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00 Pracovní\PSK TUZAR\Sanace suterénu Lomená\02 Odevzdání\"/>
    </mc:Choice>
  </mc:AlternateContent>
  <xr:revisionPtr revIDLastSave="0" documentId="13_ncr:1_{F4A237D5-0A31-41E6-AC92-B28E583C7B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rycí list" sheetId="6" r:id="rId1"/>
    <sheet name="Pokyny pro vypl. " sheetId="5" r:id="rId2"/>
    <sheet name="Rekapitulace stavby" sheetId="1" r:id="rId3"/>
    <sheet name="SO 01 - Stavební a konstr..." sheetId="2" r:id="rId4"/>
    <sheet name="SO 02 - Kanalizační potru..." sheetId="3" r:id="rId5"/>
    <sheet name="OST - Ostatní a vedlejší ..." sheetId="4" r:id="rId6"/>
  </sheets>
  <definedNames>
    <definedName name="_xlnm._FilterDatabase" localSheetId="5" hidden="1">'OST - Ostatní a vedlejší ...'!$C$122:$K$158</definedName>
    <definedName name="_xlnm._FilterDatabase" localSheetId="3" hidden="1">'SO 01 - Stavební a konstr...'!$C$129:$K$455</definedName>
    <definedName name="_xlnm._FilterDatabase" localSheetId="4" hidden="1">'SO 02 - Kanalizační potru...'!$C$121:$K$274</definedName>
    <definedName name="_xlnm.Print_Titles" localSheetId="5">'OST - Ostatní a vedlejší ...'!$122:$122</definedName>
    <definedName name="_xlnm.Print_Titles" localSheetId="2">'Rekapitulace stavby'!$92:$92</definedName>
    <definedName name="_xlnm.Print_Titles" localSheetId="3">'SO 01 - Stavební a konstr...'!$129:$129</definedName>
    <definedName name="_xlnm.Print_Titles" localSheetId="4">'SO 02 - Kanalizační potru...'!$121:$121</definedName>
    <definedName name="_xlnm.Print_Area" localSheetId="0">'Krycí list'!$A$1:$N$63</definedName>
    <definedName name="_xlnm.Print_Area" localSheetId="5">'OST - Ostatní a vedlejší ...'!$C$4:$J$76,'OST - Ostatní a vedlejší ...'!$C$82:$J$104,'OST - Ostatní a vedlejší ...'!$C$110:$K$158</definedName>
    <definedName name="_xlnm.Print_Area" localSheetId="2">'Rekapitulace stavby'!$D$4:$AO$76,'Rekapitulace stavby'!$C$82:$AQ$98</definedName>
    <definedName name="_xlnm.Print_Area" localSheetId="3">'SO 01 - Stavební a konstr...'!$C$4:$J$76,'SO 01 - Stavební a konstr...'!$C$82:$J$111,'SO 01 - Stavební a konstr...'!$C$117:$K$455</definedName>
    <definedName name="_xlnm.Print_Area" localSheetId="4">'SO 02 - Kanalizační potru...'!$C$4:$J$76,'SO 02 - Kanalizační potru...'!$C$82:$J$103,'SO 02 - Kanalizační potru...'!$C$109:$K$274</definedName>
  </definedNames>
  <calcPr calcId="181029"/>
</workbook>
</file>

<file path=xl/calcChain.xml><?xml version="1.0" encoding="utf-8"?>
<calcChain xmlns="http://schemas.openxmlformats.org/spreadsheetml/2006/main">
  <c r="E24" i="4" l="1"/>
  <c r="J92" i="4" s="1"/>
  <c r="J24" i="4"/>
  <c r="J23" i="4"/>
  <c r="J24" i="3"/>
  <c r="J23" i="3"/>
  <c r="E24" i="3"/>
  <c r="J119" i="3" s="1"/>
  <c r="E24" i="2"/>
  <c r="J127" i="2" s="1"/>
  <c r="J37" i="4"/>
  <c r="J36" i="4"/>
  <c r="AY97" i="1" s="1"/>
  <c r="J35" i="4"/>
  <c r="AX97" i="1" s="1"/>
  <c r="BI156" i="4"/>
  <c r="BH156" i="4"/>
  <c r="BG156" i="4"/>
  <c r="BE156" i="4"/>
  <c r="T156" i="4"/>
  <c r="T155" i="4" s="1"/>
  <c r="R156" i="4"/>
  <c r="R155" i="4"/>
  <c r="P156" i="4"/>
  <c r="P155" i="4"/>
  <c r="BI153" i="4"/>
  <c r="BH153" i="4"/>
  <c r="BG153" i="4"/>
  <c r="BE153" i="4"/>
  <c r="T153" i="4"/>
  <c r="T152" i="4"/>
  <c r="R153" i="4"/>
  <c r="R152" i="4"/>
  <c r="P153" i="4"/>
  <c r="P152" i="4" s="1"/>
  <c r="BI150" i="4"/>
  <c r="BH150" i="4"/>
  <c r="BG150" i="4"/>
  <c r="BE150" i="4"/>
  <c r="T150" i="4"/>
  <c r="T149" i="4"/>
  <c r="R150" i="4"/>
  <c r="R149" i="4" s="1"/>
  <c r="P150" i="4"/>
  <c r="P149" i="4" s="1"/>
  <c r="BI147" i="4"/>
  <c r="BH147" i="4"/>
  <c r="BG147" i="4"/>
  <c r="BE147" i="4"/>
  <c r="T147" i="4"/>
  <c r="R147" i="4"/>
  <c r="P147" i="4"/>
  <c r="BI145" i="4"/>
  <c r="BH145" i="4"/>
  <c r="BG145" i="4"/>
  <c r="BE145" i="4"/>
  <c r="T145" i="4"/>
  <c r="R145" i="4"/>
  <c r="P145" i="4"/>
  <c r="BI143" i="4"/>
  <c r="BH143" i="4"/>
  <c r="BG143" i="4"/>
  <c r="BE143" i="4"/>
  <c r="T143" i="4"/>
  <c r="R143" i="4"/>
  <c r="P143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7" i="4"/>
  <c r="BH137" i="4"/>
  <c r="BG137" i="4"/>
  <c r="BE137" i="4"/>
  <c r="T137" i="4"/>
  <c r="R137" i="4"/>
  <c r="P137" i="4"/>
  <c r="BI135" i="4"/>
  <c r="BH135" i="4"/>
  <c r="BG135" i="4"/>
  <c r="BE135" i="4"/>
  <c r="T135" i="4"/>
  <c r="R135" i="4"/>
  <c r="P135" i="4"/>
  <c r="BI133" i="4"/>
  <c r="BH133" i="4"/>
  <c r="BG133" i="4"/>
  <c r="BE133" i="4"/>
  <c r="T133" i="4"/>
  <c r="R133" i="4"/>
  <c r="P133" i="4"/>
  <c r="BI130" i="4"/>
  <c r="BH130" i="4"/>
  <c r="BG130" i="4"/>
  <c r="BE130" i="4"/>
  <c r="T130" i="4"/>
  <c r="R130" i="4"/>
  <c r="P130" i="4"/>
  <c r="BI128" i="4"/>
  <c r="BH128" i="4"/>
  <c r="BG128" i="4"/>
  <c r="BE128" i="4"/>
  <c r="T128" i="4"/>
  <c r="R128" i="4"/>
  <c r="P128" i="4"/>
  <c r="BI126" i="4"/>
  <c r="BH126" i="4"/>
  <c r="BG126" i="4"/>
  <c r="BE126" i="4"/>
  <c r="T126" i="4"/>
  <c r="R126" i="4"/>
  <c r="P126" i="4"/>
  <c r="J120" i="4"/>
  <c r="J119" i="4"/>
  <c r="F119" i="4"/>
  <c r="F117" i="4"/>
  <c r="E115" i="4"/>
  <c r="J91" i="4"/>
  <c r="F91" i="4"/>
  <c r="F89" i="4"/>
  <c r="E87" i="4"/>
  <c r="J18" i="4"/>
  <c r="E18" i="4"/>
  <c r="F120" i="4" s="1"/>
  <c r="J17" i="4"/>
  <c r="J12" i="4"/>
  <c r="J89" i="4"/>
  <c r="E7" i="4"/>
  <c r="E113" i="4"/>
  <c r="J37" i="3"/>
  <c r="J36" i="3"/>
  <c r="AY96" i="1" s="1"/>
  <c r="J35" i="3"/>
  <c r="AX96" i="1"/>
  <c r="BI273" i="3"/>
  <c r="BH273" i="3"/>
  <c r="BG273" i="3"/>
  <c r="BE273" i="3"/>
  <c r="T273" i="3"/>
  <c r="R273" i="3"/>
  <c r="P273" i="3"/>
  <c r="BI271" i="3"/>
  <c r="BH271" i="3"/>
  <c r="BG271" i="3"/>
  <c r="BE271" i="3"/>
  <c r="T271" i="3"/>
  <c r="R271" i="3"/>
  <c r="P271" i="3"/>
  <c r="BI261" i="3"/>
  <c r="BH261" i="3"/>
  <c r="BG261" i="3"/>
  <c r="BE261" i="3"/>
  <c r="T261" i="3"/>
  <c r="T260" i="3" s="1"/>
  <c r="R261" i="3"/>
  <c r="R260" i="3"/>
  <c r="P261" i="3"/>
  <c r="P260" i="3"/>
  <c r="BI258" i="3"/>
  <c r="BH258" i="3"/>
  <c r="BG258" i="3"/>
  <c r="BE258" i="3"/>
  <c r="T258" i="3"/>
  <c r="R258" i="3"/>
  <c r="P258" i="3"/>
  <c r="BI256" i="3"/>
  <c r="BH256" i="3"/>
  <c r="BG256" i="3"/>
  <c r="BE256" i="3"/>
  <c r="T256" i="3"/>
  <c r="R256" i="3"/>
  <c r="P256" i="3"/>
  <c r="BI251" i="3"/>
  <c r="BH251" i="3"/>
  <c r="BG251" i="3"/>
  <c r="BE251" i="3"/>
  <c r="T251" i="3"/>
  <c r="R251" i="3"/>
  <c r="P251" i="3"/>
  <c r="BI249" i="3"/>
  <c r="BH249" i="3"/>
  <c r="BG249" i="3"/>
  <c r="BE249" i="3"/>
  <c r="T249" i="3"/>
  <c r="R249" i="3"/>
  <c r="P249" i="3"/>
  <c r="BI242" i="3"/>
  <c r="BH242" i="3"/>
  <c r="BG242" i="3"/>
  <c r="BE242" i="3"/>
  <c r="T242" i="3"/>
  <c r="R242" i="3"/>
  <c r="P242" i="3"/>
  <c r="BI235" i="3"/>
  <c r="BH235" i="3"/>
  <c r="BG235" i="3"/>
  <c r="BE235" i="3"/>
  <c r="T235" i="3"/>
  <c r="R235" i="3"/>
  <c r="P235" i="3"/>
  <c r="BI230" i="3"/>
  <c r="BH230" i="3"/>
  <c r="BG230" i="3"/>
  <c r="BE230" i="3"/>
  <c r="T230" i="3"/>
  <c r="R230" i="3"/>
  <c r="P230" i="3"/>
  <c r="BI225" i="3"/>
  <c r="BH225" i="3"/>
  <c r="BG225" i="3"/>
  <c r="BE225" i="3"/>
  <c r="T225" i="3"/>
  <c r="R225" i="3"/>
  <c r="P225" i="3"/>
  <c r="BI221" i="3"/>
  <c r="BH221" i="3"/>
  <c r="BG221" i="3"/>
  <c r="BE221" i="3"/>
  <c r="T221" i="3"/>
  <c r="R221" i="3"/>
  <c r="P221" i="3"/>
  <c r="BI211" i="3"/>
  <c r="BH211" i="3"/>
  <c r="BG211" i="3"/>
  <c r="BE211" i="3"/>
  <c r="T211" i="3"/>
  <c r="R211" i="3"/>
  <c r="P211" i="3"/>
  <c r="BI202" i="3"/>
  <c r="BH202" i="3"/>
  <c r="BG202" i="3"/>
  <c r="BE202" i="3"/>
  <c r="T202" i="3"/>
  <c r="R202" i="3"/>
  <c r="P202" i="3"/>
  <c r="BI192" i="3"/>
  <c r="BH192" i="3"/>
  <c r="BG192" i="3"/>
  <c r="BE192" i="3"/>
  <c r="T192" i="3"/>
  <c r="R192" i="3"/>
  <c r="P192" i="3"/>
  <c r="BI188" i="3"/>
  <c r="BH188" i="3"/>
  <c r="BG188" i="3"/>
  <c r="BE188" i="3"/>
  <c r="T188" i="3"/>
  <c r="R188" i="3"/>
  <c r="P188" i="3"/>
  <c r="BI181" i="3"/>
  <c r="BH181" i="3"/>
  <c r="BG181" i="3"/>
  <c r="BE181" i="3"/>
  <c r="T181" i="3"/>
  <c r="R181" i="3"/>
  <c r="P181" i="3"/>
  <c r="BI176" i="3"/>
  <c r="BH176" i="3"/>
  <c r="BG176" i="3"/>
  <c r="BE176" i="3"/>
  <c r="T176" i="3"/>
  <c r="R176" i="3"/>
  <c r="P176" i="3"/>
  <c r="BI168" i="3"/>
  <c r="BH168" i="3"/>
  <c r="BG168" i="3"/>
  <c r="BE168" i="3"/>
  <c r="T168" i="3"/>
  <c r="R168" i="3"/>
  <c r="P168" i="3"/>
  <c r="BI160" i="3"/>
  <c r="BH160" i="3"/>
  <c r="BG160" i="3"/>
  <c r="BE160" i="3"/>
  <c r="T160" i="3"/>
  <c r="R160" i="3"/>
  <c r="P160" i="3"/>
  <c r="BI145" i="3"/>
  <c r="BH145" i="3"/>
  <c r="BG145" i="3"/>
  <c r="BE145" i="3"/>
  <c r="T145" i="3"/>
  <c r="R145" i="3"/>
  <c r="P145" i="3"/>
  <c r="BI140" i="3"/>
  <c r="BH140" i="3"/>
  <c r="BG140" i="3"/>
  <c r="BE140" i="3"/>
  <c r="T140" i="3"/>
  <c r="R140" i="3"/>
  <c r="P140" i="3"/>
  <c r="BI134" i="3"/>
  <c r="BH134" i="3"/>
  <c r="BG134" i="3"/>
  <c r="BE134" i="3"/>
  <c r="T134" i="3"/>
  <c r="R134" i="3"/>
  <c r="P134" i="3"/>
  <c r="BI125" i="3"/>
  <c r="BH125" i="3"/>
  <c r="BG125" i="3"/>
  <c r="BE125" i="3"/>
  <c r="T125" i="3"/>
  <c r="R125" i="3"/>
  <c r="P125" i="3"/>
  <c r="J118" i="3"/>
  <c r="F118" i="3"/>
  <c r="F116" i="3"/>
  <c r="E114" i="3"/>
  <c r="J92" i="3"/>
  <c r="J91" i="3"/>
  <c r="F91" i="3"/>
  <c r="F89" i="3"/>
  <c r="E87" i="3"/>
  <c r="J18" i="3"/>
  <c r="E18" i="3"/>
  <c r="F119" i="3"/>
  <c r="J17" i="3"/>
  <c r="J12" i="3"/>
  <c r="J89" i="3"/>
  <c r="E7" i="3"/>
  <c r="E85" i="3" s="1"/>
  <c r="J37" i="2"/>
  <c r="J36" i="2"/>
  <c r="AY95" i="1"/>
  <c r="J35" i="2"/>
  <c r="AX95" i="1"/>
  <c r="BI451" i="2"/>
  <c r="BH451" i="2"/>
  <c r="BG451" i="2"/>
  <c r="BE451" i="2"/>
  <c r="T451" i="2"/>
  <c r="R451" i="2"/>
  <c r="P451" i="2"/>
  <c r="BI446" i="2"/>
  <c r="BH446" i="2"/>
  <c r="BG446" i="2"/>
  <c r="BE446" i="2"/>
  <c r="T446" i="2"/>
  <c r="R446" i="2"/>
  <c r="P446" i="2"/>
  <c r="BI441" i="2"/>
  <c r="BH441" i="2"/>
  <c r="BG441" i="2"/>
  <c r="BE441" i="2"/>
  <c r="T441" i="2"/>
  <c r="R441" i="2"/>
  <c r="P441" i="2"/>
  <c r="BI438" i="2"/>
  <c r="BH438" i="2"/>
  <c r="BG438" i="2"/>
  <c r="BE438" i="2"/>
  <c r="T438" i="2"/>
  <c r="R438" i="2"/>
  <c r="P438" i="2"/>
  <c r="BI435" i="2"/>
  <c r="BH435" i="2"/>
  <c r="BG435" i="2"/>
  <c r="BE435" i="2"/>
  <c r="T435" i="2"/>
  <c r="R435" i="2"/>
  <c r="P435" i="2"/>
  <c r="BI432" i="2"/>
  <c r="BH432" i="2"/>
  <c r="BG432" i="2"/>
  <c r="BE432" i="2"/>
  <c r="T432" i="2"/>
  <c r="R432" i="2"/>
  <c r="P432" i="2"/>
  <c r="BI430" i="2"/>
  <c r="BH430" i="2"/>
  <c r="BG430" i="2"/>
  <c r="BE430" i="2"/>
  <c r="T430" i="2"/>
  <c r="R430" i="2"/>
  <c r="P430" i="2"/>
  <c r="BI426" i="2"/>
  <c r="BH426" i="2"/>
  <c r="BG426" i="2"/>
  <c r="BE426" i="2"/>
  <c r="T426" i="2"/>
  <c r="R426" i="2"/>
  <c r="P426" i="2"/>
  <c r="BI423" i="2"/>
  <c r="BH423" i="2"/>
  <c r="BG423" i="2"/>
  <c r="BE423" i="2"/>
  <c r="T423" i="2"/>
  <c r="R423" i="2"/>
  <c r="P423" i="2"/>
  <c r="BI419" i="2"/>
  <c r="BH419" i="2"/>
  <c r="BG419" i="2"/>
  <c r="BE419" i="2"/>
  <c r="T419" i="2"/>
  <c r="R419" i="2"/>
  <c r="P419" i="2"/>
  <c r="BI417" i="2"/>
  <c r="BH417" i="2"/>
  <c r="BG417" i="2"/>
  <c r="BE417" i="2"/>
  <c r="T417" i="2"/>
  <c r="R417" i="2"/>
  <c r="P417" i="2"/>
  <c r="BI413" i="2"/>
  <c r="BH413" i="2"/>
  <c r="BG413" i="2"/>
  <c r="BE413" i="2"/>
  <c r="T413" i="2"/>
  <c r="R413" i="2"/>
  <c r="P413" i="2"/>
  <c r="BI411" i="2"/>
  <c r="BH411" i="2"/>
  <c r="BG411" i="2"/>
  <c r="BE411" i="2"/>
  <c r="T411" i="2"/>
  <c r="R411" i="2"/>
  <c r="P411" i="2"/>
  <c r="BI407" i="2"/>
  <c r="BH407" i="2"/>
  <c r="BG407" i="2"/>
  <c r="BE407" i="2"/>
  <c r="T407" i="2"/>
  <c r="R407" i="2"/>
  <c r="P407" i="2"/>
  <c r="BI400" i="2"/>
  <c r="BH400" i="2"/>
  <c r="BG400" i="2"/>
  <c r="BE400" i="2"/>
  <c r="T400" i="2"/>
  <c r="R400" i="2"/>
  <c r="P400" i="2"/>
  <c r="BI397" i="2"/>
  <c r="BH397" i="2"/>
  <c r="BG397" i="2"/>
  <c r="BE397" i="2"/>
  <c r="T397" i="2"/>
  <c r="R397" i="2"/>
  <c r="P397" i="2"/>
  <c r="BI393" i="2"/>
  <c r="BH393" i="2"/>
  <c r="BG393" i="2"/>
  <c r="BE393" i="2"/>
  <c r="T393" i="2"/>
  <c r="R393" i="2"/>
  <c r="P393" i="2"/>
  <c r="BI390" i="2"/>
  <c r="BH390" i="2"/>
  <c r="BG390" i="2"/>
  <c r="BE390" i="2"/>
  <c r="T390" i="2"/>
  <c r="R390" i="2"/>
  <c r="P390" i="2"/>
  <c r="BI386" i="2"/>
  <c r="BH386" i="2"/>
  <c r="BG386" i="2"/>
  <c r="BE386" i="2"/>
  <c r="T386" i="2"/>
  <c r="R386" i="2"/>
  <c r="P386" i="2"/>
  <c r="BI383" i="2"/>
  <c r="BH383" i="2"/>
  <c r="BG383" i="2"/>
  <c r="BE383" i="2"/>
  <c r="T383" i="2"/>
  <c r="R383" i="2"/>
  <c r="P383" i="2"/>
  <c r="BI379" i="2"/>
  <c r="BH379" i="2"/>
  <c r="BG379" i="2"/>
  <c r="BE379" i="2"/>
  <c r="T379" i="2"/>
  <c r="R379" i="2"/>
  <c r="P379" i="2"/>
  <c r="BI376" i="2"/>
  <c r="BH376" i="2"/>
  <c r="BG376" i="2"/>
  <c r="BE376" i="2"/>
  <c r="T376" i="2"/>
  <c r="R376" i="2"/>
  <c r="P376" i="2"/>
  <c r="BI372" i="2"/>
  <c r="BH372" i="2"/>
  <c r="BG372" i="2"/>
  <c r="BE372" i="2"/>
  <c r="T372" i="2"/>
  <c r="R372" i="2"/>
  <c r="P372" i="2"/>
  <c r="BI368" i="2"/>
  <c r="BH368" i="2"/>
  <c r="BG368" i="2"/>
  <c r="BE368" i="2"/>
  <c r="T368" i="2"/>
  <c r="T367" i="2" s="1"/>
  <c r="R368" i="2"/>
  <c r="R367" i="2" s="1"/>
  <c r="P368" i="2"/>
  <c r="P367" i="2"/>
  <c r="BI363" i="2"/>
  <c r="BH363" i="2"/>
  <c r="BG363" i="2"/>
  <c r="BE363" i="2"/>
  <c r="T363" i="2"/>
  <c r="R363" i="2"/>
  <c r="P363" i="2"/>
  <c r="BI358" i="2"/>
  <c r="BH358" i="2"/>
  <c r="BG358" i="2"/>
  <c r="BE358" i="2"/>
  <c r="T358" i="2"/>
  <c r="R358" i="2"/>
  <c r="P358" i="2"/>
  <c r="BI356" i="2"/>
  <c r="BH356" i="2"/>
  <c r="BG356" i="2"/>
  <c r="BE356" i="2"/>
  <c r="T356" i="2"/>
  <c r="R356" i="2"/>
  <c r="P356" i="2"/>
  <c r="BI354" i="2"/>
  <c r="BH354" i="2"/>
  <c r="BG354" i="2"/>
  <c r="BE354" i="2"/>
  <c r="T354" i="2"/>
  <c r="R354" i="2"/>
  <c r="P354" i="2"/>
  <c r="BI349" i="2"/>
  <c r="BH349" i="2"/>
  <c r="BG349" i="2"/>
  <c r="BE349" i="2"/>
  <c r="T349" i="2"/>
  <c r="R349" i="2"/>
  <c r="P349" i="2"/>
  <c r="BI345" i="2"/>
  <c r="BH345" i="2"/>
  <c r="BG345" i="2"/>
  <c r="BE345" i="2"/>
  <c r="T345" i="2"/>
  <c r="R345" i="2"/>
  <c r="P345" i="2"/>
  <c r="BI341" i="2"/>
  <c r="BH341" i="2"/>
  <c r="BG341" i="2"/>
  <c r="BE341" i="2"/>
  <c r="T341" i="2"/>
  <c r="R341" i="2"/>
  <c r="P341" i="2"/>
  <c r="BI337" i="2"/>
  <c r="BH337" i="2"/>
  <c r="BG337" i="2"/>
  <c r="BE337" i="2"/>
  <c r="T337" i="2"/>
  <c r="R337" i="2"/>
  <c r="P337" i="2"/>
  <c r="BI333" i="2"/>
  <c r="BH333" i="2"/>
  <c r="BG333" i="2"/>
  <c r="BE333" i="2"/>
  <c r="T333" i="2"/>
  <c r="R333" i="2"/>
  <c r="P333" i="2"/>
  <c r="BI329" i="2"/>
  <c r="BH329" i="2"/>
  <c r="BG329" i="2"/>
  <c r="BE329" i="2"/>
  <c r="T329" i="2"/>
  <c r="R329" i="2"/>
  <c r="P329" i="2"/>
  <c r="BI325" i="2"/>
  <c r="BH325" i="2"/>
  <c r="BG325" i="2"/>
  <c r="BE325" i="2"/>
  <c r="T325" i="2"/>
  <c r="R325" i="2"/>
  <c r="P325" i="2"/>
  <c r="BI319" i="2"/>
  <c r="BH319" i="2"/>
  <c r="BG319" i="2"/>
  <c r="BE319" i="2"/>
  <c r="T319" i="2"/>
  <c r="R319" i="2"/>
  <c r="P319" i="2"/>
  <c r="BI314" i="2"/>
  <c r="BH314" i="2"/>
  <c r="BG314" i="2"/>
  <c r="BE314" i="2"/>
  <c r="T314" i="2"/>
  <c r="R314" i="2"/>
  <c r="P314" i="2"/>
  <c r="BI310" i="2"/>
  <c r="BH310" i="2"/>
  <c r="BG310" i="2"/>
  <c r="BE310" i="2"/>
  <c r="T310" i="2"/>
  <c r="R310" i="2"/>
  <c r="P310" i="2"/>
  <c r="P309" i="2" s="1"/>
  <c r="BI304" i="2"/>
  <c r="BH304" i="2"/>
  <c r="BG304" i="2"/>
  <c r="BE304" i="2"/>
  <c r="T304" i="2"/>
  <c r="R304" i="2"/>
  <c r="P304" i="2"/>
  <c r="BI299" i="2"/>
  <c r="BH299" i="2"/>
  <c r="BG299" i="2"/>
  <c r="BE299" i="2"/>
  <c r="T299" i="2"/>
  <c r="R299" i="2"/>
  <c r="P299" i="2"/>
  <c r="BI294" i="2"/>
  <c r="BH294" i="2"/>
  <c r="BG294" i="2"/>
  <c r="BE294" i="2"/>
  <c r="T294" i="2"/>
  <c r="R294" i="2"/>
  <c r="P294" i="2"/>
  <c r="BI292" i="2"/>
  <c r="BH292" i="2"/>
  <c r="BG292" i="2"/>
  <c r="BE292" i="2"/>
  <c r="T292" i="2"/>
  <c r="R292" i="2"/>
  <c r="P292" i="2"/>
  <c r="BI288" i="2"/>
  <c r="BH288" i="2"/>
  <c r="BG288" i="2"/>
  <c r="BE288" i="2"/>
  <c r="T288" i="2"/>
  <c r="R288" i="2"/>
  <c r="P288" i="2"/>
  <c r="BI282" i="2"/>
  <c r="BH282" i="2"/>
  <c r="BG282" i="2"/>
  <c r="BE282" i="2"/>
  <c r="T282" i="2"/>
  <c r="R282" i="2"/>
  <c r="P282" i="2"/>
  <c r="BI277" i="2"/>
  <c r="BH277" i="2"/>
  <c r="BG277" i="2"/>
  <c r="BE277" i="2"/>
  <c r="T277" i="2"/>
  <c r="R277" i="2"/>
  <c r="P277" i="2"/>
  <c r="BI266" i="2"/>
  <c r="BH266" i="2"/>
  <c r="BG266" i="2"/>
  <c r="BE266" i="2"/>
  <c r="T266" i="2"/>
  <c r="R266" i="2"/>
  <c r="P266" i="2"/>
  <c r="BI258" i="2"/>
  <c r="BH258" i="2"/>
  <c r="BG258" i="2"/>
  <c r="BE258" i="2"/>
  <c r="T258" i="2"/>
  <c r="R258" i="2"/>
  <c r="P258" i="2"/>
  <c r="BI253" i="2"/>
  <c r="BH253" i="2"/>
  <c r="BG253" i="2"/>
  <c r="BE253" i="2"/>
  <c r="T253" i="2"/>
  <c r="R253" i="2"/>
  <c r="P253" i="2"/>
  <c r="BI250" i="2"/>
  <c r="BH250" i="2"/>
  <c r="BG250" i="2"/>
  <c r="BE250" i="2"/>
  <c r="T250" i="2"/>
  <c r="R250" i="2"/>
  <c r="P250" i="2"/>
  <c r="BI243" i="2"/>
  <c r="BH243" i="2"/>
  <c r="BG243" i="2"/>
  <c r="BE243" i="2"/>
  <c r="T243" i="2"/>
  <c r="R243" i="2"/>
  <c r="P243" i="2"/>
  <c r="BI236" i="2"/>
  <c r="BH236" i="2"/>
  <c r="BG236" i="2"/>
  <c r="BE236" i="2"/>
  <c r="T236" i="2"/>
  <c r="R236" i="2"/>
  <c r="P236" i="2"/>
  <c r="BI230" i="2"/>
  <c r="BH230" i="2"/>
  <c r="BG230" i="2"/>
  <c r="BE230" i="2"/>
  <c r="T230" i="2"/>
  <c r="R230" i="2"/>
  <c r="P230" i="2"/>
  <c r="BI222" i="2"/>
  <c r="BH222" i="2"/>
  <c r="BG222" i="2"/>
  <c r="BE222" i="2"/>
  <c r="T222" i="2"/>
  <c r="R222" i="2"/>
  <c r="P222" i="2"/>
  <c r="BI217" i="2"/>
  <c r="BH217" i="2"/>
  <c r="BG217" i="2"/>
  <c r="BE217" i="2"/>
  <c r="T217" i="2"/>
  <c r="R217" i="2"/>
  <c r="P217" i="2"/>
  <c r="BI207" i="2"/>
  <c r="BH207" i="2"/>
  <c r="BG207" i="2"/>
  <c r="BE207" i="2"/>
  <c r="T207" i="2"/>
  <c r="R207" i="2"/>
  <c r="P207" i="2"/>
  <c r="BI203" i="2"/>
  <c r="BH203" i="2"/>
  <c r="BG203" i="2"/>
  <c r="BE203" i="2"/>
  <c r="T203" i="2"/>
  <c r="R203" i="2"/>
  <c r="P203" i="2"/>
  <c r="BI196" i="2"/>
  <c r="BH196" i="2"/>
  <c r="BG196" i="2"/>
  <c r="BE196" i="2"/>
  <c r="T196" i="2"/>
  <c r="R196" i="2"/>
  <c r="P196" i="2"/>
  <c r="BI191" i="2"/>
  <c r="BH191" i="2"/>
  <c r="BG191" i="2"/>
  <c r="BE191" i="2"/>
  <c r="T191" i="2"/>
  <c r="R191" i="2"/>
  <c r="P191" i="2"/>
  <c r="BI186" i="2"/>
  <c r="BH186" i="2"/>
  <c r="BG186" i="2"/>
  <c r="BE186" i="2"/>
  <c r="T186" i="2"/>
  <c r="R186" i="2"/>
  <c r="P186" i="2"/>
  <c r="BI181" i="2"/>
  <c r="BH181" i="2"/>
  <c r="BG181" i="2"/>
  <c r="BE181" i="2"/>
  <c r="T181" i="2"/>
  <c r="R181" i="2"/>
  <c r="P181" i="2"/>
  <c r="BI173" i="2"/>
  <c r="BH173" i="2"/>
  <c r="BG173" i="2"/>
  <c r="BE173" i="2"/>
  <c r="T173" i="2"/>
  <c r="R173" i="2"/>
  <c r="P173" i="2"/>
  <c r="BI166" i="2"/>
  <c r="BH166" i="2"/>
  <c r="BG166" i="2"/>
  <c r="BE166" i="2"/>
  <c r="T166" i="2"/>
  <c r="R166" i="2"/>
  <c r="P166" i="2"/>
  <c r="BI159" i="2"/>
  <c r="BH159" i="2"/>
  <c r="BG159" i="2"/>
  <c r="BE159" i="2"/>
  <c r="T159" i="2"/>
  <c r="R159" i="2"/>
  <c r="P159" i="2"/>
  <c r="BI155" i="2"/>
  <c r="BH155" i="2"/>
  <c r="BG155" i="2"/>
  <c r="BE155" i="2"/>
  <c r="T155" i="2"/>
  <c r="R155" i="2"/>
  <c r="P155" i="2"/>
  <c r="BI151" i="2"/>
  <c r="BH151" i="2"/>
  <c r="BG151" i="2"/>
  <c r="BE151" i="2"/>
  <c r="T151" i="2"/>
  <c r="R151" i="2"/>
  <c r="P151" i="2"/>
  <c r="BI146" i="2"/>
  <c r="BH146" i="2"/>
  <c r="BG146" i="2"/>
  <c r="BE146" i="2"/>
  <c r="T146" i="2"/>
  <c r="R146" i="2"/>
  <c r="P146" i="2"/>
  <c r="BI142" i="2"/>
  <c r="BH142" i="2"/>
  <c r="BG142" i="2"/>
  <c r="BE142" i="2"/>
  <c r="T142" i="2"/>
  <c r="R142" i="2"/>
  <c r="P142" i="2"/>
  <c r="BI138" i="2"/>
  <c r="BH138" i="2"/>
  <c r="BG138" i="2"/>
  <c r="BE138" i="2"/>
  <c r="T138" i="2"/>
  <c r="R138" i="2"/>
  <c r="P138" i="2"/>
  <c r="BI133" i="2"/>
  <c r="BH133" i="2"/>
  <c r="BG133" i="2"/>
  <c r="BE133" i="2"/>
  <c r="T133" i="2"/>
  <c r="R133" i="2"/>
  <c r="P133" i="2"/>
  <c r="J126" i="2"/>
  <c r="F126" i="2"/>
  <c r="F124" i="2"/>
  <c r="E122" i="2"/>
  <c r="J92" i="2"/>
  <c r="J91" i="2"/>
  <c r="F91" i="2"/>
  <c r="F89" i="2"/>
  <c r="E87" i="2"/>
  <c r="J18" i="2"/>
  <c r="E18" i="2"/>
  <c r="F127" i="2"/>
  <c r="J17" i="2"/>
  <c r="J12" i="2"/>
  <c r="J124" i="2"/>
  <c r="E7" i="2"/>
  <c r="E120" i="2" s="1"/>
  <c r="L90" i="1"/>
  <c r="AM90" i="1"/>
  <c r="AM89" i="1"/>
  <c r="L89" i="1"/>
  <c r="AM87" i="1"/>
  <c r="L87" i="1"/>
  <c r="L85" i="1"/>
  <c r="L84" i="1"/>
  <c r="J411" i="2"/>
  <c r="J310" i="2"/>
  <c r="J417" i="2"/>
  <c r="J304" i="2"/>
  <c r="J146" i="2"/>
  <c r="J253" i="2"/>
  <c r="AS94" i="1"/>
  <c r="BK133" i="2"/>
  <c r="J354" i="2"/>
  <c r="BK186" i="2"/>
  <c r="J390" i="2"/>
  <c r="BK243" i="2"/>
  <c r="J451" i="2"/>
  <c r="J400" i="2"/>
  <c r="J314" i="2"/>
  <c r="BK203" i="2"/>
  <c r="BK168" i="3"/>
  <c r="J273" i="3"/>
  <c r="J134" i="3"/>
  <c r="BK125" i="3"/>
  <c r="BK230" i="3"/>
  <c r="J249" i="3"/>
  <c r="BK181" i="3"/>
  <c r="BK156" i="4"/>
  <c r="BK147" i="4"/>
  <c r="J145" i="4"/>
  <c r="J386" i="2"/>
  <c r="J196" i="2"/>
  <c r="BK142" i="2"/>
  <c r="J372" i="2"/>
  <c r="J426" i="2"/>
  <c r="J243" i="2"/>
  <c r="J432" i="2"/>
  <c r="BK349" i="2"/>
  <c r="BK191" i="2"/>
  <c r="BK400" i="2"/>
  <c r="BK329" i="2"/>
  <c r="J203" i="2"/>
  <c r="J133" i="2"/>
  <c r="BK294" i="2"/>
  <c r="BK166" i="2"/>
  <c r="BK438" i="2"/>
  <c r="BK379" i="2"/>
  <c r="BK249" i="3"/>
  <c r="BK160" i="3"/>
  <c r="J235" i="3"/>
  <c r="BK242" i="3"/>
  <c r="J225" i="3"/>
  <c r="BK273" i="3"/>
  <c r="J150" i="4"/>
  <c r="BK150" i="4"/>
  <c r="J137" i="4"/>
  <c r="J139" i="4"/>
  <c r="J345" i="2"/>
  <c r="BK426" i="2"/>
  <c r="J363" i="2"/>
  <c r="BK159" i="2"/>
  <c r="BK341" i="2"/>
  <c r="J250" i="2"/>
  <c r="J435" i="2"/>
  <c r="J358" i="2"/>
  <c r="J217" i="2"/>
  <c r="BK407" i="2"/>
  <c r="BK299" i="2"/>
  <c r="BK155" i="2"/>
  <c r="J376" i="2"/>
  <c r="BK196" i="2"/>
  <c r="J441" i="2"/>
  <c r="BK368" i="2"/>
  <c r="J266" i="2"/>
  <c r="BK261" i="3"/>
  <c r="J256" i="3"/>
  <c r="BK271" i="3"/>
  <c r="J221" i="3"/>
  <c r="J188" i="3"/>
  <c r="BK256" i="3"/>
  <c r="BK140" i="4"/>
  <c r="BK143" i="4"/>
  <c r="J128" i="4"/>
  <c r="BK372" i="2"/>
  <c r="J277" i="2"/>
  <c r="J413" i="2"/>
  <c r="J319" i="2"/>
  <c r="J407" i="2"/>
  <c r="J258" i="2"/>
  <c r="J186" i="2"/>
  <c r="J419" i="2"/>
  <c r="BK310" i="2"/>
  <c r="J173" i="2"/>
  <c r="BK386" i="2"/>
  <c r="BK258" i="2"/>
  <c r="J430" i="2"/>
  <c r="BK266" i="2"/>
  <c r="J446" i="2"/>
  <c r="BK393" i="2"/>
  <c r="BK292" i="2"/>
  <c r="BK258" i="3"/>
  <c r="BK176" i="3"/>
  <c r="J168" i="3"/>
  <c r="J160" i="3"/>
  <c r="J230" i="3"/>
  <c r="BK235" i="3"/>
  <c r="J130" i="4"/>
  <c r="BK128" i="4"/>
  <c r="BK137" i="4"/>
  <c r="J126" i="4"/>
  <c r="J368" i="2"/>
  <c r="J166" i="2"/>
  <c r="J383" i="2"/>
  <c r="J299" i="2"/>
  <c r="J325" i="2"/>
  <c r="BK181" i="2"/>
  <c r="BK411" i="2"/>
  <c r="BK325" i="2"/>
  <c r="J159" i="2"/>
  <c r="BK356" i="2"/>
  <c r="BK253" i="2"/>
  <c r="J142" i="2"/>
  <c r="BK363" i="2"/>
  <c r="J222" i="2"/>
  <c r="BK446" i="2"/>
  <c r="BK430" i="2"/>
  <c r="BK337" i="2"/>
  <c r="BK138" i="2"/>
  <c r="BK211" i="3"/>
  <c r="J202" i="3"/>
  <c r="J176" i="3"/>
  <c r="BK188" i="3"/>
  <c r="J271" i="3"/>
  <c r="BK192" i="3"/>
  <c r="J156" i="4"/>
  <c r="J135" i="4"/>
  <c r="BK153" i="4"/>
  <c r="BK354" i="2"/>
  <c r="BK173" i="2"/>
  <c r="BK376" i="2"/>
  <c r="J292" i="2"/>
  <c r="BK383" i="2"/>
  <c r="BK314" i="2"/>
  <c r="J207" i="2"/>
  <c r="J379" i="2"/>
  <c r="J288" i="2"/>
  <c r="BK151" i="2"/>
  <c r="J393" i="2"/>
  <c r="BK319" i="2"/>
  <c r="BK217" i="2"/>
  <c r="BK333" i="2"/>
  <c r="BK230" i="2"/>
  <c r="BK441" i="2"/>
  <c r="BK397" i="2"/>
  <c r="BK207" i="2"/>
  <c r="BK145" i="3"/>
  <c r="J211" i="3"/>
  <c r="BK134" i="3"/>
  <c r="J125" i="3"/>
  <c r="BK145" i="4"/>
  <c r="J133" i="4"/>
  <c r="BK135" i="4"/>
  <c r="BK133" i="4"/>
  <c r="BK419" i="2"/>
  <c r="BK288" i="2"/>
  <c r="BK435" i="2"/>
  <c r="BK345" i="2"/>
  <c r="BK277" i="2"/>
  <c r="BK358" i="2"/>
  <c r="J236" i="2"/>
  <c r="BK390" i="2"/>
  <c r="J329" i="2"/>
  <c r="J181" i="2"/>
  <c r="BK413" i="2"/>
  <c r="J349" i="2"/>
  <c r="J230" i="2"/>
  <c r="BK432" i="2"/>
  <c r="BK250" i="2"/>
  <c r="BK451" i="2"/>
  <c r="J438" i="2"/>
  <c r="BK304" i="2"/>
  <c r="BK146" i="2"/>
  <c r="BK251" i="3"/>
  <c r="J251" i="3"/>
  <c r="BK202" i="3"/>
  <c r="J192" i="3"/>
  <c r="J181" i="3"/>
  <c r="BK225" i="3"/>
  <c r="J140" i="4"/>
  <c r="J147" i="4"/>
  <c r="BK139" i="4"/>
  <c r="BK130" i="4"/>
  <c r="J397" i="2"/>
  <c r="J294" i="2"/>
  <c r="J155" i="2"/>
  <c r="J356" i="2"/>
  <c r="J191" i="2"/>
  <c r="J333" i="2"/>
  <c r="BK222" i="2"/>
  <c r="BK423" i="2"/>
  <c r="J337" i="2"/>
  <c r="BK417" i="2"/>
  <c r="J341" i="2"/>
  <c r="BK236" i="2"/>
  <c r="J138" i="2"/>
  <c r="BK282" i="2"/>
  <c r="J151" i="2"/>
  <c r="J423" i="2"/>
  <c r="J282" i="2"/>
  <c r="J258" i="3"/>
  <c r="BK221" i="3"/>
  <c r="J145" i="3"/>
  <c r="J140" i="3"/>
  <c r="BK140" i="3"/>
  <c r="J261" i="3"/>
  <c r="J242" i="3"/>
  <c r="J153" i="4"/>
  <c r="BK126" i="4"/>
  <c r="J143" i="4"/>
  <c r="T371" i="2" l="1"/>
  <c r="BK440" i="2"/>
  <c r="J440" i="2" s="1"/>
  <c r="J110" i="2" s="1"/>
  <c r="T132" i="2"/>
  <c r="BK276" i="2"/>
  <c r="J276" i="2"/>
  <c r="J100" i="2" s="1"/>
  <c r="T276" i="2"/>
  <c r="BK309" i="2"/>
  <c r="J309" i="2"/>
  <c r="J102" i="2" s="1"/>
  <c r="R324" i="2"/>
  <c r="R353" i="2"/>
  <c r="P425" i="2"/>
  <c r="P440" i="2"/>
  <c r="BK124" i="3"/>
  <c r="P220" i="3"/>
  <c r="T241" i="3"/>
  <c r="R270" i="3"/>
  <c r="T125" i="4"/>
  <c r="R142" i="4"/>
  <c r="R132" i="2"/>
  <c r="BK287" i="2"/>
  <c r="J287" i="2" s="1"/>
  <c r="J101" i="2" s="1"/>
  <c r="T309" i="2"/>
  <c r="BK371" i="2"/>
  <c r="J371" i="2"/>
  <c r="J107" i="2" s="1"/>
  <c r="R425" i="2"/>
  <c r="R434" i="2"/>
  <c r="T124" i="3"/>
  <c r="P241" i="3"/>
  <c r="R132" i="4"/>
  <c r="P132" i="2"/>
  <c r="P229" i="2"/>
  <c r="P287" i="2"/>
  <c r="R309" i="2"/>
  <c r="P371" i="2"/>
  <c r="P370" i="2"/>
  <c r="T425" i="2"/>
  <c r="P434" i="2"/>
  <c r="R124" i="3"/>
  <c r="BK241" i="3"/>
  <c r="J241" i="3" s="1"/>
  <c r="J100" i="3" s="1"/>
  <c r="T270" i="3"/>
  <c r="R125" i="4"/>
  <c r="R124" i="4" s="1"/>
  <c r="R123" i="4" s="1"/>
  <c r="BK142" i="4"/>
  <c r="J142" i="4"/>
  <c r="J100" i="4" s="1"/>
  <c r="BK229" i="2"/>
  <c r="J229" i="2" s="1"/>
  <c r="J99" i="2" s="1"/>
  <c r="P276" i="2"/>
  <c r="T287" i="2"/>
  <c r="T324" i="2"/>
  <c r="P353" i="2"/>
  <c r="BK425" i="2"/>
  <c r="J425" i="2"/>
  <c r="J108" i="2" s="1"/>
  <c r="R440" i="2"/>
  <c r="BK220" i="3"/>
  <c r="J220" i="3" s="1"/>
  <c r="J99" i="3" s="1"/>
  <c r="R241" i="3"/>
  <c r="BK270" i="3"/>
  <c r="J270" i="3"/>
  <c r="J102" i="3" s="1"/>
  <c r="P125" i="4"/>
  <c r="T132" i="4"/>
  <c r="BK132" i="2"/>
  <c r="J132" i="2"/>
  <c r="J98" i="2" s="1"/>
  <c r="T229" i="2"/>
  <c r="R276" i="2"/>
  <c r="BK324" i="2"/>
  <c r="J324" i="2"/>
  <c r="J103" i="2" s="1"/>
  <c r="R371" i="2"/>
  <c r="R370" i="2"/>
  <c r="T440" i="2"/>
  <c r="R220" i="3"/>
  <c r="BK132" i="4"/>
  <c r="J132" i="4" s="1"/>
  <c r="J99" i="4" s="1"/>
  <c r="P142" i="4"/>
  <c r="R229" i="2"/>
  <c r="R287" i="2"/>
  <c r="P324" i="2"/>
  <c r="BK353" i="2"/>
  <c r="J353" i="2"/>
  <c r="J104" i="2" s="1"/>
  <c r="T353" i="2"/>
  <c r="BK434" i="2"/>
  <c r="J434" i="2"/>
  <c r="J109" i="2"/>
  <c r="T434" i="2"/>
  <c r="P124" i="3"/>
  <c r="P123" i="3"/>
  <c r="P122" i="3" s="1"/>
  <c r="AU96" i="1" s="1"/>
  <c r="T220" i="3"/>
  <c r="P270" i="3"/>
  <c r="BK125" i="4"/>
  <c r="P132" i="4"/>
  <c r="T142" i="4"/>
  <c r="BK155" i="4"/>
  <c r="J155" i="4" s="1"/>
  <c r="J103" i="4" s="1"/>
  <c r="BK367" i="2"/>
  <c r="J367" i="2"/>
  <c r="J105" i="2"/>
  <c r="BK149" i="4"/>
  <c r="J149" i="4" s="1"/>
  <c r="J101" i="4" s="1"/>
  <c r="BK152" i="4"/>
  <c r="J152" i="4"/>
  <c r="J102" i="4" s="1"/>
  <c r="BK260" i="3"/>
  <c r="J260" i="3"/>
  <c r="J101" i="3" s="1"/>
  <c r="F92" i="4"/>
  <c r="BF133" i="4"/>
  <c r="BF140" i="4"/>
  <c r="J124" i="3"/>
  <c r="J98" i="3" s="1"/>
  <c r="J117" i="4"/>
  <c r="BF135" i="4"/>
  <c r="BF145" i="4"/>
  <c r="BF147" i="4"/>
  <c r="BF150" i="4"/>
  <c r="E85" i="4"/>
  <c r="BF126" i="4"/>
  <c r="BF137" i="4"/>
  <c r="BF139" i="4"/>
  <c r="BF128" i="4"/>
  <c r="BF156" i="4"/>
  <c r="BF143" i="4"/>
  <c r="BF130" i="4"/>
  <c r="BF153" i="4"/>
  <c r="E112" i="3"/>
  <c r="BF140" i="3"/>
  <c r="BF188" i="3"/>
  <c r="BF225" i="3"/>
  <c r="BF273" i="3"/>
  <c r="F92" i="3"/>
  <c r="BF125" i="3"/>
  <c r="BF145" i="3"/>
  <c r="BF176" i="3"/>
  <c r="BF251" i="3"/>
  <c r="BF256" i="3"/>
  <c r="BF271" i="3"/>
  <c r="BK131" i="2"/>
  <c r="J131" i="2"/>
  <c r="J97" i="2" s="1"/>
  <c r="J116" i="3"/>
  <c r="BF160" i="3"/>
  <c r="BF168" i="3"/>
  <c r="BF211" i="3"/>
  <c r="BF242" i="3"/>
  <c r="BF249" i="3"/>
  <c r="BF261" i="3"/>
  <c r="BF221" i="3"/>
  <c r="BF258" i="3"/>
  <c r="BK370" i="2"/>
  <c r="J370" i="2" s="1"/>
  <c r="J106" i="2" s="1"/>
  <c r="BF134" i="3"/>
  <c r="BF192" i="3"/>
  <c r="BF230" i="3"/>
  <c r="BF181" i="3"/>
  <c r="BF202" i="3"/>
  <c r="BF235" i="3"/>
  <c r="E85" i="2"/>
  <c r="BF186" i="2"/>
  <c r="BF230" i="2"/>
  <c r="BF294" i="2"/>
  <c r="BF325" i="2"/>
  <c r="BF345" i="2"/>
  <c r="BF349" i="2"/>
  <c r="BF354" i="2"/>
  <c r="BF356" i="2"/>
  <c r="BF358" i="2"/>
  <c r="BF372" i="2"/>
  <c r="BF383" i="2"/>
  <c r="BF386" i="2"/>
  <c r="BF411" i="2"/>
  <c r="BF435" i="2"/>
  <c r="BF438" i="2"/>
  <c r="BF441" i="2"/>
  <c r="BF446" i="2"/>
  <c r="BF451" i="2"/>
  <c r="F92" i="2"/>
  <c r="BF138" i="2"/>
  <c r="BF292" i="2"/>
  <c r="BF304" i="2"/>
  <c r="BF310" i="2"/>
  <c r="BF376" i="2"/>
  <c r="BF379" i="2"/>
  <c r="BF423" i="2"/>
  <c r="BF146" i="2"/>
  <c r="BF166" i="2"/>
  <c r="BF203" i="2"/>
  <c r="BF243" i="2"/>
  <c r="BF277" i="2"/>
  <c r="BF282" i="2"/>
  <c r="BF288" i="2"/>
  <c r="BF368" i="2"/>
  <c r="J89" i="2"/>
  <c r="BF181" i="2"/>
  <c r="BF222" i="2"/>
  <c r="BF250" i="2"/>
  <c r="BF258" i="2"/>
  <c r="BF341" i="2"/>
  <c r="BF400" i="2"/>
  <c r="BF413" i="2"/>
  <c r="BF142" i="2"/>
  <c r="BF155" i="2"/>
  <c r="BF159" i="2"/>
  <c r="BF191" i="2"/>
  <c r="BF196" i="2"/>
  <c r="BF363" i="2"/>
  <c r="BF390" i="2"/>
  <c r="BF393" i="2"/>
  <c r="BF417" i="2"/>
  <c r="BF419" i="2"/>
  <c r="BF151" i="2"/>
  <c r="BF173" i="2"/>
  <c r="BF217" i="2"/>
  <c r="BF266" i="2"/>
  <c r="BF397" i="2"/>
  <c r="BF407" i="2"/>
  <c r="BF133" i="2"/>
  <c r="BF207" i="2"/>
  <c r="BF236" i="2"/>
  <c r="BF253" i="2"/>
  <c r="BF299" i="2"/>
  <c r="BF314" i="2"/>
  <c r="BF319" i="2"/>
  <c r="BF329" i="2"/>
  <c r="BF333" i="2"/>
  <c r="BF337" i="2"/>
  <c r="BF426" i="2"/>
  <c r="BF430" i="2"/>
  <c r="BF432" i="2"/>
  <c r="F33" i="3"/>
  <c r="AZ96" i="1" s="1"/>
  <c r="J33" i="4"/>
  <c r="AV97" i="1" s="1"/>
  <c r="F37" i="4"/>
  <c r="BD97" i="1" s="1"/>
  <c r="F36" i="4"/>
  <c r="BC97" i="1" s="1"/>
  <c r="J33" i="2"/>
  <c r="AV95" i="1" s="1"/>
  <c r="F36" i="3"/>
  <c r="BC96" i="1" s="1"/>
  <c r="F37" i="3"/>
  <c r="BD96" i="1" s="1"/>
  <c r="F35" i="4"/>
  <c r="BB97" i="1" s="1"/>
  <c r="F36" i="2"/>
  <c r="BC95" i="1" s="1"/>
  <c r="F33" i="2"/>
  <c r="AZ95" i="1" s="1"/>
  <c r="J33" i="3"/>
  <c r="AV96" i="1" s="1"/>
  <c r="F35" i="3"/>
  <c r="BB96" i="1" s="1"/>
  <c r="F33" i="4"/>
  <c r="AZ97" i="1" s="1"/>
  <c r="F35" i="2"/>
  <c r="BB95" i="1" s="1"/>
  <c r="F37" i="2"/>
  <c r="BD95" i="1" s="1"/>
  <c r="T123" i="3" l="1"/>
  <c r="T122" i="3" s="1"/>
  <c r="R131" i="2"/>
  <c r="R130" i="2" s="1"/>
  <c r="BK124" i="4"/>
  <c r="J124" i="4"/>
  <c r="J97" i="4" s="1"/>
  <c r="P124" i="4"/>
  <c r="P123" i="4" s="1"/>
  <c r="AU97" i="1" s="1"/>
  <c r="BK123" i="3"/>
  <c r="BK122" i="3" s="1"/>
  <c r="J122" i="3" s="1"/>
  <c r="J30" i="3" s="1"/>
  <c r="AG96" i="1" s="1"/>
  <c r="AN96" i="1" s="1"/>
  <c r="P131" i="2"/>
  <c r="P130" i="2" s="1"/>
  <c r="AU95" i="1" s="1"/>
  <c r="T131" i="2"/>
  <c r="R123" i="3"/>
  <c r="R122" i="3"/>
  <c r="T124" i="4"/>
  <c r="T123" i="4"/>
  <c r="T370" i="2"/>
  <c r="J125" i="4"/>
  <c r="J98" i="4"/>
  <c r="BK130" i="2"/>
  <c r="J130" i="2" s="1"/>
  <c r="J30" i="2" s="1"/>
  <c r="AG95" i="1" s="1"/>
  <c r="F34" i="2"/>
  <c r="BA95" i="1" s="1"/>
  <c r="J34" i="2"/>
  <c r="AW95" i="1" s="1"/>
  <c r="AT95" i="1" s="1"/>
  <c r="F34" i="3"/>
  <c r="BA96" i="1"/>
  <c r="AZ94" i="1"/>
  <c r="AV94" i="1" s="1"/>
  <c r="AK29" i="1" s="1"/>
  <c r="J34" i="3"/>
  <c r="AW96" i="1" s="1"/>
  <c r="AT96" i="1" s="1"/>
  <c r="F34" i="4"/>
  <c r="BA97" i="1"/>
  <c r="J34" i="4"/>
  <c r="AW97" i="1" s="1"/>
  <c r="AT97" i="1" s="1"/>
  <c r="BD94" i="1"/>
  <c r="W33" i="1" s="1"/>
  <c r="BC94" i="1"/>
  <c r="AY94" i="1"/>
  <c r="BB94" i="1"/>
  <c r="W31" i="1" s="1"/>
  <c r="T130" i="2" l="1"/>
  <c r="J96" i="3"/>
  <c r="BK123" i="4"/>
  <c r="J123" i="4"/>
  <c r="J96" i="4" s="1"/>
  <c r="J123" i="3"/>
  <c r="J97" i="3"/>
  <c r="AN95" i="1"/>
  <c r="J96" i="2"/>
  <c r="J39" i="3"/>
  <c r="J39" i="2"/>
  <c r="AU94" i="1"/>
  <c r="AX94" i="1"/>
  <c r="W29" i="1"/>
  <c r="BA94" i="1"/>
  <c r="AW94" i="1"/>
  <c r="AK30" i="1" s="1"/>
  <c r="W32" i="1"/>
  <c r="J30" i="4" l="1"/>
  <c r="AG97" i="1" s="1"/>
  <c r="AG94" i="1" s="1"/>
  <c r="W30" i="1"/>
  <c r="AT94" i="1"/>
  <c r="AK26" i="1" l="1"/>
  <c r="AK35" i="1" s="1"/>
  <c r="AN94" i="1"/>
  <c r="J39" i="4"/>
  <c r="AN97" i="1"/>
</calcChain>
</file>

<file path=xl/sharedStrings.xml><?xml version="1.0" encoding="utf-8"?>
<sst xmlns="http://schemas.openxmlformats.org/spreadsheetml/2006/main" count="5247" uniqueCount="777">
  <si>
    <t>Export Komplet</t>
  </si>
  <si>
    <t/>
  </si>
  <si>
    <t>2.0</t>
  </si>
  <si>
    <t>ZAMOK</t>
  </si>
  <si>
    <t>False</t>
  </si>
  <si>
    <t>{a5ea5cdd-0493-4a98-826f-ce8823f16f27}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</si>
  <si>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</si>
  <si>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</si>
  <si>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</si>
  <si>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</si>
  <si>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</si>
  <si>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</si>
  <si>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</si>
  <si>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</si>
  <si>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2023/36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</si>
  <si>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</si>
  <si>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</si>
  <si>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Sanace vlhkosti suterénu</t>
  </si>
  <si>
    <t>KSO:</t>
  </si>
  <si>
    <t>803</t>
  </si>
  <si>
    <t>CC-CZ:</t>
  </si>
  <si>
    <t>11</t>
  </si>
  <si>
    <t>Místo:</t>
  </si>
  <si>
    <t>Lomená č p.372/4, Milovice, Balonka</t>
  </si>
  <si>
    <t>Datum:</t>
  </si>
  <si>
    <t>31. 5. 2023</t>
  </si>
  <si>
    <t>CZ-CPV:</t>
  </si>
  <si>
    <t>45000000-7</t>
  </si>
  <si>
    <t>CZ-CPA:</t>
  </si>
  <si>
    <t>41.00.1</t>
  </si>
  <si>
    <t>Zadavatel:</t>
  </si>
  <si>
    <t>IČ:</t>
  </si>
  <si>
    <t>00239453</t>
  </si>
  <si>
    <t>Město Milovice</t>
  </si>
  <si>
    <t>DIČ:</t>
  </si>
  <si>
    <t>CZ00239453</t>
  </si>
  <si>
    <t>Uchazeč:</t>
  </si>
  <si>
    <t>Vyplň údaj</t>
  </si>
  <si>
    <t>Projektant:</t>
  </si>
  <si>
    <t>25604678</t>
  </si>
  <si>
    <t>PSK TUZAR s.r.o.</t>
  </si>
  <si>
    <t>CZ25604678</t>
  </si>
  <si>
    <t>True</t>
  </si>
  <si>
    <t>Zpracovatel:</t>
  </si>
  <si>
    <t>Poznámka:</t>
  </si>
  <si>
    <t>Předmětem dokumentace jsou stavební úpravy spočívající v ochraně části suterénu č.p. 372/4 východně od vstupu do objektu před současným pronikáním vody z podloží přilehlé komunikace a odvodnění do vsakovacího objektu.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</si>
  <si>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</si>
  <si>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</si>
  <si>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</si>
  <si>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</si>
  <si>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</si>
  <si>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</si>
  <si>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</si>
  <si>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</si>
  <si>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</si>
  <si>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</si>
  <si>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</si>
  <si>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</si>
  <si>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</si>
  <si>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</si>
  <si>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</si>
  <si>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</si>
  <si>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</si>
  <si>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</si>
  <si>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</si>
  <si>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</si>
  <si>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</si>
  <si>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</si>
  <si>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</si>
  <si>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</si>
  <si>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</si>
  <si>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</si>
  <si>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</si>
  <si>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</si>
  <si>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</si>
  <si>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</si>
  <si>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</si>
  <si>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</si>
  <si>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</si>
  <si>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</si>
  <si>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</si>
  <si>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</si>
  <si>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</si>
  <si>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</si>
  <si>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</si>
  <si>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</si>
  <si>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</si>
  <si>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</si>
  <si>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</si>
  <si>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</si>
  <si>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</si>
  <si>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</si>
  <si>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Stavební a konstrukční část</t>
  </si>
  <si>
    <t>STA</t>
  </si>
  <si>
    <t>1</t>
  </si>
  <si>
    <t>{35fdad93-2bfe-40c4-80ea-93d1de0a7562}</t>
  </si>
  <si>
    <t>SO 02</t>
  </si>
  <si>
    <t>Kanalizační potrubí vč. vsakovacího objektu</t>
  </si>
  <si>
    <t>{34658343-d841-4e92-b132-123301ebffd4}</t>
  </si>
  <si>
    <t>OST</t>
  </si>
  <si>
    <t>Ostatní a vedlejší náklady</t>
  </si>
  <si>
    <t>{9a820939-7f60-44d5-a5b7-f8ed06363f05}</t>
  </si>
  <si>
    <t>KRYCÍ LIST SOUPISU PRACÍ</t>
  </si>
  <si>
    <t>Objekt:</t>
  </si>
  <si>
    <t>SO 01 - Stavební a konstrukční část</t>
  </si>
  <si>
    <t>Pokud se ve stavebním rozpočtu vyskytují obchodní názvy materiálů, slouží pouze pro vyjádření vlastností materiálů a mohou být nahrazeny materiály se stejnými nebo lepšími vlastnostmi. Při naceňování je nutné brát v úvahu celkovou projektovou dokumentaci. Jedná se o orientační výkazy výměr, které je nutno ověřit dodavatelskou firmou. V případě nesrovnalostí je nutné kontaktovat projektanta. Součástí nabídkové ceny musí být veškeré náklady, aby cena byla konečná. Každým uchazečem vyplněná položka musí obsahovat veškeré technicky a logicky dovoditélné součásti dodávky a montáže. Označení výrobků konkrétním výrobcem v projektu stavby vyjadřuje standard požadované kvality. Pokud uchazeč nabídne produkt od jiného výrobce je povinen dodržet standard a zároveň, přejímá odpovědnost za správnost náhrady - splnění všech parametrů a koordinaci se všemi navazujícími profesemi, eventuelní nutnost úpravy projektu pro výběr zhotovitele půjde k tíží uchazeče (vybraného dodavatele). Položky níže vykázané je nutné nacenit včetně přívozu, složení, naložení, manipulace, montáže, napojení, kotvení, kování, spojovacího materiálu, povrchové úpravy, atp.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</si>
  <si>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</si>
  <si>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</si>
  <si>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</si>
  <si>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</si>
  <si>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</si>
  <si>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</si>
  <si>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</si>
  <si>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</si>
  <si>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</si>
  <si>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</si>
  <si>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</si>
  <si>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</si>
  <si>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</si>
  <si>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</si>
  <si>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</si>
  <si>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</si>
  <si>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</si>
  <si>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764 - Konstrukce klempířské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</si>
  <si>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</si>
  <si>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</si>
  <si>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</si>
  <si>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</si>
  <si>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</si>
  <si>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</si>
  <si>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</si>
  <si>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</si>
  <si>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</si>
  <si>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</si>
  <si>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</si>
  <si>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</si>
  <si>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</si>
  <si>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</si>
  <si>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</si>
  <si>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</si>
  <si>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</si>
  <si>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</si>
  <si>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</si>
  <si>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121151103</t>
  </si>
  <si>
    <t>Sejmutí ornice strojně při souvislé ploše do 100 m2, tl. vrstvy do 200 mm</t>
  </si>
  <si>
    <t>m2</t>
  </si>
  <si>
    <t>CS ÚRS 2023 01</t>
  </si>
  <si>
    <t>4</t>
  </si>
  <si>
    <t>2</t>
  </si>
  <si>
    <t>1372353278</t>
  </si>
  <si>
    <t>Online PSC</t>
  </si>
  <si>
    <t>https://podminky.urs.cz/item/CS_URS_2023_01/121151103</t>
  </si>
  <si>
    <t>VV</t>
  </si>
  <si>
    <t>drenážní potrubí mimo objekt</t>
  </si>
  <si>
    <t>1,00*1,20</t>
  </si>
  <si>
    <t>Součet</t>
  </si>
  <si>
    <t>113106123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</si>
  <si>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</si>
  <si>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1577818562</t>
  </si>
  <si>
    <t>https://podminky.urs.cz/item/CS_URS_2023_01/113106123</t>
  </si>
  <si>
    <t>9,40*1,10</t>
  </si>
  <si>
    <t>3</t>
  </si>
  <si>
    <t>979054451</t>
  </si>
  <si>
    <t>Očištění vybouraných prvků komunikací od spojovacího materiálu s odklizením a uložením očištěných hmot a spojovacího materiálu na skládku na vzdálenost do 10 m zámkových dlaždic s vyplněním spár kamenivem</t>
  </si>
  <si>
    <t>-177669004</t>
  </si>
  <si>
    <t>https://podminky.urs.cz/item/CS_URS_2023_01/979054451</t>
  </si>
  <si>
    <t>113107111</t>
  </si>
  <si>
    <t>Odstranění podkladů nebo krytů ručně s přemístěním hmot na skládku na vzdálenost do 3 m nebo s naložením na dopravní prostředek z kameniva těženého, o tl. vrstvy do 100 mm</t>
  </si>
  <si>
    <t>1563627655</t>
  </si>
  <si>
    <t>https://podminky.urs.cz/item/CS_URS_2023_01/113107111</t>
  </si>
  <si>
    <t>odstranění kačírku</t>
  </si>
  <si>
    <t>9,40*0,30</t>
  </si>
  <si>
    <t>5</t>
  </si>
  <si>
    <t>113107123</t>
  </si>
  <si>
    <t>Odstranění podkladů nebo krytů ručně s přemístěním hmot na skládku na vzdálenost do 3 m nebo s naložením na dopravní prostředek z kameniva hrubého drceného, o tl. vrstvy přes 200 do 300 mm</t>
  </si>
  <si>
    <t>-1678766483</t>
  </si>
  <si>
    <t>https://podminky.urs.cz/item/CS_URS_2023_01/113107123</t>
  </si>
  <si>
    <t>9,40*(1,10-0,30)</t>
  </si>
  <si>
    <t>6</t>
  </si>
  <si>
    <t>113202111</t>
  </si>
  <si>
    <t>Vytrhání obrub s vybouráním lože, s přemístěním hmot na skládku na vzdálenost do 3 m nebo s naložením na dopravní prostředek z krajníků nebo obrubníků stojatých</t>
  </si>
  <si>
    <t>m</t>
  </si>
  <si>
    <t>-525711490</t>
  </si>
  <si>
    <t>https://podminky.urs.cz/item/CS_URS_2023_01/113202111</t>
  </si>
  <si>
    <t>9,40</t>
  </si>
  <si>
    <t>7</t>
  </si>
  <si>
    <t>132212131</t>
  </si>
  <si>
    <t>Hloubení nezapažených rýh šířky do 800 mm ručně s urovnáním dna do předepsaného profilu a spádu v hornině třídy těžitelnosti I skupiny 3 soudržných</t>
  </si>
  <si>
    <t>m3</t>
  </si>
  <si>
    <t>-71357794</t>
  </si>
  <si>
    <t>https://podminky.urs.cz/item/CS_URS_2023_01/132212131</t>
  </si>
  <si>
    <t>práce u objektu</t>
  </si>
  <si>
    <t>9,40*(1,40-0,08-0,04-0,15-0,15)*0,80</t>
  </si>
  <si>
    <t>drenáž mimo objekt</t>
  </si>
  <si>
    <t>1,00*0,80*1,20</t>
  </si>
  <si>
    <t>8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</si>
  <si>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</si>
  <si>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</si>
  <si>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1009246204</t>
  </si>
  <si>
    <t>https://podminky.urs.cz/item/CS_URS_2023_01/162211311</t>
  </si>
  <si>
    <t>zpětný zásyp výkopkem - TAM</t>
  </si>
  <si>
    <t>4,137</t>
  </si>
  <si>
    <t>zpětný zásyp výkopkem - ZPĚT</t>
  </si>
  <si>
    <t>9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</si>
  <si>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</si>
  <si>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</si>
  <si>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-1890530622</t>
  </si>
  <si>
    <t>https://podminky.urs.cz/item/CS_URS_2023_01/162211319</t>
  </si>
  <si>
    <t>mezideponie vzdálena do 50 m (příplatek 4x)</t>
  </si>
  <si>
    <t>4,137*4</t>
  </si>
  <si>
    <t>10</t>
  </si>
  <si>
    <t>167111101</t>
  </si>
  <si>
    <t>Nakládání, skládání a překládání neulehlého výkopku nebo sypaniny ručně nakládání, z hornin třídy těžitelnosti I, skupiny 1 až 3</t>
  </si>
  <si>
    <t>1579706004</t>
  </si>
  <si>
    <t>https://podminky.urs.cz/item/CS_URS_2023_01/167111101</t>
  </si>
  <si>
    <t>zpětný zásyp výkopkem - nakládání na mezideponii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</si>
  <si>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</si>
  <si>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</si>
  <si>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-176693684</t>
  </si>
  <si>
    <t>https://podminky.urs.cz/item/CS_URS_2023_01/162751117</t>
  </si>
  <si>
    <t>8,330</t>
  </si>
  <si>
    <t>-4,137</t>
  </si>
  <si>
    <t>12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</si>
  <si>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</si>
  <si>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</si>
  <si>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1490754271</t>
  </si>
  <si>
    <t>https://podminky.urs.cz/item/CS_URS_2023_01/162751119</t>
  </si>
  <si>
    <t>skládka vzdálena 25 km</t>
  </si>
  <si>
    <t>4,193*15</t>
  </si>
  <si>
    <t>13</t>
  </si>
  <si>
    <t>171251201</t>
  </si>
  <si>
    <t>Uložení sypaniny na skládky nebo meziskládky bez hutnění s upravením uložené sypaniny do předepsaného tvaru</t>
  </si>
  <si>
    <t>2079878843</t>
  </si>
  <si>
    <t>https://podminky.urs.cz/item/CS_URS_2023_01/171251201</t>
  </si>
  <si>
    <t>na mezideponii</t>
  </si>
  <si>
    <t>na skládce</t>
  </si>
  <si>
    <t>4,193</t>
  </si>
  <si>
    <t>14</t>
  </si>
  <si>
    <t>171201221</t>
  </si>
  <si>
    <t>Poplatek za uložení stavebního odpadu na skládce (skládkovné) zeminy a kamení zatříděného do Katalogu odpadů pod kódem 17 05 04</t>
  </si>
  <si>
    <t>t</t>
  </si>
  <si>
    <t>-784611169</t>
  </si>
  <si>
    <t>https://podminky.urs.cz/item/CS_URS_2023_01/171201221</t>
  </si>
  <si>
    <t>4,193*1,80</t>
  </si>
  <si>
    <t>174111101</t>
  </si>
  <si>
    <t>Zásyp sypaninou z jakékoliv horniny ručně s uložením výkopku ve vrstvách se zhutněním jam, šachet, rýh nebo kolem objektů v těchto vykopávkách</t>
  </si>
  <si>
    <t>-1172208850</t>
  </si>
  <si>
    <t>https://podminky.urs.cz/item/CS_URS_2023_01/174111101</t>
  </si>
  <si>
    <t>P</t>
  </si>
  <si>
    <t>Poznámka k položce:_x000D_
zásyp původní zeminou z výkopu hutněnou po vrstvách max. tl.250mm</t>
  </si>
  <si>
    <t xml:space="preserve">zásyp původní zeminou </t>
  </si>
  <si>
    <t>9,40*(1,40-0,08-0,04-0,15-0,15-0,115)*0,80</t>
  </si>
  <si>
    <t>-9,40*0,40*0,80</t>
  </si>
  <si>
    <t>-1,00*0,40*0,80</t>
  </si>
  <si>
    <t>16</t>
  </si>
  <si>
    <t>181311103</t>
  </si>
  <si>
    <t>Rozprostření a urovnání ornice v rovině nebo ve svahu sklonu do 1:5 ručně při souvislé ploše, tl. vrstvy do 200 mm</t>
  </si>
  <si>
    <t>-1531395058</t>
  </si>
  <si>
    <t>https://podminky.urs.cz/item/CS_URS_2023_01/181311103</t>
  </si>
  <si>
    <t>17</t>
  </si>
  <si>
    <t>181912112</t>
  </si>
  <si>
    <t>Úprava pláně vyrovnáním výškových rozdílů ručně v hornině třídy těžitelnosti I skupiny 3 se zhutněním</t>
  </si>
  <si>
    <t>322633025</t>
  </si>
  <si>
    <t>https://podminky.urs.cz/item/CS_URS_2023_01/181912112</t>
  </si>
  <si>
    <t>9,40*0,80</t>
  </si>
  <si>
    <t>1,00*0,80</t>
  </si>
  <si>
    <t>Zakládání</t>
  </si>
  <si>
    <t>18</t>
  </si>
  <si>
    <t>273313611</t>
  </si>
  <si>
    <t>Základy z betonu prostého desky z betonu kamenem neprokládaného tř. C 16/20</t>
  </si>
  <si>
    <t>15783211</t>
  </si>
  <si>
    <t>https://podminky.urs.cz/item/CS_URS_2023_01/273313611</t>
  </si>
  <si>
    <t>podkladní beton tl. 100-130mm</t>
  </si>
  <si>
    <t>9,40*0,115*0,80</t>
  </si>
  <si>
    <t>1,00*0,115*0,80</t>
  </si>
  <si>
    <t>19</t>
  </si>
  <si>
    <t>273351121</t>
  </si>
  <si>
    <t>Bednění základů desek zřízení</t>
  </si>
  <si>
    <t>-1305491940</t>
  </si>
  <si>
    <t>https://podminky.urs.cz/item/CS_URS_2023_01/273351121</t>
  </si>
  <si>
    <t>9,40*0,115</t>
  </si>
  <si>
    <t>1,00*0,115</t>
  </si>
  <si>
    <t>(0,80*0,115)*2</t>
  </si>
  <si>
    <t>20</t>
  </si>
  <si>
    <t>273351122</t>
  </si>
  <si>
    <t>Bednění základů desek odstranění</t>
  </si>
  <si>
    <t>350086966</t>
  </si>
  <si>
    <t>https://podminky.urs.cz/item/CS_URS_2023_01/273351122</t>
  </si>
  <si>
    <t>R-pol 273-001</t>
  </si>
  <si>
    <t>Příplatek za bednění půlkruhové prohlubně (pro dranážní potrubí)</t>
  </si>
  <si>
    <t>309731892</t>
  </si>
  <si>
    <t>22</t>
  </si>
  <si>
    <t>212755214</t>
  </si>
  <si>
    <t>Trativody bez lože z drenážních trubek plastových flexibilních D 100 mm</t>
  </si>
  <si>
    <t>71552153</t>
  </si>
  <si>
    <t>https://podminky.urs.cz/item/CS_URS_2023_01/212755214</t>
  </si>
  <si>
    <t>Poznámka k položce:_x000D_
Součástí položky je pomocný a spojovací materiál (kolena, tvarovky, propojky, atd.)_x000D_
referenční mateiál: ACO FLEX PE</t>
  </si>
  <si>
    <t>11,50</t>
  </si>
  <si>
    <t>23</t>
  </si>
  <si>
    <t>271532212</t>
  </si>
  <si>
    <t>Podsyp pod základové konstrukce se zhutněním a urovnáním povrchu z kameniva hrubého, frakce 16 - 32 mm</t>
  </si>
  <si>
    <t>-555197683</t>
  </si>
  <si>
    <t>https://podminky.urs.cz/item/CS_URS_2023_01/271532212</t>
  </si>
  <si>
    <t>obsyp tl. 400mm</t>
  </si>
  <si>
    <t>9,40*0,40*0,80</t>
  </si>
  <si>
    <t>1,00*0,40*0,80</t>
  </si>
  <si>
    <t>24</t>
  </si>
  <si>
    <t>919726122</t>
  </si>
  <si>
    <t>Geotextilie netkaná pro ochranu, separaci nebo filtraci měrná hmotnost přes 200 do 300 g/m2</t>
  </si>
  <si>
    <t>1558526909</t>
  </si>
  <si>
    <t>https://podminky.urs.cz/item/CS_URS_2023_01/919726122</t>
  </si>
  <si>
    <t>Poznámka k položce:_x000D_
referenční materiál: FILTEK 300</t>
  </si>
  <si>
    <t>do osy podkladního betonu drenážní potrubí</t>
  </si>
  <si>
    <t>zakrytí obsypu</t>
  </si>
  <si>
    <t>9,40*1,85</t>
  </si>
  <si>
    <t>Svislé a kompletní konstrukce</t>
  </si>
  <si>
    <t>25</t>
  </si>
  <si>
    <t>310217851</t>
  </si>
  <si>
    <t>Zazdívka otvorů ve zdivu nadzákladovém kamenem plochy do 0,25 m2 , ve zdi tl. do 450 mm</t>
  </si>
  <si>
    <t>kus</t>
  </si>
  <si>
    <t>1460912778</t>
  </si>
  <si>
    <t>https://podminky.urs.cz/item/CS_URS_2023_01/310217851</t>
  </si>
  <si>
    <t>zazdívka prostupu stěnou</t>
  </si>
  <si>
    <t>26</t>
  </si>
  <si>
    <t>612325222</t>
  </si>
  <si>
    <t>Vápenocementová omítka jednotlivých malých ploch štuková na stěnách, plochy jednotlivě přes 0,09 do 0,25 m2</t>
  </si>
  <si>
    <t>1869792436</t>
  </si>
  <si>
    <t>https://podminky.urs.cz/item/CS_URS_2023_01/612325222</t>
  </si>
  <si>
    <t>Komunikace pozemní</t>
  </si>
  <si>
    <t>27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</si>
  <si>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</si>
  <si>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</si>
  <si>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830713158</t>
  </si>
  <si>
    <t>https://podminky.urs.cz/item/CS_URS_2023_01/916231213</t>
  </si>
  <si>
    <t>9,4</t>
  </si>
  <si>
    <t>28</t>
  </si>
  <si>
    <t>M</t>
  </si>
  <si>
    <t>59217017</t>
  </si>
  <si>
    <t>obrubník betonový chodníkový 1000x100x250mm</t>
  </si>
  <si>
    <t>1674126014</t>
  </si>
  <si>
    <t>9,4*1,02 'Přepočtené koeficientem množství</t>
  </si>
  <si>
    <t>29</t>
  </si>
  <si>
    <t>596211110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</si>
  <si>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do 50 m2</t>
  </si>
  <si>
    <t>-123591271</t>
  </si>
  <si>
    <t>https://podminky.urs.cz/item/CS_URS_2023_01/596211110</t>
  </si>
  <si>
    <t>Poznámka k položce:_x000D_
použití původní očištěné zámkové dlažby</t>
  </si>
  <si>
    <t>30</t>
  </si>
  <si>
    <t>564751101.R</t>
  </si>
  <si>
    <t>Podklad nebo kryt z kameniva hrubého drceného vel. 0-63 mm s rozprostřením a zhutněním plochy jednotlivě do 100 m2, po zhutnění tl. 150 mm</t>
  </si>
  <si>
    <t>982517416</t>
  </si>
  <si>
    <t>https://podminky.urs.cz/item/CS_URS_2023_01/564751101.R</t>
  </si>
  <si>
    <t>31</t>
  </si>
  <si>
    <t>637121111</t>
  </si>
  <si>
    <t>Okapový chodník z kameniva s udusáním a urovnáním povrchu z kačírku tl. 100 mm</t>
  </si>
  <si>
    <t>-1080085164</t>
  </si>
  <si>
    <t>https://podminky.urs.cz/item/CS_URS_2023_01/637121111</t>
  </si>
  <si>
    <t>kačírek</t>
  </si>
  <si>
    <t>Úpravy povrchů, podlahy a osazování výplní</t>
  </si>
  <si>
    <t>32</t>
  </si>
  <si>
    <t>771111011.R</t>
  </si>
  <si>
    <t>Vysátí podkladu před opravou betonové podklahy</t>
  </si>
  <si>
    <t>1558868598</t>
  </si>
  <si>
    <t>2*2</t>
  </si>
  <si>
    <t>33</t>
  </si>
  <si>
    <t>771121011</t>
  </si>
  <si>
    <t>Příprava podkladu před provedením dlažby nátěr penetrační na podlahu</t>
  </si>
  <si>
    <t>265235900</t>
  </si>
  <si>
    <t>https://podminky.urs.cz/item/CS_URS_2023_01/771121011</t>
  </si>
  <si>
    <t>vyspravení bet. podlahy</t>
  </si>
  <si>
    <t>0,5*0,5</t>
  </si>
  <si>
    <t>34</t>
  </si>
  <si>
    <t>632681117</t>
  </si>
  <si>
    <t>Vyspravení betonových podlah rychletuhnoucím polymerem s možností okamžitého zatížení, průměr vysprávky přes 500 do 1000 mm a tl. do 100 mm</t>
  </si>
  <si>
    <t>-1775398571</t>
  </si>
  <si>
    <t>https://podminky.urs.cz/item/CS_URS_2023_01/632681117</t>
  </si>
  <si>
    <t>Ostatní konstrukce a práce, bourání</t>
  </si>
  <si>
    <t>35</t>
  </si>
  <si>
    <t>985131111</t>
  </si>
  <si>
    <t>Očištění ploch stěn, rubu kleneb a podlah tlakovou vodou</t>
  </si>
  <si>
    <t>-1975484355</t>
  </si>
  <si>
    <t>https://podminky.urs.cz/item/CS_URS_2023_01/985131111</t>
  </si>
  <si>
    <t>9,40*1,30</t>
  </si>
  <si>
    <t>36</t>
  </si>
  <si>
    <t>985131311</t>
  </si>
  <si>
    <t>Očištění ploch stěn, rubu kleneb a podlah ruční dočištění ocelovými kartáči</t>
  </si>
  <si>
    <t>157773056</t>
  </si>
  <si>
    <t>https://podminky.urs.cz/item/CS_URS_2023_01/985131311</t>
  </si>
  <si>
    <t>37</t>
  </si>
  <si>
    <t>985139111</t>
  </si>
  <si>
    <t>Očištění ploch Příplatek k cenám za práci ve stísněném prostoru</t>
  </si>
  <si>
    <t>442179937</t>
  </si>
  <si>
    <t>https://podminky.urs.cz/item/CS_URS_2023_01/985139111</t>
  </si>
  <si>
    <t>38</t>
  </si>
  <si>
    <t>985142112</t>
  </si>
  <si>
    <t>Vysekání spojovací hmoty ze spár zdiva včetně vyčištění hloubky spáry do 40 mm délky spáry na 1 m2 upravované plochy přes 6 do 12 m</t>
  </si>
  <si>
    <t>-244274688</t>
  </si>
  <si>
    <t>https://podminky.urs.cz/item/CS_URS_2023_01/985142112</t>
  </si>
  <si>
    <t>39</t>
  </si>
  <si>
    <t>622311111.R</t>
  </si>
  <si>
    <t>Trasová vápenná omítka vnějších ploch vysoce odolná proti síranům nanášená ručně jednovrstvá, tloušťky do 15 mm hrubá zatřená stěn</t>
  </si>
  <si>
    <t>2084857603</t>
  </si>
  <si>
    <t>Poznámka k položce:_x000D_
referenční materiál: OXAL TKM-HS</t>
  </si>
  <si>
    <t>40</t>
  </si>
  <si>
    <t>622311191.R</t>
  </si>
  <si>
    <t>Trasová vápenná omítka vnějších ploch vysoce odolná proti síranům nanášená ručně Příplatek k cenám za každých dalších i započatých 5 mm tloušťky omítky přes 15 mm stěn</t>
  </si>
  <si>
    <t>-1062277060</t>
  </si>
  <si>
    <t>uvažovaná celková tloušťka omítky 40 mm (příplatek: 40-15=25/5=5x)</t>
  </si>
  <si>
    <t>(9,40*1,30)*5</t>
  </si>
  <si>
    <t>41</t>
  </si>
  <si>
    <t>R-pol 622-001</t>
  </si>
  <si>
    <t>Připlatek za provedení fabionu z těsnící malty (radius 35-40 mm)</t>
  </si>
  <si>
    <t>1348342025</t>
  </si>
  <si>
    <t>Poznámka k položce:_x000D_
referenční materiál: OXAL SPM</t>
  </si>
  <si>
    <t>997</t>
  </si>
  <si>
    <t>Přesun sutě</t>
  </si>
  <si>
    <t>42</t>
  </si>
  <si>
    <t>997013111</t>
  </si>
  <si>
    <t>Vnitrostaveništní doprava suti a vybouraných hmot vodorovně do 50 m svisle s použitím mechanizace pro budovy a haly výšky do 6 m</t>
  </si>
  <si>
    <t>-824068045</t>
  </si>
  <si>
    <t>https://podminky.urs.cz/item/CS_URS_2023_01/997013111</t>
  </si>
  <si>
    <t>43</t>
  </si>
  <si>
    <t>997013501</t>
  </si>
  <si>
    <t>Odvoz suti a vybouraných hmot na skládku nebo meziskládku se složením, na vzdálenost do 1 km</t>
  </si>
  <si>
    <t>150210659</t>
  </si>
  <si>
    <t>https://podminky.urs.cz/item/CS_URS_2023_01/997013501</t>
  </si>
  <si>
    <t>44</t>
  </si>
  <si>
    <t>997013509</t>
  </si>
  <si>
    <t>Odvoz suti a vybouraných hmot na skládku nebo meziskládku se složením, na vzdálenost Příplatek k ceně za každý další i započatý 1 km přes 1 km</t>
  </si>
  <si>
    <t>1969052160</t>
  </si>
  <si>
    <t>https://podminky.urs.cz/item/CS_URS_2023_01/997013509</t>
  </si>
  <si>
    <t>odvoz suti na skládku vzdálenou 25 km</t>
  </si>
  <si>
    <t>8,717*24</t>
  </si>
  <si>
    <t>45</t>
  </si>
  <si>
    <t>997013631</t>
  </si>
  <si>
    <t>Poplatek za uložení stavebního odpadu na skládce (skládkovné) směsného stavebního a demoličního zatříděného do Katalogu odpadů pod kódem 17 09 04</t>
  </si>
  <si>
    <t>271431085</t>
  </si>
  <si>
    <t>https://podminky.urs.cz/item/CS_URS_2023_01/997013631</t>
  </si>
  <si>
    <t>8,717</t>
  </si>
  <si>
    <t>998</t>
  </si>
  <si>
    <t>Přesun hmot</t>
  </si>
  <si>
    <t>46</t>
  </si>
  <si>
    <t>998223011</t>
  </si>
  <si>
    <t>Přesun hmot pro pozemní komunikace s krytem dlážděným dopravní vzdálenost do 200 m jakékoliv délky objektu</t>
  </si>
  <si>
    <t>-1336436825</t>
  </si>
  <si>
    <t>https://podminky.urs.cz/item/CS_URS_2023_01/998223011</t>
  </si>
  <si>
    <t>PSV</t>
  </si>
  <si>
    <t>Práce a dodávky PSV</t>
  </si>
  <si>
    <t>711</t>
  </si>
  <si>
    <t>Izolace proti vodě, vlhkosti a plynům</t>
  </si>
  <si>
    <t>47</t>
  </si>
  <si>
    <t>711111001</t>
  </si>
  <si>
    <t>Provedení izolace proti zemní vlhkosti natěradly a tmely za studena na ploše vodorovné V nátěrem penetračním</t>
  </si>
  <si>
    <t>712551916</t>
  </si>
  <si>
    <t>https://podminky.urs.cz/item/CS_URS_2023_01/711111001</t>
  </si>
  <si>
    <t>9,40*0,40</t>
  </si>
  <si>
    <t>48</t>
  </si>
  <si>
    <t>11163150.R</t>
  </si>
  <si>
    <t>Silifikační penetrační nátěr na beton, zdivo a omítky</t>
  </si>
  <si>
    <t>1276024332</t>
  </si>
  <si>
    <t>Poznámka k položce:_x000D_
referenční materiál: NAFUFLEX GIP</t>
  </si>
  <si>
    <t>3,76*0,0003 'Přepočtené koeficientem množství</t>
  </si>
  <si>
    <t>49</t>
  </si>
  <si>
    <t>711112001</t>
  </si>
  <si>
    <t>Provedení izolace proti zemní vlhkosti natěradly a tmely za studena na ploše svislé S nátěrem penetračním</t>
  </si>
  <si>
    <t>941843956</t>
  </si>
  <si>
    <t>https://podminky.urs.cz/item/CS_URS_2023_01/711112001</t>
  </si>
  <si>
    <t>50</t>
  </si>
  <si>
    <t>1776601606</t>
  </si>
  <si>
    <t>12,22*0,00034 'Přepočtené koeficientem množství</t>
  </si>
  <si>
    <t>51</t>
  </si>
  <si>
    <t>711191201</t>
  </si>
  <si>
    <t>Provedení izolace proti zemní vlhkosti hydroizolační stěrkou na ploše vodorovné V dvouvrstvá na betonu</t>
  </si>
  <si>
    <t>1253700580</t>
  </si>
  <si>
    <t>https://podminky.urs.cz/item/CS_URS_2023_01/711191201</t>
  </si>
  <si>
    <t>52</t>
  </si>
  <si>
    <t>11163001.R</t>
  </si>
  <si>
    <t>stěrka hydroizolační asfaltová dvousložková do spodní stavby</t>
  </si>
  <si>
    <t>kg</t>
  </si>
  <si>
    <t>-1589760072</t>
  </si>
  <si>
    <t xml:space="preserve">Poznámka k položce:_x000D_
- vč. pomocného systémového materálu (bandáže, koutových list, rohovníků)_x000D_
referenční materiál: NAFUFLEX_x000D_
</t>
  </si>
  <si>
    <t>3,76*4,85 'Přepočtené koeficientem množství</t>
  </si>
  <si>
    <t>53</t>
  </si>
  <si>
    <t>711192201</t>
  </si>
  <si>
    <t>Provedení izolace proti zemní vlhkosti hydroizolační stěrkou na ploše svislé S dvouvrstvá na betonu</t>
  </si>
  <si>
    <t>1593609756</t>
  </si>
  <si>
    <t>https://podminky.urs.cz/item/CS_URS_2023_01/711192201</t>
  </si>
  <si>
    <t>54</t>
  </si>
  <si>
    <t>-125818401</t>
  </si>
  <si>
    <t>Poznámka k položce:_x000D_
- vč. pomocného systémového materálu (bandáže, koutových list, rohovníků)_x000D_
referenční materiál: NAFUFLEX</t>
  </si>
  <si>
    <t>12,22*4,85 'Přepočtené koeficientem množství</t>
  </si>
  <si>
    <t>55</t>
  </si>
  <si>
    <t>622142001</t>
  </si>
  <si>
    <t>Potažení vnějších ploch pletivem v ploše nebo pruzích, na plném podkladu sklovláknitým vtlačením do tmelu (hydroizolace) stěn</t>
  </si>
  <si>
    <t>-400903200</t>
  </si>
  <si>
    <t>https://podminky.urs.cz/item/CS_URS_2023_01/622142001</t>
  </si>
  <si>
    <t>svislá část</t>
  </si>
  <si>
    <t>vodorovná část</t>
  </si>
  <si>
    <t>56</t>
  </si>
  <si>
    <t>711161173</t>
  </si>
  <si>
    <t>Provedení izolace proti zemní vlhkosti nopovou fólií na ploše vodorovné V z nopové fólie</t>
  </si>
  <si>
    <t>-1966809666</t>
  </si>
  <si>
    <t>https://podminky.urs.cz/item/CS_URS_2023_01/711161173</t>
  </si>
  <si>
    <t>57</t>
  </si>
  <si>
    <t>28323010</t>
  </si>
  <si>
    <t>fólie profilovaná (nopová) drenážní HDPE s výškou nopů 20mm</t>
  </si>
  <si>
    <t>1966324538</t>
  </si>
  <si>
    <t>3,76*1,1655 'Přepočtené koeficientem množství</t>
  </si>
  <si>
    <t>58</t>
  </si>
  <si>
    <t>711161273</t>
  </si>
  <si>
    <t>Provedení izolace proti zemní vlhkosti nopovou fólií na ploše svislé S z nopové fólie</t>
  </si>
  <si>
    <t>1620751587</t>
  </si>
  <si>
    <t>https://podminky.urs.cz/item/CS_URS_2023_01/711161273</t>
  </si>
  <si>
    <t>59</t>
  </si>
  <si>
    <t>1361792338</t>
  </si>
  <si>
    <t>12,22*1,221 'Přepočtené koeficientem množství</t>
  </si>
  <si>
    <t>60</t>
  </si>
  <si>
    <t>R-pol 711-001</t>
  </si>
  <si>
    <t>Příplatek za lepení nopové fólie k podkladu asfaltovým lepidlem</t>
  </si>
  <si>
    <t>-94219446</t>
  </si>
  <si>
    <t>Poznámka k položce:_x000D_
referenční materiál: NAFUFLEX BASIC</t>
  </si>
  <si>
    <t>61</t>
  </si>
  <si>
    <t>998711101</t>
  </si>
  <si>
    <t>Přesun hmot pro izolace proti vodě, vlhkosti a plynům stanovený z hmotnosti přesunovaného materiálu vodorovná dopravní vzdálenost do 50 m v objektech výšky do 6 m</t>
  </si>
  <si>
    <t>-341372477</t>
  </si>
  <si>
    <t>https://podminky.urs.cz/item/CS_URS_2023_01/998711101</t>
  </si>
  <si>
    <t>713</t>
  </si>
  <si>
    <t>Izolace tepelné</t>
  </si>
  <si>
    <t>62</t>
  </si>
  <si>
    <t>713131145</t>
  </si>
  <si>
    <t>Montáž tepelné izolace stěn rohožemi, pásy, deskami, dílci, bloky (izolační materiál ve specifikaci) lepením bodově</t>
  </si>
  <si>
    <t>-1585132217</t>
  </si>
  <si>
    <t>https://podminky.urs.cz/item/CS_URS_2023_01/713131145</t>
  </si>
  <si>
    <t>63</t>
  </si>
  <si>
    <t>28376422</t>
  </si>
  <si>
    <t>deska XPS hrana polodrážková a hladký povrch 300kPA tl 100mm</t>
  </si>
  <si>
    <t>-1788302025</t>
  </si>
  <si>
    <t>12,22*1,05 'Přepočtené koeficientem množství</t>
  </si>
  <si>
    <t>64</t>
  </si>
  <si>
    <t>998713101</t>
  </si>
  <si>
    <t>Přesun hmot pro izolace tepelné stanovený z hmotnosti přesunovaného materiálu vodorovná dopravní vzdálenost do 50 m v objektech výšky do 6 m</t>
  </si>
  <si>
    <t>1293596852</t>
  </si>
  <si>
    <t>https://podminky.urs.cz/item/CS_URS_2023_01/998713101</t>
  </si>
  <si>
    <t>764</t>
  </si>
  <si>
    <t>Konstrukce klempířské</t>
  </si>
  <si>
    <t>65</t>
  </si>
  <si>
    <t>764311613.R</t>
  </si>
  <si>
    <t>Krycí lišta nopové fólie z pozinkovaného plechu s povrchovou úpravou rš 250 mm</t>
  </si>
  <si>
    <t>-222273768</t>
  </si>
  <si>
    <t>66</t>
  </si>
  <si>
    <t>998764101</t>
  </si>
  <si>
    <t>Přesun hmot pro konstrukce klempířské stanovený z hmotnosti přesunovaného materiálu vodorovná dopravní vzdálenost do 50 m v objektech výšky do 6 m</t>
  </si>
  <si>
    <t>-1446484085</t>
  </si>
  <si>
    <t>https://podminky.urs.cz/item/CS_URS_2023_01/998764101</t>
  </si>
  <si>
    <t>784</t>
  </si>
  <si>
    <t>Dokončovací práce - malby a tapety</t>
  </si>
  <si>
    <t>67</t>
  </si>
  <si>
    <t>784111001</t>
  </si>
  <si>
    <t>Oprášení (ometení) podkladu v místnostech výšky do 3,80 m</t>
  </si>
  <si>
    <t>-241779013</t>
  </si>
  <si>
    <t>https://podminky.urs.cz/item/CS_URS_2023_01/784111001</t>
  </si>
  <si>
    <t>2,00*2,50</t>
  </si>
  <si>
    <t>68</t>
  </si>
  <si>
    <t>784181101</t>
  </si>
  <si>
    <t>Penetrace podkladu jednonásobná základní akrylátová bezbarvá v místnostech výšky do 3,80 m</t>
  </si>
  <si>
    <t>556939229</t>
  </si>
  <si>
    <t>https://podminky.urs.cz/item/CS_URS_2023_01/784181101</t>
  </si>
  <si>
    <t>69</t>
  </si>
  <si>
    <t>784211101</t>
  </si>
  <si>
    <t>Malby z malířských směsí oděruvzdorných za mokra dvojnásobné, bílé za mokra oděruvzdorné výborně v místnostech výšky do 3,80 m</t>
  </si>
  <si>
    <t>1754729224</t>
  </si>
  <si>
    <t>https://podminky.urs.cz/item/CS_URS_2023_01/784211101</t>
  </si>
  <si>
    <t>SO 02 - Kanalizační potrubí vč. vsakovacího objektu</t>
  </si>
  <si>
    <t xml:space="preserve">    8 - Trubní vedení</t>
  </si>
  <si>
    <t xml:space="preserve">    HZS - Hodinové zúčtovací sazby</t>
  </si>
  <si>
    <t>-1971490935</t>
  </si>
  <si>
    <t>vsakovací objekt</t>
  </si>
  <si>
    <t>5,00*3,00</t>
  </si>
  <si>
    <t>Mezisoučet</t>
  </si>
  <si>
    <t>kanalizace</t>
  </si>
  <si>
    <t>26,20*1,20</t>
  </si>
  <si>
    <t>131251102</t>
  </si>
  <si>
    <t>Hloubení nezapažených jam a zářezů strojně s urovnáním dna do předepsaného profilu a spádu v hornině třídy těžitelnosti I skupiny 3 přes 20 do 50 m3</t>
  </si>
  <si>
    <t>-975727574</t>
  </si>
  <si>
    <t>https://podminky.urs.cz/item/CS_URS_2023_01/131251102</t>
  </si>
  <si>
    <t>Poznámka k položce:_x000D_
vč. svahování výkopu v poměru 4:1</t>
  </si>
  <si>
    <t>4,60*4,00</t>
  </si>
  <si>
    <t>132251252</t>
  </si>
  <si>
    <t>Hloubení nezapažených rýh šířky přes 800 do 2 000 mm strojně s urovnáním dna do předepsaného profilu a spádu v hornině třídy těžitelnosti I skupiny 3 přes 20 do 50 m3</t>
  </si>
  <si>
    <t>-105666637</t>
  </si>
  <si>
    <t>https://podminky.urs.cz/item/CS_URS_2023_01/132251252</t>
  </si>
  <si>
    <t>26,60*1,20*0,90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</si>
  <si>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</si>
  <si>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</si>
  <si>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462944253</t>
  </si>
  <si>
    <t>https://podminky.urs.cz/item/CS_URS_2023_01/162251102</t>
  </si>
  <si>
    <t>odvoz výkopku a ornice na mezideponii - TAM</t>
  </si>
  <si>
    <t>ornice</t>
  </si>
  <si>
    <t>46,44*0,10</t>
  </si>
  <si>
    <t>výkopek</t>
  </si>
  <si>
    <t>34,343</t>
  </si>
  <si>
    <t>odvoz výkopku a ornice na mezideponii - ZPĚT</t>
  </si>
  <si>
    <t>167151101</t>
  </si>
  <si>
    <t>Nakládání, skládání a překládání neulehlého výkopku nebo sypaniny strojně nakládání, množství do 100 m3, z horniny třídy těžitelnosti I, skupiny 1 až 3</t>
  </si>
  <si>
    <t>1718621525</t>
  </si>
  <si>
    <t>https://podminky.urs.cz/item/CS_URS_2023_01/167151101</t>
  </si>
  <si>
    <t>nakládání výkopku a ornice na mezideponii</t>
  </si>
  <si>
    <t>431065410</t>
  </si>
  <si>
    <t>odvoz nepotřebného výkopku</t>
  </si>
  <si>
    <t>46,44*0,15</t>
  </si>
  <si>
    <t>18,40</t>
  </si>
  <si>
    <t>28,728</t>
  </si>
  <si>
    <t>-34,343</t>
  </si>
  <si>
    <t>856546429</t>
  </si>
  <si>
    <t>19,751*15</t>
  </si>
  <si>
    <t>163523318</t>
  </si>
  <si>
    <t>19,751</t>
  </si>
  <si>
    <t>-381225455</t>
  </si>
  <si>
    <t>19,751*1,80</t>
  </si>
  <si>
    <t>-88301354</t>
  </si>
  <si>
    <t>Poznámka k položce:_x000D_
hutnění po vrstvách max. 250 mm</t>
  </si>
  <si>
    <t>2,90*4,00</t>
  </si>
  <si>
    <t>26,60*(1,20-0,10-0,15)*0,90</t>
  </si>
  <si>
    <t>-125544395</t>
  </si>
  <si>
    <t>vsakovací objekt - uvedení do původního stavu</t>
  </si>
  <si>
    <t>1216453558</t>
  </si>
  <si>
    <t>3,00*1,40</t>
  </si>
  <si>
    <t>26,60*0,90</t>
  </si>
  <si>
    <t>271572211.R</t>
  </si>
  <si>
    <t>Podsyp pod potrubí z písku</t>
  </si>
  <si>
    <t>-1773909243</t>
  </si>
  <si>
    <t>26,60*0,10*0,90</t>
  </si>
  <si>
    <t>271572211</t>
  </si>
  <si>
    <t>Podsyp pod základové konstrukce se zhutněním a urovnáním povrchu ze štěrkopísku netříděného</t>
  </si>
  <si>
    <t>2124960641</t>
  </si>
  <si>
    <t>https://podminky.urs.cz/item/CS_URS_2023_01/271572211</t>
  </si>
  <si>
    <t>3,00*0,10*1,40</t>
  </si>
  <si>
    <t>271532212.R</t>
  </si>
  <si>
    <t>Obsyp z hrubého kameniva frakce 16 až 32 mm</t>
  </si>
  <si>
    <t>-2069823040</t>
  </si>
  <si>
    <t>1,20*4,00</t>
  </si>
  <si>
    <t>-2,40*0,68*0,80</t>
  </si>
  <si>
    <t>-847099220</t>
  </si>
  <si>
    <t>(4,00*2+2,40*2)*2,20</t>
  </si>
  <si>
    <t>Trubní vedení</t>
  </si>
  <si>
    <t>871265211</t>
  </si>
  <si>
    <t>Kanalizační potrubí z tvrdého PVC v otevřeném výkopu ve sklonu do 20 %, hladkého plnostěnného jednovrstvého, tuhost třídy SN 4 DN 110</t>
  </si>
  <si>
    <t>494928816</t>
  </si>
  <si>
    <t>https://podminky.urs.cz/item/CS_URS_2023_01/871265211</t>
  </si>
  <si>
    <t>Poznámka k položce:_x000D_
Součástí položky je pomocný a spojovací materiál (kolena, tvarovky, propojky, atd.)_x000D_
V místech křížení s vodovodní sítí je třeba dodržet min. odstup 100mm pod nebo_x000D_
nad potrubím.</t>
  </si>
  <si>
    <t>26,6</t>
  </si>
  <si>
    <t>26,6*1,15 'Přepočtené koeficientem množství</t>
  </si>
  <si>
    <t>230170003</t>
  </si>
  <si>
    <t>Příprava pro zkoušku těsnosti potrubí DN přes 80 do 125</t>
  </si>
  <si>
    <t>sada</t>
  </si>
  <si>
    <t>1594423751</t>
  </si>
  <si>
    <t>https://podminky.urs.cz/item/CS_URS_2023_01/230170003</t>
  </si>
  <si>
    <t>230170013</t>
  </si>
  <si>
    <t>Zkouška těsnosti potrubí DN přes 80 do 125</t>
  </si>
  <si>
    <t>1564136863</t>
  </si>
  <si>
    <t>https://podminky.urs.cz/item/CS_URS_2023_01/230170013</t>
  </si>
  <si>
    <t>R-pol 894-001</t>
  </si>
  <si>
    <t>D+M kontrolní dranážní šachta DN 300 vč. nástavce a litinového poklopu</t>
  </si>
  <si>
    <t>kpl</t>
  </si>
  <si>
    <t>196638811</t>
  </si>
  <si>
    <t>Poznámka k položce:_x000D_
vč. zemních prací a zpětného zásypu_x000D_
referenční materiál: ACO FLEX-CONTROL DN 300</t>
  </si>
  <si>
    <t>R-pol 894-002</t>
  </si>
  <si>
    <t>D+M vsakovací objekt z bloků recyklovatelného polypropylenu</t>
  </si>
  <si>
    <t>-1048260095</t>
  </si>
  <si>
    <t>Poznámka k položce:_x000D_
součástí položky je dodávka a montáž:_x000D_
- vsakovací bloky (0,80/0,32/0,80m): 6 ks_x000D_
- dno vsakovacích bloků (0,80/0,040/0,80): 3 ks_x000D_
- větrací potrubí PVC DN 100: 1500 mm_x000D_
- větrací hlavice: 1 ks_x000D_
_x000D_
referenční materiál: _x000D_
- ECOBLOC INSPECT_x000D_
- DNO ECOBLOC</t>
  </si>
  <si>
    <t>HZS</t>
  </si>
  <si>
    <t>Hodinové zúčtovací sazby</t>
  </si>
  <si>
    <t>HZS2212</t>
  </si>
  <si>
    <t>Hodinové zúčtovací sazby profesí PSV provádění stavebních instalací instalatér odborný</t>
  </si>
  <si>
    <t>hod</t>
  </si>
  <si>
    <t>512</t>
  </si>
  <si>
    <t>-1871993985</t>
  </si>
  <si>
    <t>https://podminky.urs.cz/item/CS_URS_2023_01/HZS2212</t>
  </si>
  <si>
    <t>Napojení drenážního potrubí na kontrolní šachtu</t>
  </si>
  <si>
    <t>Napojení kontrolní šachty na kanalizační svodné potrubí</t>
  </si>
  <si>
    <t>Napojení vsakovacího objektu na kanalizační svodné potrubí</t>
  </si>
  <si>
    <t>998276101</t>
  </si>
  <si>
    <t>Přesun hmot pro trubní vedení hloubené z trub z plastických hmot nebo sklolaminátových pro vodovody nebo kanalizace v otevřeném výkopu dopravní vzdálenost do 15 m</t>
  </si>
  <si>
    <t>1906704357</t>
  </si>
  <si>
    <t>https://podminky.urs.cz/item/CS_URS_2023_01/998276101</t>
  </si>
  <si>
    <t>998276124</t>
  </si>
  <si>
    <t>Přesun hmot pro trubní vedení hloubené z trub z plastických hmot nebo sklolaminátových Příplatek k cenám za zvětšený přesun přes vymezenou největší dopravní vzdálenost do 500 m</t>
  </si>
  <si>
    <t>-928239988</t>
  </si>
  <si>
    <t>https://podminky.urs.cz/item/CS_URS_2023_01/998276124</t>
  </si>
  <si>
    <t>OST - Ostatní a vedlejší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</si>
  <si>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</si>
  <si>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</si>
  <si>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</si>
  <si>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</si>
  <si>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</si>
  <si>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</si>
  <si>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</si>
  <si>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</si>
  <si>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</si>
  <si>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</si>
  <si>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</si>
  <si>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012002000</t>
  </si>
  <si>
    <t>Geodetické práce</t>
  </si>
  <si>
    <t>1024</t>
  </si>
  <si>
    <t>-1651429253</t>
  </si>
  <si>
    <t>https://podminky.urs.cz/item/CS_URS_2023_01/012002000</t>
  </si>
  <si>
    <t>013203000</t>
  </si>
  <si>
    <t>Dokumentace výrobní</t>
  </si>
  <si>
    <t>1818977336</t>
  </si>
  <si>
    <t>https://podminky.urs.cz/item/CS_URS_2023_01/013203000</t>
  </si>
  <si>
    <t>013254000</t>
  </si>
  <si>
    <t>Dokumentace skutečného provedení stavby</t>
  </si>
  <si>
    <t>1852939262</t>
  </si>
  <si>
    <t>https://podminky.urs.cz/item/CS_URS_2023_01/013254000</t>
  </si>
  <si>
    <t>VRN3</t>
  </si>
  <si>
    <t>Zařízení staveniště</t>
  </si>
  <si>
    <t>030001000</t>
  </si>
  <si>
    <t>2089991889</t>
  </si>
  <si>
    <t>https://podminky.urs.cz/item/CS_URS_2023_01/030001000</t>
  </si>
  <si>
    <t>034103000</t>
  </si>
  <si>
    <t>Oplocení staveniště</t>
  </si>
  <si>
    <t>-971130210</t>
  </si>
  <si>
    <t>https://podminky.urs.cz/item/CS_URS_2023_01/034103000</t>
  </si>
  <si>
    <t>034002000</t>
  </si>
  <si>
    <t>Zabezpečení staveniště</t>
  </si>
  <si>
    <t>1406187308</t>
  </si>
  <si>
    <t>https://podminky.urs.cz/item/CS_URS_2023_01/034002000</t>
  </si>
  <si>
    <t>034503001</t>
  </si>
  <si>
    <t>Označení staveniště</t>
  </si>
  <si>
    <t>1669034598</t>
  </si>
  <si>
    <t>039002000</t>
  </si>
  <si>
    <t>Zrušení zařízení staveniště</t>
  </si>
  <si>
    <t>2018720579</t>
  </si>
  <si>
    <t>https://podminky.urs.cz/item/CS_URS_2023_01/039002000</t>
  </si>
  <si>
    <t>VRN4</t>
  </si>
  <si>
    <t>Inženýrská činnost</t>
  </si>
  <si>
    <t>043103000</t>
  </si>
  <si>
    <t>Pasportizace a monitoring komunikací a objektů</t>
  </si>
  <si>
    <t>-993970382</t>
  </si>
  <si>
    <t>https://podminky.urs.cz/item/CS_URS_2023_01/043103000</t>
  </si>
  <si>
    <t>043194000</t>
  </si>
  <si>
    <t xml:space="preserve">Náklady na revize a zkoušky </t>
  </si>
  <si>
    <t>-502802483</t>
  </si>
  <si>
    <t>https://podminky.urs.cz/item/CS_URS_2023_01/043194000</t>
  </si>
  <si>
    <t>045002000</t>
  </si>
  <si>
    <t>Kompletační a koordinační činnost</t>
  </si>
  <si>
    <t>-1319385670</t>
  </si>
  <si>
    <t>https://podminky.urs.cz/item/CS_URS_2023_01/045002000</t>
  </si>
  <si>
    <t>VRN6</t>
  </si>
  <si>
    <t>Územní vlivy</t>
  </si>
  <si>
    <t>060001000</t>
  </si>
  <si>
    <t>1185648776</t>
  </si>
  <si>
    <t>https://podminky.urs.cz/item/CS_URS_2023_01/060001000</t>
  </si>
  <si>
    <t>VRN7</t>
  </si>
  <si>
    <t>Provozní vlivy</t>
  </si>
  <si>
    <t>070001000</t>
  </si>
  <si>
    <t>1651208533</t>
  </si>
  <si>
    <t>https://podminky.urs.cz/item/CS_URS_2023_01/070001000</t>
  </si>
  <si>
    <t>VRN9</t>
  </si>
  <si>
    <t>Ostatní náklady</t>
  </si>
  <si>
    <t>091003001</t>
  </si>
  <si>
    <t>Náklady spojené se ztíženými podmínkami provádění stavby</t>
  </si>
  <si>
    <t>515579565</t>
  </si>
  <si>
    <t>https://podminky.urs.cz/item/CS_URS_2023_01/091003001</t>
  </si>
  <si>
    <t>Poznámka k položce:_x000D_
např. nasazení speciální techniky na staveništi</t>
  </si>
  <si>
    <t>Pokyny pro případné zpracování  “Cenové nabídky”</t>
  </si>
  <si>
    <r>
      <t xml:space="preserve">Zpracovatel nabídky je povinen podrobně prostudovat PD a porovnat ji s předloženým výkazem výměr. </t>
    </r>
    <r>
      <rPr>
        <sz val="10"/>
        <color rgb="FF000000"/>
        <rFont val="Arial"/>
        <family val="2"/>
        <charset val="238"/>
      </rPr>
      <t xml:space="preserve">Souhrnný výkaz výměr poskytuje ucelený přehled o rozsahu a ceně dodávek a prací. Dle tohoto výkazu bude stanovena celková a nejvýše přípustná cena dodávky a prací ve smlouvě o Dílo. </t>
    </r>
    <r>
      <rPr>
        <sz val="10"/>
        <color theme="1"/>
        <rFont val="Arial"/>
        <family val="2"/>
        <charset val="238"/>
      </rPr>
      <t xml:space="preserve">Pro všechny položky platí, že rozhodujícím dokumentem pro jejich množství, typ a kvalitu je Projektová dokumentace a specifikace standardů. Pro rozsah díla je určující projektová dokumentace. Výkaz výměr má pouze informativní a orientační povahu. Uchazeč se zavazuje prověřit výkaz výměr a na případně rozdílnosti upozornit zadavatele výběrového řízení. V případě nesrovnalostí je nutné kontaktovat projektanta.  </t>
    </r>
  </si>
  <si>
    <t>Cena Díla zahrnuje vždy:</t>
  </si>
  <si>
    <t xml:space="preserve">- veškeré vlivy předepsané zejména ustanoveními obsaženými ve smlouvě o dílo,
- kompletní přípravu včetně zpracování potřebné dílenské dokumentace a vzorkování, 
- dodávku, dopravu, montáž a veškeré související náklady spojené s realizací od zadání po předání stavby do užívání, včetně nákladů na koordinaci, uvedení do provozu, potřebné zkoušky a atesty,
- dokončovací práce, údržbu do doby dle smlouvy o dílo,
- odstranění závad, předání dokladů o skutečném provedení, revizní knihy a další nutné režie pro dílo,
- zajištění kolaudačních souhlasů včetně veškerých dokladů nutných pro úspěšné kolaudační řízení,
- náklady související s průběžným úklidem staveniště a přilehlých komunikací, likvidaci odpadů, 
- dočasná dopravní omezení, přesuny hmot atd.
- ostatní a vedlejší rozpočtové náklady (OST), zejména – projektové práce dokumentace skutečného provedení, zařízení staveniště, atd. </t>
  </si>
  <si>
    <t>Výše uvedené náklady, které jsou vykázány zvláštní položkou (např. zařízení staveniště, provozní vlivy, územní vlivy, atd.), jsou obsaženy v listě „OST - Ostatní a vedlejší ...“ a mají zahrnovat náklady v součtu pro celou stavbu. V jiných listech se tyto položky již neopakují. Další náklady, které nejsou vykázány zvláštní položkou, musí být součástí jednotlivých jednotkových cen.</t>
  </si>
  <si>
    <t xml:space="preserve">Popis, výměry ani struktura položek nesmí být uchazečem měněny. Části, které jsou ponechány pro doplnění, jsou označeny barevně. Jsou to pole jednotkových cen, která musí být v rámci podání cenové nabídky kompletně vyplněna. </t>
  </si>
  <si>
    <t xml:space="preserve">Jednotkové ceny nebudou obsahovat DPH. </t>
  </si>
  <si>
    <t>Při stanovení jednotkových cen je bezpodmínečně nutné, aby byly zakalkulovány veškeré konstrukce a jejich části dle dostupných výkresů a popisu standardů výrobků. Pokud tak uchazeč neučiní, nebude v průběhu provádění stavby brán zřetel na jeho event. požadavky na uznání víceprací vyplývajících z údajů a požadavků ve výše zmíněných projektových dokumentacích.</t>
  </si>
  <si>
    <t>Ceny jednotlivých položek výkazu výměr obsahují vždy:</t>
  </si>
  <si>
    <t>- dodávku a montáž není-li v popisu položky uvedeno jinak, 
- veškeré náklady související s dodávkou a montáží, tak aby byla zajištěn plná funkčnost Díla,
- pomocné lešení a dočasné pomocné konstrukce, v případě nutnosti jejich použití.</t>
  </si>
  <si>
    <t>Položky označené jako "potrubí …", "kabely.", apod. budou dodána včetně potřebných tvarovek (armatury), úchytů, závěsů, podpor, spoj. materiálu, tlumicích podložek a izolace.</t>
  </si>
  <si>
    <t>Rozpočet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</si>
</sst>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Trebuchet MS"/>
      <family val="2"/>
    </font>
    <font>
      <b/>
      <sz val="36"/>
      <color theme="1"/>
      <name val="Arial"/>
      <family val="2"/>
      <charset val="238"/>
    </font>
    <font>
      <b/>
      <sz val="20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2" fillId="0" borderId="0" applyNumberFormat="0" applyFill="0" applyBorder="0" applyAlignment="0" applyProtection="0"/>
    <xf numFmtId="0" fontId="1" fillId="0" borderId="0"/>
    <xf numFmtId="0" fontId="48" fillId="0" borderId="0"/>
  </cellStyleXfs>
  <cellXfs count="26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5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4" fillId="4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4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4" fontId="26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9" fillId="0" borderId="3" xfId="0" applyFont="1" applyBorder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Protection="1">
      <protection locked="0"/>
    </xf>
    <xf numFmtId="4" fontId="7" fillId="0" borderId="0" xfId="0" applyNumberFormat="1" applyFont="1"/>
    <xf numFmtId="0" fontId="9" fillId="0" borderId="14" xfId="0" applyFont="1" applyBorder="1"/>
    <xf numFmtId="166" fontId="9" fillId="0" borderId="0" xfId="0" applyNumberFormat="1" applyFont="1"/>
    <xf numFmtId="166" fontId="9" fillId="0" borderId="15" xfId="0" applyNumberFormat="1" applyFont="1" applyBorder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24" fillId="0" borderId="22" xfId="0" applyFont="1" applyBorder="1" applyAlignment="1">
      <alignment horizontal="center" vertical="center"/>
    </xf>
    <xf numFmtId="49" fontId="24" fillId="0" borderId="22" xfId="0" applyNumberFormat="1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center" vertical="center" wrapText="1"/>
    </xf>
    <xf numFmtId="167" fontId="24" fillId="0" borderId="22" xfId="0" applyNumberFormat="1" applyFont="1" applyBorder="1" applyAlignment="1">
      <alignment vertical="center"/>
    </xf>
    <xf numFmtId="4" fontId="24" fillId="2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10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9" fillId="0" borderId="0" xfId="0" applyFont="1" applyAlignment="1">
      <alignment vertical="center" wrapText="1"/>
    </xf>
    <xf numFmtId="0" fontId="40" fillId="0" borderId="22" xfId="0" applyFont="1" applyBorder="1" applyAlignment="1">
      <alignment horizontal="center" vertical="center"/>
    </xf>
    <xf numFmtId="49" fontId="40" fillId="0" borderId="22" xfId="0" applyNumberFormat="1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center" vertical="center" wrapText="1"/>
    </xf>
    <xf numFmtId="167" fontId="40" fillId="0" borderId="22" xfId="0" applyNumberFormat="1" applyFont="1" applyBorder="1" applyAlignment="1">
      <alignment vertical="center"/>
    </xf>
    <xf numFmtId="4" fontId="40" fillId="2" borderId="22" xfId="0" applyNumberFormat="1" applyFont="1" applyFill="1" applyBorder="1" applyAlignment="1" applyProtection="1">
      <alignment vertical="center"/>
      <protection locked="0"/>
    </xf>
    <xf numFmtId="4" fontId="40" fillId="0" borderId="22" xfId="0" applyNumberFormat="1" applyFont="1" applyBorder="1" applyAlignment="1">
      <alignment vertical="center"/>
    </xf>
    <xf numFmtId="0" fontId="41" fillId="0" borderId="3" xfId="0" applyFont="1" applyBorder="1" applyAlignment="1">
      <alignment vertical="center"/>
    </xf>
    <xf numFmtId="0" fontId="40" fillId="2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7" fontId="13" fillId="0" borderId="0" xfId="0" applyNumberFormat="1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left" vertical="top" wrapText="1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" fontId="19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5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left" vertical="center"/>
    </xf>
    <xf numFmtId="0" fontId="24" fillId="4" borderId="7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right" vertical="center"/>
    </xf>
    <xf numFmtId="0" fontId="24" fillId="4" borderId="8" xfId="0" applyFont="1" applyFill="1" applyBorder="1" applyAlignment="1">
      <alignment horizontal="left" vertical="center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43" fillId="5" borderId="23" xfId="2" applyFont="1" applyFill="1" applyBorder="1"/>
    <xf numFmtId="0" fontId="44" fillId="5" borderId="24" xfId="2" applyFont="1" applyFill="1" applyBorder="1"/>
    <xf numFmtId="0" fontId="1" fillId="5" borderId="24" xfId="2" applyFill="1" applyBorder="1"/>
    <xf numFmtId="0" fontId="1" fillId="5" borderId="25" xfId="2" applyFill="1" applyBorder="1"/>
    <xf numFmtId="0" fontId="44" fillId="0" borderId="26" xfId="2" applyFont="1" applyBorder="1"/>
    <xf numFmtId="0" fontId="44" fillId="0" borderId="0" xfId="2" applyFont="1"/>
    <xf numFmtId="0" fontId="1" fillId="0" borderId="0" xfId="2"/>
    <xf numFmtId="0" fontId="1" fillId="0" borderId="27" xfId="2" applyBorder="1"/>
    <xf numFmtId="0" fontId="45" fillId="0" borderId="26" xfId="2" applyFont="1" applyBorder="1" applyAlignment="1">
      <alignment horizontal="left" vertical="center" wrapText="1"/>
    </xf>
    <xf numFmtId="0" fontId="45" fillId="0" borderId="0" xfId="2" applyFont="1" applyAlignment="1">
      <alignment horizontal="left" vertical="center" wrapText="1"/>
    </xf>
    <xf numFmtId="0" fontId="45" fillId="0" borderId="27" xfId="2" applyFont="1" applyBorder="1" applyAlignment="1">
      <alignment horizontal="left" vertical="center" wrapText="1"/>
    </xf>
    <xf numFmtId="0" fontId="45" fillId="0" borderId="26" xfId="2" applyFont="1" applyBorder="1" applyAlignment="1">
      <alignment horizontal="left" vertical="center" wrapText="1"/>
    </xf>
    <xf numFmtId="0" fontId="45" fillId="0" borderId="0" xfId="2" applyFont="1" applyAlignment="1">
      <alignment horizontal="left" vertical="center" wrapText="1"/>
    </xf>
    <xf numFmtId="0" fontId="47" fillId="0" borderId="26" xfId="2" applyFont="1" applyBorder="1" applyAlignment="1">
      <alignment horizontal="left" vertical="center" wrapText="1"/>
    </xf>
    <xf numFmtId="0" fontId="47" fillId="0" borderId="0" xfId="2" applyFont="1" applyAlignment="1">
      <alignment horizontal="left" vertical="center" wrapText="1"/>
    </xf>
    <xf numFmtId="0" fontId="47" fillId="0" borderId="27" xfId="2" applyFont="1" applyBorder="1" applyAlignment="1">
      <alignment horizontal="left" vertical="center" wrapText="1"/>
    </xf>
    <xf numFmtId="49" fontId="45" fillId="0" borderId="26" xfId="2" applyNumberFormat="1" applyFont="1" applyBorder="1" applyAlignment="1">
      <alignment horizontal="left" vertical="center" wrapText="1"/>
    </xf>
    <xf numFmtId="49" fontId="45" fillId="0" borderId="0" xfId="2" applyNumberFormat="1" applyFont="1" applyAlignment="1">
      <alignment horizontal="left" vertical="center" wrapText="1"/>
    </xf>
    <xf numFmtId="49" fontId="45" fillId="0" borderId="27" xfId="2" applyNumberFormat="1" applyFont="1" applyBorder="1" applyAlignment="1">
      <alignment horizontal="left" vertical="center" wrapText="1"/>
    </xf>
    <xf numFmtId="0" fontId="1" fillId="0" borderId="26" xfId="2" applyBorder="1"/>
    <xf numFmtId="0" fontId="45" fillId="0" borderId="28" xfId="2" applyFont="1" applyBorder="1" applyAlignment="1">
      <alignment horizontal="left" vertical="center" wrapText="1"/>
    </xf>
    <xf numFmtId="0" fontId="45" fillId="0" borderId="29" xfId="2" applyFont="1" applyBorder="1" applyAlignment="1">
      <alignment horizontal="left" vertical="center" wrapText="1"/>
    </xf>
    <xf numFmtId="0" fontId="45" fillId="0" borderId="30" xfId="2" applyFont="1" applyBorder="1" applyAlignment="1">
      <alignment horizontal="left" vertical="center" wrapText="1"/>
    </xf>
    <xf numFmtId="0" fontId="48" fillId="0" borderId="0" xfId="3"/>
    <xf numFmtId="0" fontId="49" fillId="0" borderId="0" xfId="2" applyFont="1" applyAlignment="1">
      <alignment horizontal="center" vertical="top"/>
    </xf>
    <xf numFmtId="0" fontId="50" fillId="0" borderId="0" xfId="3" applyFont="1" applyAlignment="1">
      <alignment horizontal="center" vertical="center" wrapText="1"/>
    </xf>
    <xf numFmtId="0" fontId="51" fillId="0" borderId="0" xfId="2" applyFont="1" applyAlignment="1">
      <alignment horizontal="center" wrapText="1"/>
    </xf>
    <xf numFmtId="14" fontId="52" fillId="0" borderId="0" xfId="2" applyNumberFormat="1" applyFont="1"/>
    <xf numFmtId="14" fontId="1" fillId="0" borderId="0" xfId="2" applyNumberFormat="1" applyAlignment="1">
      <alignment horizontal="center"/>
    </xf>
  </cellXfs>
  <cellStyles count="4">
    <cellStyle name="Hypertextový odkaz" xfId="1" builtinId="8"/>
    <cellStyle name="Normální" xfId="0" builtinId="0" customBuiltin="1"/>
    <cellStyle name="Normální 2 2" xfId="2" xr:uid="{5F38C8F2-70E1-4D9E-AAB8-FD4F8138408D}"/>
    <cellStyle name="Normální 3" xfId="3" xr:uid="{B53F795F-E7B1-40AC-9446-50F8E5B80AD4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3_01/171251201" TargetMode="External"/><Relationship Id="rId18" Type="http://schemas.openxmlformats.org/officeDocument/2006/relationships/hyperlink" Target="https://podminky.urs.cz/item/CS_URS_2023_01/273313611" TargetMode="External"/><Relationship Id="rId26" Type="http://schemas.openxmlformats.org/officeDocument/2006/relationships/hyperlink" Target="https://podminky.urs.cz/item/CS_URS_2023_01/916231213" TargetMode="External"/><Relationship Id="rId39" Type="http://schemas.openxmlformats.org/officeDocument/2006/relationships/hyperlink" Target="https://podminky.urs.cz/item/CS_URS_2023_01/997013631" TargetMode="External"/><Relationship Id="rId21" Type="http://schemas.openxmlformats.org/officeDocument/2006/relationships/hyperlink" Target="https://podminky.urs.cz/item/CS_URS_2023_01/212755214" TargetMode="External"/><Relationship Id="rId34" Type="http://schemas.openxmlformats.org/officeDocument/2006/relationships/hyperlink" Target="https://podminky.urs.cz/item/CS_URS_2023_01/985139111" TargetMode="External"/><Relationship Id="rId42" Type="http://schemas.openxmlformats.org/officeDocument/2006/relationships/hyperlink" Target="https://podminky.urs.cz/item/CS_URS_2023_01/711112001" TargetMode="External"/><Relationship Id="rId47" Type="http://schemas.openxmlformats.org/officeDocument/2006/relationships/hyperlink" Target="https://podminky.urs.cz/item/CS_URS_2023_01/711161273" TargetMode="External"/><Relationship Id="rId50" Type="http://schemas.openxmlformats.org/officeDocument/2006/relationships/hyperlink" Target="https://podminky.urs.cz/item/CS_URS_2023_01/998713101" TargetMode="External"/><Relationship Id="rId55" Type="http://schemas.openxmlformats.org/officeDocument/2006/relationships/drawing" Target="../drawings/drawing2.xml"/><Relationship Id="rId7" Type="http://schemas.openxmlformats.org/officeDocument/2006/relationships/hyperlink" Target="https://podminky.urs.cz/item/CS_URS_2023_01/132212131" TargetMode="External"/><Relationship Id="rId2" Type="http://schemas.openxmlformats.org/officeDocument/2006/relationships/hyperlink" Target="https://podminky.urs.cz/item/CS_URS_2023_01/113106123" TargetMode="External"/><Relationship Id="rId16" Type="http://schemas.openxmlformats.org/officeDocument/2006/relationships/hyperlink" Target="https://podminky.urs.cz/item/CS_URS_2023_01/181311103" TargetMode="External"/><Relationship Id="rId29" Type="http://schemas.openxmlformats.org/officeDocument/2006/relationships/hyperlink" Target="https://podminky.urs.cz/item/CS_URS_2023_01/637121111" TargetMode="External"/><Relationship Id="rId11" Type="http://schemas.openxmlformats.org/officeDocument/2006/relationships/hyperlink" Target="https://podminky.urs.cz/item/CS_URS_2023_01/162751117" TargetMode="External"/><Relationship Id="rId24" Type="http://schemas.openxmlformats.org/officeDocument/2006/relationships/hyperlink" Target="https://podminky.urs.cz/item/CS_URS_2023_01/310217851" TargetMode="External"/><Relationship Id="rId32" Type="http://schemas.openxmlformats.org/officeDocument/2006/relationships/hyperlink" Target="https://podminky.urs.cz/item/CS_URS_2023_01/985131111" TargetMode="External"/><Relationship Id="rId37" Type="http://schemas.openxmlformats.org/officeDocument/2006/relationships/hyperlink" Target="https://podminky.urs.cz/item/CS_URS_2023_01/997013501" TargetMode="External"/><Relationship Id="rId40" Type="http://schemas.openxmlformats.org/officeDocument/2006/relationships/hyperlink" Target="https://podminky.urs.cz/item/CS_URS_2023_01/998223011" TargetMode="External"/><Relationship Id="rId45" Type="http://schemas.openxmlformats.org/officeDocument/2006/relationships/hyperlink" Target="https://podminky.urs.cz/item/CS_URS_2023_01/622142001" TargetMode="External"/><Relationship Id="rId53" Type="http://schemas.openxmlformats.org/officeDocument/2006/relationships/hyperlink" Target="https://podminky.urs.cz/item/CS_URS_2023_01/784181101" TargetMode="External"/><Relationship Id="rId5" Type="http://schemas.openxmlformats.org/officeDocument/2006/relationships/hyperlink" Target="https://podminky.urs.cz/item/CS_URS_2023_01/113107123" TargetMode="External"/><Relationship Id="rId10" Type="http://schemas.openxmlformats.org/officeDocument/2006/relationships/hyperlink" Target="https://podminky.urs.cz/item/CS_URS_2023_01/167111101" TargetMode="External"/><Relationship Id="rId19" Type="http://schemas.openxmlformats.org/officeDocument/2006/relationships/hyperlink" Target="https://podminky.urs.cz/item/CS_URS_2023_01/273351121" TargetMode="External"/><Relationship Id="rId31" Type="http://schemas.openxmlformats.org/officeDocument/2006/relationships/hyperlink" Target="https://podminky.urs.cz/item/CS_URS_2023_01/632681117" TargetMode="External"/><Relationship Id="rId44" Type="http://schemas.openxmlformats.org/officeDocument/2006/relationships/hyperlink" Target="https://podminky.urs.cz/item/CS_URS_2023_01/711192201" TargetMode="External"/><Relationship Id="rId52" Type="http://schemas.openxmlformats.org/officeDocument/2006/relationships/hyperlink" Target="https://podminky.urs.cz/item/CS_URS_2023_01/784111001" TargetMode="External"/><Relationship Id="rId4" Type="http://schemas.openxmlformats.org/officeDocument/2006/relationships/hyperlink" Target="https://podminky.urs.cz/item/CS_URS_2023_01/113107111" TargetMode="External"/><Relationship Id="rId9" Type="http://schemas.openxmlformats.org/officeDocument/2006/relationships/hyperlink" Target="https://podminky.urs.cz/item/CS_URS_2023_01/162211319" TargetMode="External"/><Relationship Id="rId14" Type="http://schemas.openxmlformats.org/officeDocument/2006/relationships/hyperlink" Target="https://podminky.urs.cz/item/CS_URS_2023_01/171201221" TargetMode="External"/><Relationship Id="rId22" Type="http://schemas.openxmlformats.org/officeDocument/2006/relationships/hyperlink" Target="https://podminky.urs.cz/item/CS_URS_2023_01/271532212" TargetMode="External"/><Relationship Id="rId27" Type="http://schemas.openxmlformats.org/officeDocument/2006/relationships/hyperlink" Target="https://podminky.urs.cz/item/CS_URS_2023_01/596211110" TargetMode="External"/><Relationship Id="rId30" Type="http://schemas.openxmlformats.org/officeDocument/2006/relationships/hyperlink" Target="https://podminky.urs.cz/item/CS_URS_2023_01/771121011" TargetMode="External"/><Relationship Id="rId35" Type="http://schemas.openxmlformats.org/officeDocument/2006/relationships/hyperlink" Target="https://podminky.urs.cz/item/CS_URS_2023_01/985142112" TargetMode="External"/><Relationship Id="rId43" Type="http://schemas.openxmlformats.org/officeDocument/2006/relationships/hyperlink" Target="https://podminky.urs.cz/item/CS_URS_2023_01/711191201" TargetMode="External"/><Relationship Id="rId48" Type="http://schemas.openxmlformats.org/officeDocument/2006/relationships/hyperlink" Target="https://podminky.urs.cz/item/CS_URS_2023_01/998711101" TargetMode="External"/><Relationship Id="rId8" Type="http://schemas.openxmlformats.org/officeDocument/2006/relationships/hyperlink" Target="https://podminky.urs.cz/item/CS_URS_2023_01/162211311" TargetMode="External"/><Relationship Id="rId51" Type="http://schemas.openxmlformats.org/officeDocument/2006/relationships/hyperlink" Target="https://podminky.urs.cz/item/CS_URS_2023_01/998764101" TargetMode="External"/><Relationship Id="rId3" Type="http://schemas.openxmlformats.org/officeDocument/2006/relationships/hyperlink" Target="https://podminky.urs.cz/item/CS_URS_2023_01/979054451" TargetMode="External"/><Relationship Id="rId12" Type="http://schemas.openxmlformats.org/officeDocument/2006/relationships/hyperlink" Target="https://podminky.urs.cz/item/CS_URS_2023_01/162751119" TargetMode="External"/><Relationship Id="rId17" Type="http://schemas.openxmlformats.org/officeDocument/2006/relationships/hyperlink" Target="https://podminky.urs.cz/item/CS_URS_2023_01/181912112" TargetMode="External"/><Relationship Id="rId25" Type="http://schemas.openxmlformats.org/officeDocument/2006/relationships/hyperlink" Target="https://podminky.urs.cz/item/CS_URS_2023_01/612325222" TargetMode="External"/><Relationship Id="rId33" Type="http://schemas.openxmlformats.org/officeDocument/2006/relationships/hyperlink" Target="https://podminky.urs.cz/item/CS_URS_2023_01/985131311" TargetMode="External"/><Relationship Id="rId38" Type="http://schemas.openxmlformats.org/officeDocument/2006/relationships/hyperlink" Target="https://podminky.urs.cz/item/CS_URS_2023_01/997013509" TargetMode="External"/><Relationship Id="rId46" Type="http://schemas.openxmlformats.org/officeDocument/2006/relationships/hyperlink" Target="https://podminky.urs.cz/item/CS_URS_2023_01/711161173" TargetMode="External"/><Relationship Id="rId20" Type="http://schemas.openxmlformats.org/officeDocument/2006/relationships/hyperlink" Target="https://podminky.urs.cz/item/CS_URS_2023_01/273351122" TargetMode="External"/><Relationship Id="rId41" Type="http://schemas.openxmlformats.org/officeDocument/2006/relationships/hyperlink" Target="https://podminky.urs.cz/item/CS_URS_2023_01/711111001" TargetMode="External"/><Relationship Id="rId54" Type="http://schemas.openxmlformats.org/officeDocument/2006/relationships/hyperlink" Target="https://podminky.urs.cz/item/CS_URS_2023_01/784211101" TargetMode="External"/><Relationship Id="rId1" Type="http://schemas.openxmlformats.org/officeDocument/2006/relationships/hyperlink" Target="https://podminky.urs.cz/item/CS_URS_2023_01/121151103" TargetMode="External"/><Relationship Id="rId6" Type="http://schemas.openxmlformats.org/officeDocument/2006/relationships/hyperlink" Target="https://podminky.urs.cz/item/CS_URS_2023_01/113202111" TargetMode="External"/><Relationship Id="rId15" Type="http://schemas.openxmlformats.org/officeDocument/2006/relationships/hyperlink" Target="https://podminky.urs.cz/item/CS_URS_2023_01/174111101" TargetMode="External"/><Relationship Id="rId23" Type="http://schemas.openxmlformats.org/officeDocument/2006/relationships/hyperlink" Target="https://podminky.urs.cz/item/CS_URS_2023_01/919726122" TargetMode="External"/><Relationship Id="rId28" Type="http://schemas.openxmlformats.org/officeDocument/2006/relationships/hyperlink" Target="https://podminky.urs.cz/item/CS_URS_2023_01/564751101.R" TargetMode="External"/><Relationship Id="rId36" Type="http://schemas.openxmlformats.org/officeDocument/2006/relationships/hyperlink" Target="https://podminky.urs.cz/item/CS_URS_2023_01/997013111" TargetMode="External"/><Relationship Id="rId49" Type="http://schemas.openxmlformats.org/officeDocument/2006/relationships/hyperlink" Target="https://podminky.urs.cz/item/CS_URS_2023_01/713131145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1/171251201" TargetMode="External"/><Relationship Id="rId13" Type="http://schemas.openxmlformats.org/officeDocument/2006/relationships/hyperlink" Target="https://podminky.urs.cz/item/CS_URS_2023_01/271572211" TargetMode="External"/><Relationship Id="rId18" Type="http://schemas.openxmlformats.org/officeDocument/2006/relationships/hyperlink" Target="https://podminky.urs.cz/item/CS_URS_2023_01/HZS2212" TargetMode="External"/><Relationship Id="rId3" Type="http://schemas.openxmlformats.org/officeDocument/2006/relationships/hyperlink" Target="https://podminky.urs.cz/item/CS_URS_2023_01/132251252" TargetMode="External"/><Relationship Id="rId21" Type="http://schemas.openxmlformats.org/officeDocument/2006/relationships/drawing" Target="../drawings/drawing3.xml"/><Relationship Id="rId7" Type="http://schemas.openxmlformats.org/officeDocument/2006/relationships/hyperlink" Target="https://podminky.urs.cz/item/CS_URS_2023_01/162751119" TargetMode="External"/><Relationship Id="rId12" Type="http://schemas.openxmlformats.org/officeDocument/2006/relationships/hyperlink" Target="https://podminky.urs.cz/item/CS_URS_2023_01/181912112" TargetMode="External"/><Relationship Id="rId17" Type="http://schemas.openxmlformats.org/officeDocument/2006/relationships/hyperlink" Target="https://podminky.urs.cz/item/CS_URS_2023_01/230170013" TargetMode="External"/><Relationship Id="rId2" Type="http://schemas.openxmlformats.org/officeDocument/2006/relationships/hyperlink" Target="https://podminky.urs.cz/item/CS_URS_2023_01/131251102" TargetMode="External"/><Relationship Id="rId16" Type="http://schemas.openxmlformats.org/officeDocument/2006/relationships/hyperlink" Target="https://podminky.urs.cz/item/CS_URS_2023_01/230170003" TargetMode="External"/><Relationship Id="rId20" Type="http://schemas.openxmlformats.org/officeDocument/2006/relationships/hyperlink" Target="https://podminky.urs.cz/item/CS_URS_2023_01/998276124" TargetMode="External"/><Relationship Id="rId1" Type="http://schemas.openxmlformats.org/officeDocument/2006/relationships/hyperlink" Target="https://podminky.urs.cz/item/CS_URS_2023_01/121151103" TargetMode="External"/><Relationship Id="rId6" Type="http://schemas.openxmlformats.org/officeDocument/2006/relationships/hyperlink" Target="https://podminky.urs.cz/item/CS_URS_2023_01/162751117" TargetMode="External"/><Relationship Id="rId11" Type="http://schemas.openxmlformats.org/officeDocument/2006/relationships/hyperlink" Target="https://podminky.urs.cz/item/CS_URS_2023_01/181311103" TargetMode="External"/><Relationship Id="rId5" Type="http://schemas.openxmlformats.org/officeDocument/2006/relationships/hyperlink" Target="https://podminky.urs.cz/item/CS_URS_2023_01/167151101" TargetMode="External"/><Relationship Id="rId15" Type="http://schemas.openxmlformats.org/officeDocument/2006/relationships/hyperlink" Target="https://podminky.urs.cz/item/CS_URS_2023_01/871265211" TargetMode="External"/><Relationship Id="rId10" Type="http://schemas.openxmlformats.org/officeDocument/2006/relationships/hyperlink" Target="https://podminky.urs.cz/item/CS_URS_2023_01/174111101" TargetMode="External"/><Relationship Id="rId19" Type="http://schemas.openxmlformats.org/officeDocument/2006/relationships/hyperlink" Target="https://podminky.urs.cz/item/CS_URS_2023_01/998276101" TargetMode="External"/><Relationship Id="rId4" Type="http://schemas.openxmlformats.org/officeDocument/2006/relationships/hyperlink" Target="https://podminky.urs.cz/item/CS_URS_2023_01/162251102" TargetMode="External"/><Relationship Id="rId9" Type="http://schemas.openxmlformats.org/officeDocument/2006/relationships/hyperlink" Target="https://podminky.urs.cz/item/CS_URS_2023_01/171201221" TargetMode="External"/><Relationship Id="rId14" Type="http://schemas.openxmlformats.org/officeDocument/2006/relationships/hyperlink" Target="https://podminky.urs.cz/item/CS_URS_2023_01/919726122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1/043103000" TargetMode="External"/><Relationship Id="rId13" Type="http://schemas.openxmlformats.org/officeDocument/2006/relationships/hyperlink" Target="https://podminky.urs.cz/item/CS_URS_2023_01/091003001" TargetMode="External"/><Relationship Id="rId3" Type="http://schemas.openxmlformats.org/officeDocument/2006/relationships/hyperlink" Target="https://podminky.urs.cz/item/CS_URS_2023_01/013254000" TargetMode="External"/><Relationship Id="rId7" Type="http://schemas.openxmlformats.org/officeDocument/2006/relationships/hyperlink" Target="https://podminky.urs.cz/item/CS_URS_2023_01/039002000" TargetMode="External"/><Relationship Id="rId12" Type="http://schemas.openxmlformats.org/officeDocument/2006/relationships/hyperlink" Target="https://podminky.urs.cz/item/CS_URS_2023_01/070001000" TargetMode="External"/><Relationship Id="rId2" Type="http://schemas.openxmlformats.org/officeDocument/2006/relationships/hyperlink" Target="https://podminky.urs.cz/item/CS_URS_2023_01/013203000" TargetMode="External"/><Relationship Id="rId1" Type="http://schemas.openxmlformats.org/officeDocument/2006/relationships/hyperlink" Target="https://podminky.urs.cz/item/CS_URS_2023_01/012002000" TargetMode="External"/><Relationship Id="rId6" Type="http://schemas.openxmlformats.org/officeDocument/2006/relationships/hyperlink" Target="https://podminky.urs.cz/item/CS_URS_2023_01/034002000" TargetMode="External"/><Relationship Id="rId11" Type="http://schemas.openxmlformats.org/officeDocument/2006/relationships/hyperlink" Target="https://podminky.urs.cz/item/CS_URS_2023_01/060001000" TargetMode="External"/><Relationship Id="rId5" Type="http://schemas.openxmlformats.org/officeDocument/2006/relationships/hyperlink" Target="https://podminky.urs.cz/item/CS_URS_2023_01/034103000" TargetMode="External"/><Relationship Id="rId10" Type="http://schemas.openxmlformats.org/officeDocument/2006/relationships/hyperlink" Target="https://podminky.urs.cz/item/CS_URS_2023_01/045002000" TargetMode="External"/><Relationship Id="rId4" Type="http://schemas.openxmlformats.org/officeDocument/2006/relationships/hyperlink" Target="https://podminky.urs.cz/item/CS_URS_2023_01/030001000" TargetMode="External"/><Relationship Id="rId9" Type="http://schemas.openxmlformats.org/officeDocument/2006/relationships/hyperlink" Target="https://podminky.urs.cz/item/CS_URS_2023_01/043194000" TargetMode="External"/><Relationship Id="rId1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B651D-CB94-4E84-A297-F7B9821FB7EB}">
  <dimension ref="A6:AG62"/>
  <sheetViews>
    <sheetView showGridLines="0" tabSelected="1" zoomScaleNormal="100" zoomScaleSheetLayoutView="70" workbookViewId="0"/>
  </sheetViews>
  <sheetFormatPr defaultColWidth="9.33203125" defaultRowHeight="15"/>
  <cols>
    <col min="1" max="1" width="4.5" style="243" customWidth="1"/>
    <col min="2" max="10" width="9.33203125" style="243"/>
    <col min="11" max="11" width="11.33203125" style="243" bestFit="1" customWidth="1"/>
    <col min="12" max="12" width="15.6640625" style="243" bestFit="1" customWidth="1"/>
    <col min="13" max="16384" width="9.33203125" style="243"/>
  </cols>
  <sheetData>
    <row r="6" spans="1:33" ht="15.75" customHeight="1"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</row>
    <row r="12" spans="1:33" ht="21" customHeight="1">
      <c r="A12" s="242"/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</row>
    <row r="13" spans="1:33" ht="54" customHeight="1">
      <c r="A13" s="261" t="s">
        <v>776</v>
      </c>
      <c r="B13" s="261"/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</row>
    <row r="14" spans="1:33" ht="15" customHeight="1">
      <c r="A14" s="242"/>
      <c r="B14" s="242"/>
      <c r="C14" s="242"/>
      <c r="D14" s="242"/>
      <c r="E14" s="242"/>
      <c r="F14" s="242"/>
      <c r="G14" s="242"/>
      <c r="H14" s="242"/>
      <c r="I14" s="242"/>
      <c r="J14" s="242"/>
      <c r="K14" s="242"/>
      <c r="L14" s="242"/>
    </row>
    <row r="15" spans="1:33">
      <c r="A15" s="242"/>
      <c r="B15" s="242"/>
      <c r="C15" s="242"/>
      <c r="D15" s="242"/>
      <c r="E15" s="242"/>
      <c r="F15" s="242"/>
      <c r="G15" s="242"/>
      <c r="H15" s="242"/>
      <c r="I15" s="242"/>
      <c r="J15" s="242"/>
      <c r="K15" s="242"/>
      <c r="L15" s="242"/>
    </row>
    <row r="16" spans="1:33">
      <c r="A16" s="242"/>
      <c r="B16" s="242"/>
      <c r="C16" s="242"/>
      <c r="D16" s="242"/>
      <c r="E16" s="242"/>
      <c r="F16" s="242"/>
      <c r="G16" s="242"/>
      <c r="H16" s="242"/>
      <c r="I16" s="242"/>
      <c r="J16" s="242"/>
      <c r="K16" s="242"/>
      <c r="L16" s="242"/>
    </row>
    <row r="17" spans="1:13" ht="15" customHeight="1">
      <c r="A17" s="262" t="s">
        <v>17</v>
      </c>
      <c r="B17" s="262"/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</row>
    <row r="18" spans="1:13" ht="35.25" customHeight="1">
      <c r="A18" s="262"/>
      <c r="B18" s="262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</row>
    <row r="19" spans="1:13" ht="44.25" customHeight="1">
      <c r="A19" s="262"/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</row>
    <row r="20" spans="1:13" ht="18" customHeight="1">
      <c r="A20" s="242"/>
      <c r="B20" s="242"/>
      <c r="C20" s="242"/>
      <c r="D20" s="263" t="s">
        <v>23</v>
      </c>
      <c r="E20" s="263"/>
      <c r="F20" s="263"/>
      <c r="G20" s="263"/>
      <c r="H20" s="263"/>
      <c r="I20" s="263"/>
      <c r="J20" s="263"/>
      <c r="K20" s="263"/>
      <c r="L20" s="242"/>
    </row>
    <row r="21" spans="1:13" ht="32.25" customHeight="1">
      <c r="A21" s="242"/>
      <c r="B21" s="242"/>
      <c r="C21" s="242"/>
      <c r="D21" s="263"/>
      <c r="E21" s="263"/>
      <c r="F21" s="263"/>
      <c r="G21" s="263"/>
      <c r="H21" s="263"/>
      <c r="I21" s="263"/>
      <c r="J21" s="263"/>
      <c r="K21" s="263"/>
      <c r="L21" s="242"/>
    </row>
    <row r="22" spans="1:13">
      <c r="A22" s="242"/>
      <c r="B22" s="242"/>
      <c r="C22" s="242"/>
      <c r="D22" s="242"/>
      <c r="E22" s="242"/>
      <c r="J22" s="242"/>
      <c r="K22" s="242"/>
      <c r="L22" s="242"/>
    </row>
    <row r="23" spans="1:13">
      <c r="A23" s="242"/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</row>
    <row r="24" spans="1:13">
      <c r="A24" s="242"/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</row>
    <row r="25" spans="1:13">
      <c r="A25" s="242"/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</row>
    <row r="26" spans="1:13">
      <c r="A26" s="242"/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2"/>
    </row>
    <row r="27" spans="1:13">
      <c r="A27" s="242"/>
      <c r="B27" s="242"/>
      <c r="C27" s="242"/>
      <c r="D27" s="242"/>
      <c r="E27" s="242"/>
      <c r="F27" s="242"/>
      <c r="G27" s="242"/>
      <c r="H27" s="242"/>
      <c r="I27" s="242"/>
      <c r="J27" s="242"/>
      <c r="K27" s="242"/>
      <c r="L27" s="242"/>
    </row>
    <row r="28" spans="1:13">
      <c r="A28" s="242"/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</row>
    <row r="29" spans="1:13">
      <c r="A29" s="242"/>
      <c r="B29" s="242"/>
      <c r="C29" s="242"/>
      <c r="D29" s="242"/>
      <c r="E29" s="242"/>
      <c r="F29" s="242"/>
      <c r="G29" s="242"/>
      <c r="H29" s="242"/>
      <c r="I29" s="242"/>
      <c r="J29" s="242"/>
      <c r="K29" s="242"/>
      <c r="L29" s="242"/>
    </row>
    <row r="30" spans="1:13">
      <c r="A30" s="242"/>
      <c r="B30" s="242"/>
      <c r="C30" s="242"/>
      <c r="D30" s="242"/>
      <c r="E30" s="242"/>
      <c r="F30" s="242"/>
      <c r="G30" s="242"/>
      <c r="H30" s="242"/>
      <c r="I30" s="242"/>
      <c r="J30" s="242"/>
      <c r="K30" s="242"/>
      <c r="L30" s="242"/>
    </row>
    <row r="31" spans="1:13">
      <c r="A31" s="242"/>
      <c r="B31" s="242"/>
      <c r="C31" s="242"/>
      <c r="D31" s="242"/>
      <c r="E31" s="242"/>
      <c r="F31" s="242"/>
      <c r="G31" s="242"/>
      <c r="H31" s="242"/>
      <c r="I31" s="242"/>
      <c r="J31" s="242"/>
      <c r="K31" s="242"/>
      <c r="L31" s="242"/>
    </row>
    <row r="32" spans="1:13">
      <c r="A32" s="242"/>
      <c r="B32" s="242"/>
      <c r="C32" s="242"/>
      <c r="D32" s="242"/>
      <c r="E32" s="242"/>
      <c r="F32" s="242"/>
      <c r="G32" s="242"/>
      <c r="H32" s="242"/>
      <c r="I32" s="242"/>
      <c r="J32" s="242"/>
      <c r="K32" s="242"/>
      <c r="L32" s="242"/>
    </row>
    <row r="33" spans="1:12">
      <c r="A33" s="242"/>
      <c r="B33" s="242"/>
      <c r="C33" s="242"/>
      <c r="D33" s="242"/>
      <c r="E33" s="242"/>
      <c r="F33" s="242"/>
      <c r="G33" s="242"/>
      <c r="H33" s="242"/>
      <c r="I33" s="242"/>
      <c r="J33" s="242"/>
      <c r="K33" s="242"/>
      <c r="L33" s="242"/>
    </row>
    <row r="34" spans="1:12">
      <c r="A34" s="242"/>
      <c r="B34" s="242"/>
      <c r="C34" s="242"/>
      <c r="D34" s="242"/>
      <c r="E34" s="242"/>
      <c r="F34" s="242"/>
      <c r="G34" s="242"/>
      <c r="H34" s="242"/>
      <c r="I34" s="242"/>
      <c r="J34" s="242"/>
      <c r="K34" s="242"/>
      <c r="L34" s="242"/>
    </row>
    <row r="35" spans="1:12">
      <c r="A35" s="242"/>
      <c r="B35" s="242"/>
      <c r="C35" s="242"/>
      <c r="D35" s="242"/>
      <c r="E35" s="242"/>
      <c r="F35" s="242"/>
      <c r="G35" s="242"/>
      <c r="H35" s="242"/>
      <c r="I35" s="242"/>
      <c r="J35" s="242"/>
      <c r="K35" s="242"/>
      <c r="L35" s="242"/>
    </row>
    <row r="36" spans="1:12">
      <c r="A36" s="242"/>
      <c r="B36" s="242"/>
      <c r="C36" s="242"/>
      <c r="D36" s="242"/>
      <c r="E36" s="242"/>
      <c r="F36" s="242"/>
      <c r="G36" s="242"/>
      <c r="H36" s="242"/>
      <c r="I36" s="242"/>
      <c r="J36" s="242"/>
      <c r="K36" s="242"/>
      <c r="L36" s="242"/>
    </row>
    <row r="37" spans="1:12">
      <c r="A37" s="242"/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</row>
    <row r="38" spans="1:12">
      <c r="A38" s="242"/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</row>
    <row r="39" spans="1:12">
      <c r="A39" s="242"/>
      <c r="B39" s="242"/>
      <c r="C39" s="242"/>
      <c r="D39" s="242"/>
      <c r="E39" s="242"/>
      <c r="F39" s="242"/>
      <c r="G39" s="242"/>
      <c r="H39" s="242"/>
      <c r="I39" s="242"/>
      <c r="J39" s="242"/>
      <c r="K39" s="242"/>
      <c r="L39" s="242"/>
    </row>
    <row r="40" spans="1:12">
      <c r="A40" s="242"/>
      <c r="B40" s="242"/>
      <c r="C40" s="242"/>
      <c r="D40" s="242"/>
      <c r="E40" s="242"/>
      <c r="F40" s="242"/>
      <c r="G40" s="242"/>
      <c r="H40" s="242"/>
      <c r="I40" s="242"/>
      <c r="J40" s="242"/>
      <c r="K40" s="242"/>
      <c r="L40" s="242"/>
    </row>
    <row r="41" spans="1:12">
      <c r="A41" s="242"/>
      <c r="B41" s="242"/>
      <c r="C41" s="242"/>
      <c r="D41" s="242"/>
      <c r="E41" s="242"/>
      <c r="F41" s="242"/>
      <c r="G41" s="242"/>
      <c r="H41" s="242"/>
      <c r="I41" s="242"/>
      <c r="J41" s="242"/>
      <c r="K41" s="242"/>
      <c r="L41" s="242"/>
    </row>
    <row r="42" spans="1:12">
      <c r="A42" s="242"/>
      <c r="B42" s="242"/>
      <c r="C42" s="242"/>
      <c r="D42" s="242"/>
      <c r="E42" s="242"/>
      <c r="F42" s="242"/>
      <c r="G42" s="242"/>
      <c r="H42" s="242"/>
      <c r="I42" s="242"/>
      <c r="J42" s="242"/>
      <c r="K42" s="242"/>
      <c r="L42" s="242"/>
    </row>
    <row r="43" spans="1:12">
      <c r="A43" s="242"/>
      <c r="B43" s="242"/>
      <c r="C43" s="242"/>
      <c r="D43" s="242"/>
      <c r="E43" s="242"/>
      <c r="F43" s="242"/>
      <c r="G43" s="242"/>
      <c r="H43" s="242"/>
      <c r="I43" s="242"/>
      <c r="J43" s="242"/>
      <c r="K43" s="242"/>
      <c r="L43" s="242"/>
    </row>
    <row r="44" spans="1:12">
      <c r="A44" s="242"/>
      <c r="B44" s="242"/>
      <c r="C44" s="242"/>
      <c r="D44" s="242"/>
      <c r="E44" s="242"/>
      <c r="F44" s="242"/>
      <c r="G44" s="242"/>
      <c r="H44" s="242"/>
      <c r="I44" s="242"/>
      <c r="J44" s="242"/>
      <c r="K44" s="242"/>
      <c r="L44" s="242"/>
    </row>
    <row r="45" spans="1:12">
      <c r="A45" s="242"/>
      <c r="B45" s="242"/>
      <c r="C45" s="242"/>
      <c r="D45" s="242"/>
      <c r="E45" s="242"/>
      <c r="F45" s="242"/>
      <c r="G45" s="242"/>
      <c r="H45" s="242"/>
      <c r="I45" s="242"/>
      <c r="J45" s="242"/>
      <c r="K45" s="242"/>
      <c r="L45" s="242"/>
    </row>
    <row r="46" spans="1:12">
      <c r="A46" s="242"/>
      <c r="B46" s="242"/>
      <c r="C46" s="242"/>
      <c r="D46" s="242"/>
      <c r="E46" s="242"/>
      <c r="F46" s="242"/>
      <c r="G46" s="242"/>
      <c r="H46" s="242"/>
      <c r="I46" s="242"/>
      <c r="J46" s="242"/>
      <c r="K46" s="242"/>
      <c r="L46" s="242"/>
    </row>
    <row r="47" spans="1:12">
      <c r="A47" s="242"/>
      <c r="B47" s="242"/>
      <c r="C47" s="242"/>
      <c r="D47" s="242"/>
      <c r="E47" s="242"/>
      <c r="F47" s="242"/>
      <c r="G47" s="242"/>
      <c r="H47" s="242"/>
      <c r="I47" s="242"/>
      <c r="J47" s="242"/>
      <c r="K47" s="242"/>
      <c r="L47" s="242"/>
    </row>
    <row r="48" spans="1:12">
      <c r="A48" s="242"/>
      <c r="B48" s="242"/>
      <c r="C48" s="242"/>
      <c r="D48" s="242"/>
      <c r="E48" s="242"/>
      <c r="F48" s="242"/>
      <c r="G48" s="242"/>
      <c r="H48" s="242"/>
      <c r="I48" s="242"/>
      <c r="J48" s="242"/>
      <c r="K48" s="242"/>
      <c r="L48" s="242"/>
    </row>
    <row r="49" spans="1:13">
      <c r="A49" s="242"/>
      <c r="B49" s="242"/>
      <c r="C49" s="242"/>
      <c r="D49" s="242"/>
      <c r="E49" s="242"/>
      <c r="F49" s="242"/>
      <c r="G49" s="242"/>
      <c r="H49" s="242"/>
      <c r="I49" s="242"/>
      <c r="J49" s="242"/>
      <c r="K49" s="242"/>
      <c r="L49" s="242"/>
    </row>
    <row r="50" spans="1:13">
      <c r="A50" s="242"/>
      <c r="B50" s="242"/>
      <c r="C50" s="242"/>
      <c r="D50" s="242"/>
      <c r="E50" s="242"/>
      <c r="F50" s="242"/>
      <c r="G50" s="242"/>
      <c r="H50" s="242"/>
      <c r="I50" s="242"/>
      <c r="J50" s="242"/>
      <c r="K50" s="242"/>
      <c r="L50" s="242"/>
    </row>
    <row r="51" spans="1:13">
      <c r="A51" s="242"/>
      <c r="B51" s="242"/>
      <c r="C51" s="242"/>
      <c r="D51" s="242"/>
      <c r="E51" s="242"/>
      <c r="F51" s="242"/>
      <c r="G51" s="242"/>
      <c r="H51" s="242"/>
      <c r="I51" s="242"/>
      <c r="J51" s="242"/>
      <c r="K51" s="242"/>
      <c r="L51" s="242"/>
    </row>
    <row r="52" spans="1:13">
      <c r="A52" s="242"/>
      <c r="B52" s="242"/>
      <c r="C52" s="242"/>
      <c r="D52" s="242"/>
      <c r="E52" s="242"/>
      <c r="F52" s="242"/>
      <c r="G52" s="242"/>
      <c r="H52" s="242"/>
      <c r="I52" s="242"/>
      <c r="J52" s="242"/>
      <c r="K52" s="242"/>
      <c r="L52" s="242"/>
    </row>
    <row r="53" spans="1:13">
      <c r="A53" s="242"/>
      <c r="B53" s="242"/>
      <c r="C53" s="242"/>
      <c r="D53" s="242"/>
      <c r="E53" s="242"/>
      <c r="F53" s="242"/>
      <c r="G53" s="242"/>
      <c r="H53" s="242"/>
      <c r="I53" s="242"/>
      <c r="J53" s="242"/>
      <c r="K53" s="242"/>
      <c r="L53" s="242"/>
    </row>
    <row r="54" spans="1:13">
      <c r="A54" s="242"/>
      <c r="B54" s="242"/>
      <c r="C54" s="242"/>
      <c r="D54" s="242"/>
      <c r="E54" s="242"/>
      <c r="F54" s="242"/>
      <c r="G54" s="242"/>
      <c r="H54" s="242"/>
      <c r="I54" s="242"/>
      <c r="J54" s="242"/>
      <c r="K54" s="242"/>
      <c r="L54" s="242"/>
    </row>
    <row r="55" spans="1:13">
      <c r="A55" s="242"/>
      <c r="B55" s="242"/>
      <c r="C55" s="242"/>
      <c r="D55" s="242"/>
      <c r="E55" s="242"/>
      <c r="F55" s="242"/>
      <c r="G55" s="242"/>
      <c r="H55" s="242"/>
      <c r="I55" s="242"/>
      <c r="J55" s="242"/>
      <c r="K55" s="242"/>
      <c r="L55" s="242"/>
    </row>
    <row r="56" spans="1:13" ht="15.75">
      <c r="A56" s="242"/>
      <c r="B56" s="242"/>
      <c r="C56" s="242"/>
      <c r="D56" s="242"/>
      <c r="E56" s="242"/>
      <c r="F56" s="242"/>
      <c r="G56" s="242"/>
      <c r="H56" s="242"/>
      <c r="I56" s="242"/>
      <c r="J56" s="242"/>
      <c r="K56" s="242"/>
      <c r="L56" s="264"/>
    </row>
    <row r="62" spans="1:13">
      <c r="L62" s="265"/>
      <c r="M62" s="265"/>
    </row>
  </sheetData>
  <sheetProtection algorithmName="SHA-512" hashValue="246vEQXAa8H6nXDvkYIgzQNKWV7rE0U2/APEJwQWjMFl+lHnb7khdPX/Ub709VhLlBBZjwLOr0kmGiYbghFr7Q==" saltValue="Y+Or/mR9EGoyiCo3KXoLHA==" spinCount="100000" sheet="1" objects="1" scenarios="1"/>
  <mergeCells count="4">
    <mergeCell ref="A13:M13"/>
    <mergeCell ref="A17:M19"/>
    <mergeCell ref="D20:K21"/>
    <mergeCell ref="L62:M62"/>
  </mergeCells>
  <printOptions horizontalCentered="1" verticalCentered="1"/>
  <pageMargins left="0" right="0" top="0" bottom="0" header="0" footer="0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56B86-CB58-4245-9D8D-E037824736DB}">
  <sheetPr>
    <pageSetUpPr fitToPage="1"/>
  </sheetPr>
  <dimension ref="A1:V24"/>
  <sheetViews>
    <sheetView showGridLines="0" zoomScaleNormal="100" workbookViewId="0"/>
  </sheetViews>
  <sheetFormatPr defaultColWidth="9.33203125" defaultRowHeight="11.25"/>
  <sheetData>
    <row r="1" spans="1:22" ht="18">
      <c r="A1" s="237" t="s">
        <v>765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9"/>
      <c r="O1" s="239"/>
      <c r="P1" s="239"/>
      <c r="Q1" s="239"/>
      <c r="R1" s="239"/>
      <c r="S1" s="239"/>
      <c r="T1" s="239"/>
      <c r="U1" s="239"/>
      <c r="V1" s="240"/>
    </row>
    <row r="2" spans="1:22" ht="6.75" customHeight="1">
      <c r="A2" s="241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3"/>
      <c r="O2" s="243"/>
      <c r="P2" s="243"/>
      <c r="Q2" s="243"/>
      <c r="R2" s="243"/>
      <c r="S2" s="243"/>
      <c r="T2" s="243"/>
      <c r="U2" s="243"/>
      <c r="V2" s="244"/>
    </row>
    <row r="3" spans="1:22" ht="54.75" customHeight="1">
      <c r="A3" s="245" t="s">
        <v>766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7"/>
    </row>
    <row r="4" spans="1:22" ht="8.25" customHeight="1">
      <c r="A4" s="248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3"/>
      <c r="O4" s="243"/>
      <c r="P4" s="243"/>
      <c r="Q4" s="243"/>
      <c r="R4" s="243"/>
      <c r="S4" s="243"/>
      <c r="T4" s="243"/>
      <c r="U4" s="243"/>
      <c r="V4" s="244"/>
    </row>
    <row r="5" spans="1:22" ht="12.75">
      <c r="A5" s="250" t="s">
        <v>767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2"/>
    </row>
    <row r="6" spans="1:22" ht="5.25" customHeight="1">
      <c r="A6" s="241"/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3"/>
      <c r="O6" s="243"/>
      <c r="P6" s="243"/>
      <c r="Q6" s="243"/>
      <c r="R6" s="243"/>
      <c r="S6" s="243"/>
      <c r="T6" s="243"/>
      <c r="U6" s="243"/>
      <c r="V6" s="244"/>
    </row>
    <row r="7" spans="1:22" ht="129" customHeight="1">
      <c r="A7" s="253" t="s">
        <v>768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5"/>
    </row>
    <row r="8" spans="1:22" ht="5.25" customHeight="1">
      <c r="A8" s="241"/>
      <c r="B8" s="243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3"/>
      <c r="O8" s="243"/>
      <c r="P8" s="243"/>
      <c r="Q8" s="243"/>
      <c r="R8" s="243"/>
      <c r="S8" s="243"/>
      <c r="T8" s="243"/>
      <c r="U8" s="243"/>
      <c r="V8" s="244"/>
    </row>
    <row r="9" spans="1:22" ht="48.75" customHeight="1">
      <c r="A9" s="245" t="s">
        <v>769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7"/>
    </row>
    <row r="10" spans="1:22" ht="4.5" customHeight="1">
      <c r="A10" s="256"/>
      <c r="B10" s="243"/>
      <c r="C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4"/>
    </row>
    <row r="11" spans="1:22" ht="27.75" customHeight="1">
      <c r="A11" s="245" t="s">
        <v>770</v>
      </c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7"/>
    </row>
    <row r="12" spans="1:22" ht="5.25" customHeight="1">
      <c r="A12" s="256"/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4"/>
    </row>
    <row r="13" spans="1:22" ht="12.75">
      <c r="A13" s="245" t="s">
        <v>771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7"/>
    </row>
    <row r="14" spans="1:22" ht="5.25" customHeight="1">
      <c r="A14" s="256"/>
      <c r="B14" s="243"/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4"/>
    </row>
    <row r="15" spans="1:22" ht="46.9" customHeight="1">
      <c r="A15" s="245" t="s">
        <v>772</v>
      </c>
      <c r="B15" s="246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7"/>
    </row>
    <row r="16" spans="1:22" ht="15">
      <c r="A16" s="256"/>
      <c r="B16" s="243"/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4"/>
    </row>
    <row r="17" spans="1:22" ht="12.75">
      <c r="A17" s="250" t="s">
        <v>773</v>
      </c>
      <c r="B17" s="251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2"/>
    </row>
    <row r="18" spans="1:22" ht="7.5" customHeight="1">
      <c r="A18" s="256"/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4"/>
    </row>
    <row r="19" spans="1:22" ht="45.75" customHeight="1">
      <c r="A19" s="253" t="s">
        <v>774</v>
      </c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5"/>
    </row>
    <row r="20" spans="1:22" ht="8.25" customHeight="1">
      <c r="A20" s="256"/>
      <c r="B20" s="243"/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4"/>
    </row>
    <row r="21" spans="1:22" ht="12.75">
      <c r="A21" s="245" t="s">
        <v>775</v>
      </c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7"/>
    </row>
    <row r="22" spans="1:22" ht="7.5" customHeight="1">
      <c r="A22" s="256"/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4"/>
    </row>
    <row r="23" spans="1:22" ht="12" customHeight="1">
      <c r="A23" s="257"/>
      <c r="B23" s="258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9"/>
    </row>
    <row r="24" spans="1:22" ht="12" customHeight="1"/>
  </sheetData>
  <sheetProtection algorithmName="SHA-512" hashValue="2+e+a8/ZNbmjAYffwaHrsHcqZxuBa/CRwFWhoC6xoSGIOVXe1mgdEyXSA08plWrc64QAxGvKcOFdWxWPWX3Mtw==" saltValue="Lg9fcRwvNp8TjqEYuJoieg==" spinCount="100000" sheet="1" objects="1" scenarios="1"/>
  <mergeCells count="11">
    <mergeCell ref="A15:V15"/>
    <mergeCell ref="A17:V17"/>
    <mergeCell ref="A19:V19"/>
    <mergeCell ref="A21:V21"/>
    <mergeCell ref="A23:V23"/>
    <mergeCell ref="A3:V3"/>
    <mergeCell ref="A5:V5"/>
    <mergeCell ref="A7:V7"/>
    <mergeCell ref="A9:V9"/>
    <mergeCell ref="A11:V11"/>
    <mergeCell ref="A13:V13"/>
  </mergeCells>
  <printOptions horizontalCentered="1"/>
  <pageMargins left="0" right="0" top="0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198" t="s">
        <v>14</v>
      </c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R5" s="20"/>
      <c r="BE5" s="195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00" t="s">
        <v>17</v>
      </c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R6" s="20"/>
      <c r="BE6" s="196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21</v>
      </c>
      <c r="AR7" s="20"/>
      <c r="BE7" s="196"/>
      <c r="BS7" s="17" t="s">
        <v>6</v>
      </c>
    </row>
    <row r="8" spans="1:74" ht="12" customHeight="1">
      <c r="B8" s="20"/>
      <c r="D8" s="27" t="s">
        <v>22</v>
      </c>
      <c r="K8" s="25" t="s">
        <v>23</v>
      </c>
      <c r="AK8" s="27" t="s">
        <v>24</v>
      </c>
      <c r="AN8" s="28" t="s">
        <v>25</v>
      </c>
      <c r="AR8" s="20"/>
      <c r="BE8" s="196"/>
      <c r="BS8" s="17" t="s">
        <v>6</v>
      </c>
    </row>
    <row r="9" spans="1:74" ht="29.25" customHeight="1">
      <c r="B9" s="20"/>
      <c r="D9" s="24" t="s">
        <v>26</v>
      </c>
      <c r="K9" s="29" t="s">
        <v>27</v>
      </c>
      <c r="AK9" s="24" t="s">
        <v>28</v>
      </c>
      <c r="AN9" s="29" t="s">
        <v>29</v>
      </c>
      <c r="AR9" s="20"/>
      <c r="BE9" s="196"/>
      <c r="BS9" s="17" t="s">
        <v>6</v>
      </c>
    </row>
    <row r="10" spans="1:74" ht="12" customHeight="1">
      <c r="B10" s="20"/>
      <c r="D10" s="27" t="s">
        <v>30</v>
      </c>
      <c r="AK10" s="27" t="s">
        <v>31</v>
      </c>
      <c r="AN10" s="25" t="s">
        <v>32</v>
      </c>
      <c r="AR10" s="20"/>
      <c r="BE10" s="196"/>
      <c r="BS10" s="17" t="s">
        <v>6</v>
      </c>
    </row>
    <row r="11" spans="1:74" ht="18.399999999999999" customHeight="1">
      <c r="B11" s="20"/>
      <c r="E11" s="25" t="s">
        <v>33</v>
      </c>
      <c r="AK11" s="27" t="s">
        <v>34</v>
      </c>
      <c r="AN11" s="25" t="s">
        <v>35</v>
      </c>
      <c r="AR11" s="20"/>
      <c r="BE11" s="196"/>
      <c r="BS11" s="17" t="s">
        <v>6</v>
      </c>
    </row>
    <row r="12" spans="1:74" ht="6.95" customHeight="1">
      <c r="B12" s="20"/>
      <c r="AR12" s="20"/>
      <c r="BE12" s="196"/>
      <c r="BS12" s="17" t="s">
        <v>6</v>
      </c>
    </row>
    <row r="13" spans="1:74" ht="12" customHeight="1">
      <c r="B13" s="20"/>
      <c r="D13" s="27" t="s">
        <v>36</v>
      </c>
      <c r="AK13" s="27" t="s">
        <v>31</v>
      </c>
      <c r="AN13" s="30" t="s">
        <v>37</v>
      </c>
      <c r="AR13" s="20"/>
      <c r="BE13" s="196"/>
      <c r="BS13" s="17" t="s">
        <v>6</v>
      </c>
    </row>
    <row r="14" spans="1:74" ht="12.75">
      <c r="B14" s="20"/>
      <c r="E14" s="201" t="s">
        <v>37</v>
      </c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7" t="s">
        <v>34</v>
      </c>
      <c r="AN14" s="30" t="s">
        <v>37</v>
      </c>
      <c r="AR14" s="20"/>
      <c r="BE14" s="196"/>
      <c r="BS14" s="17" t="s">
        <v>6</v>
      </c>
    </row>
    <row r="15" spans="1:74" ht="6.95" customHeight="1">
      <c r="B15" s="20"/>
      <c r="AR15" s="20"/>
      <c r="BE15" s="196"/>
      <c r="BS15" s="17" t="s">
        <v>4</v>
      </c>
    </row>
    <row r="16" spans="1:74" ht="12" customHeight="1">
      <c r="B16" s="20"/>
      <c r="D16" s="27" t="s">
        <v>38</v>
      </c>
      <c r="AK16" s="27" t="s">
        <v>31</v>
      </c>
      <c r="AN16" s="25" t="s">
        <v>39</v>
      </c>
      <c r="AR16" s="20"/>
      <c r="BE16" s="196"/>
      <c r="BS16" s="17" t="s">
        <v>4</v>
      </c>
    </row>
    <row r="17" spans="2:71" ht="18.399999999999999" customHeight="1">
      <c r="B17" s="20"/>
      <c r="E17" s="25" t="s">
        <v>40</v>
      </c>
      <c r="AK17" s="27" t="s">
        <v>34</v>
      </c>
      <c r="AN17" s="25" t="s">
        <v>41</v>
      </c>
      <c r="AR17" s="20"/>
      <c r="BE17" s="196"/>
      <c r="BS17" s="17" t="s">
        <v>42</v>
      </c>
    </row>
    <row r="18" spans="2:71" ht="6.95" customHeight="1">
      <c r="B18" s="20"/>
      <c r="AR18" s="20"/>
      <c r="BE18" s="196"/>
      <c r="BS18" s="17" t="s">
        <v>6</v>
      </c>
    </row>
    <row r="19" spans="2:71" ht="12" customHeight="1">
      <c r="B19" s="20"/>
      <c r="D19" s="27" t="s">
        <v>43</v>
      </c>
      <c r="AK19" s="27" t="s">
        <v>31</v>
      </c>
      <c r="AN19" s="30" t="s">
        <v>37</v>
      </c>
      <c r="AR19" s="20"/>
      <c r="BE19" s="196"/>
      <c r="BS19" s="17" t="s">
        <v>6</v>
      </c>
    </row>
    <row r="20" spans="2:71" ht="18.399999999999999" customHeight="1">
      <c r="B20" s="20"/>
      <c r="E20" s="201" t="s">
        <v>37</v>
      </c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7" t="s">
        <v>34</v>
      </c>
      <c r="AN20" s="30" t="s">
        <v>37</v>
      </c>
      <c r="AR20" s="20"/>
      <c r="BE20" s="196"/>
      <c r="BS20" s="17" t="s">
        <v>4</v>
      </c>
    </row>
    <row r="21" spans="2:71" ht="6.95" customHeight="1">
      <c r="B21" s="20"/>
      <c r="AR21" s="20"/>
      <c r="BE21" s="196"/>
    </row>
    <row r="22" spans="2:71" ht="12" customHeight="1">
      <c r="B22" s="20"/>
      <c r="D22" s="27" t="s">
        <v>44</v>
      </c>
      <c r="AR22" s="20"/>
      <c r="BE22" s="196"/>
    </row>
    <row r="23" spans="2:71" ht="23.25" customHeight="1">
      <c r="B23" s="20"/>
      <c r="E23" s="203" t="s">
        <v>45</v>
      </c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R23" s="20"/>
      <c r="BE23" s="196"/>
    </row>
    <row r="24" spans="2:71" ht="6.95" customHeight="1">
      <c r="B24" s="20"/>
      <c r="AR24" s="20"/>
      <c r="BE24" s="196"/>
    </row>
    <row r="25" spans="2:71" ht="6.95" customHeight="1">
      <c r="B25" s="20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0"/>
      <c r="BE25" s="196"/>
    </row>
    <row r="26" spans="2:71" s="1" customFormat="1" ht="25.9" customHeight="1">
      <c r="B26" s="33"/>
      <c r="D26" s="34" t="s">
        <v>46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04">
        <f>ROUND(AG94,2)</f>
        <v>0</v>
      </c>
      <c r="AL26" s="205"/>
      <c r="AM26" s="205"/>
      <c r="AN26" s="205"/>
      <c r="AO26" s="205"/>
      <c r="AR26" s="33"/>
      <c r="BE26" s="196"/>
    </row>
    <row r="27" spans="2:71" s="1" customFormat="1" ht="6.95" customHeight="1">
      <c r="B27" s="33"/>
      <c r="AR27" s="33"/>
      <c r="BE27" s="196"/>
    </row>
    <row r="28" spans="2:71" s="1" customFormat="1" ht="12.75">
      <c r="B28" s="33"/>
      <c r="L28" s="206" t="s">
        <v>47</v>
      </c>
      <c r="M28" s="206"/>
      <c r="N28" s="206"/>
      <c r="O28" s="206"/>
      <c r="P28" s="206"/>
      <c r="W28" s="206" t="s">
        <v>48</v>
      </c>
      <c r="X28" s="206"/>
      <c r="Y28" s="206"/>
      <c r="Z28" s="206"/>
      <c r="AA28" s="206"/>
      <c r="AB28" s="206"/>
      <c r="AC28" s="206"/>
      <c r="AD28" s="206"/>
      <c r="AE28" s="206"/>
      <c r="AK28" s="206" t="s">
        <v>49</v>
      </c>
      <c r="AL28" s="206"/>
      <c r="AM28" s="206"/>
      <c r="AN28" s="206"/>
      <c r="AO28" s="206"/>
      <c r="AR28" s="33"/>
      <c r="BE28" s="196"/>
    </row>
    <row r="29" spans="2:71" s="2" customFormat="1" ht="14.45" customHeight="1">
      <c r="B29" s="37"/>
      <c r="D29" s="27" t="s">
        <v>50</v>
      </c>
      <c r="F29" s="27" t="s">
        <v>51</v>
      </c>
      <c r="L29" s="209">
        <v>0.21</v>
      </c>
      <c r="M29" s="208"/>
      <c r="N29" s="208"/>
      <c r="O29" s="208"/>
      <c r="P29" s="208"/>
      <c r="W29" s="207">
        <f>ROUND(AZ94, 2)</f>
        <v>0</v>
      </c>
      <c r="X29" s="208"/>
      <c r="Y29" s="208"/>
      <c r="Z29" s="208"/>
      <c r="AA29" s="208"/>
      <c r="AB29" s="208"/>
      <c r="AC29" s="208"/>
      <c r="AD29" s="208"/>
      <c r="AE29" s="208"/>
      <c r="AK29" s="207">
        <f>ROUND(AV94, 2)</f>
        <v>0</v>
      </c>
      <c r="AL29" s="208"/>
      <c r="AM29" s="208"/>
      <c r="AN29" s="208"/>
      <c r="AO29" s="208"/>
      <c r="AR29" s="37"/>
      <c r="BE29" s="197"/>
    </row>
    <row r="30" spans="2:71" s="2" customFormat="1" ht="14.45" customHeight="1">
      <c r="B30" s="37"/>
      <c r="F30" s="27" t="s">
        <v>52</v>
      </c>
      <c r="L30" s="209">
        <v>0.15</v>
      </c>
      <c r="M30" s="208"/>
      <c r="N30" s="208"/>
      <c r="O30" s="208"/>
      <c r="P30" s="208"/>
      <c r="W30" s="207">
        <f>ROUND(BA94, 2)</f>
        <v>0</v>
      </c>
      <c r="X30" s="208"/>
      <c r="Y30" s="208"/>
      <c r="Z30" s="208"/>
      <c r="AA30" s="208"/>
      <c r="AB30" s="208"/>
      <c r="AC30" s="208"/>
      <c r="AD30" s="208"/>
      <c r="AE30" s="208"/>
      <c r="AK30" s="207">
        <f>ROUND(AW94, 2)</f>
        <v>0</v>
      </c>
      <c r="AL30" s="208"/>
      <c r="AM30" s="208"/>
      <c r="AN30" s="208"/>
      <c r="AO30" s="208"/>
      <c r="AR30" s="37"/>
      <c r="BE30" s="197"/>
    </row>
    <row r="31" spans="2:71" s="2" customFormat="1" ht="14.45" hidden="1" customHeight="1">
      <c r="B31" s="37"/>
      <c r="F31" s="27" t="s">
        <v>53</v>
      </c>
      <c r="L31" s="209">
        <v>0.21</v>
      </c>
      <c r="M31" s="208"/>
      <c r="N31" s="208"/>
      <c r="O31" s="208"/>
      <c r="P31" s="208"/>
      <c r="W31" s="207">
        <f>ROUND(BB94, 2)</f>
        <v>0</v>
      </c>
      <c r="X31" s="208"/>
      <c r="Y31" s="208"/>
      <c r="Z31" s="208"/>
      <c r="AA31" s="208"/>
      <c r="AB31" s="208"/>
      <c r="AC31" s="208"/>
      <c r="AD31" s="208"/>
      <c r="AE31" s="208"/>
      <c r="AK31" s="207">
        <v>0</v>
      </c>
      <c r="AL31" s="208"/>
      <c r="AM31" s="208"/>
      <c r="AN31" s="208"/>
      <c r="AO31" s="208"/>
      <c r="AR31" s="37"/>
      <c r="BE31" s="197"/>
    </row>
    <row r="32" spans="2:71" s="2" customFormat="1" ht="14.45" hidden="1" customHeight="1">
      <c r="B32" s="37"/>
      <c r="F32" s="27" t="s">
        <v>54</v>
      </c>
      <c r="L32" s="209">
        <v>0.15</v>
      </c>
      <c r="M32" s="208"/>
      <c r="N32" s="208"/>
      <c r="O32" s="208"/>
      <c r="P32" s="208"/>
      <c r="W32" s="207">
        <f>ROUND(BC94, 2)</f>
        <v>0</v>
      </c>
      <c r="X32" s="208"/>
      <c r="Y32" s="208"/>
      <c r="Z32" s="208"/>
      <c r="AA32" s="208"/>
      <c r="AB32" s="208"/>
      <c r="AC32" s="208"/>
      <c r="AD32" s="208"/>
      <c r="AE32" s="208"/>
      <c r="AK32" s="207">
        <v>0</v>
      </c>
      <c r="AL32" s="208"/>
      <c r="AM32" s="208"/>
      <c r="AN32" s="208"/>
      <c r="AO32" s="208"/>
      <c r="AR32" s="37"/>
      <c r="BE32" s="197"/>
    </row>
    <row r="33" spans="2:57" s="2" customFormat="1" ht="14.45" hidden="1" customHeight="1">
      <c r="B33" s="37"/>
      <c r="F33" s="27" t="s">
        <v>55</v>
      </c>
      <c r="L33" s="209">
        <v>0</v>
      </c>
      <c r="M33" s="208"/>
      <c r="N33" s="208"/>
      <c r="O33" s="208"/>
      <c r="P33" s="208"/>
      <c r="W33" s="207">
        <f>ROUND(BD94, 2)</f>
        <v>0</v>
      </c>
      <c r="X33" s="208"/>
      <c r="Y33" s="208"/>
      <c r="Z33" s="208"/>
      <c r="AA33" s="208"/>
      <c r="AB33" s="208"/>
      <c r="AC33" s="208"/>
      <c r="AD33" s="208"/>
      <c r="AE33" s="208"/>
      <c r="AK33" s="207">
        <v>0</v>
      </c>
      <c r="AL33" s="208"/>
      <c r="AM33" s="208"/>
      <c r="AN33" s="208"/>
      <c r="AO33" s="208"/>
      <c r="AR33" s="37"/>
      <c r="BE33" s="197"/>
    </row>
    <row r="34" spans="2:57" s="1" customFormat="1" ht="6.95" customHeight="1">
      <c r="B34" s="33"/>
      <c r="AR34" s="33"/>
      <c r="BE34" s="196"/>
    </row>
    <row r="35" spans="2:57" s="1" customFormat="1" ht="25.9" customHeight="1">
      <c r="B35" s="33"/>
      <c r="C35" s="38"/>
      <c r="D35" s="39" t="s">
        <v>56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57</v>
      </c>
      <c r="U35" s="40"/>
      <c r="V35" s="40"/>
      <c r="W35" s="40"/>
      <c r="X35" s="210" t="s">
        <v>58</v>
      </c>
      <c r="Y35" s="211"/>
      <c r="Z35" s="211"/>
      <c r="AA35" s="211"/>
      <c r="AB35" s="211"/>
      <c r="AC35" s="40"/>
      <c r="AD35" s="40"/>
      <c r="AE35" s="40"/>
      <c r="AF35" s="40"/>
      <c r="AG35" s="40"/>
      <c r="AH35" s="40"/>
      <c r="AI35" s="40"/>
      <c r="AJ35" s="40"/>
      <c r="AK35" s="212">
        <f>SUM(AK26:AK33)</f>
        <v>0</v>
      </c>
      <c r="AL35" s="211"/>
      <c r="AM35" s="211"/>
      <c r="AN35" s="211"/>
      <c r="AO35" s="213"/>
      <c r="AP35" s="38"/>
      <c r="AQ35" s="38"/>
      <c r="AR35" s="33"/>
    </row>
    <row r="36" spans="2:57" s="1" customFormat="1" ht="6.95" customHeight="1">
      <c r="B36" s="33"/>
      <c r="AR36" s="33"/>
    </row>
    <row r="37" spans="2:57" s="1" customFormat="1" ht="14.45" customHeight="1">
      <c r="B37" s="33"/>
      <c r="AR37" s="33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3"/>
      <c r="D49" s="42" t="s">
        <v>59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60</v>
      </c>
      <c r="AI49" s="43"/>
      <c r="AJ49" s="43"/>
      <c r="AK49" s="43"/>
      <c r="AL49" s="43"/>
      <c r="AM49" s="43"/>
      <c r="AN49" s="43"/>
      <c r="AO49" s="43"/>
      <c r="AR49" s="33"/>
    </row>
    <row r="50" spans="2:44" ht="11.25">
      <c r="B50" s="20"/>
      <c r="AR50" s="20"/>
    </row>
    <row r="51" spans="2:44" ht="11.25">
      <c r="B51" s="20"/>
      <c r="AR51" s="20"/>
    </row>
    <row r="52" spans="2:44" ht="11.25">
      <c r="B52" s="20"/>
      <c r="AR52" s="20"/>
    </row>
    <row r="53" spans="2:44" ht="11.25">
      <c r="B53" s="20"/>
      <c r="AR53" s="20"/>
    </row>
    <row r="54" spans="2:44" ht="11.25">
      <c r="B54" s="20"/>
      <c r="AR54" s="20"/>
    </row>
    <row r="55" spans="2:44" ht="11.25">
      <c r="B55" s="20"/>
      <c r="AR55" s="20"/>
    </row>
    <row r="56" spans="2:44" ht="11.25">
      <c r="B56" s="20"/>
      <c r="AR56" s="20"/>
    </row>
    <row r="57" spans="2:44" ht="11.25">
      <c r="B57" s="20"/>
      <c r="AR57" s="20"/>
    </row>
    <row r="58" spans="2:44" ht="11.25">
      <c r="B58" s="20"/>
      <c r="AR58" s="20"/>
    </row>
    <row r="59" spans="2:44" ht="11.25">
      <c r="B59" s="20"/>
      <c r="AR59" s="20"/>
    </row>
    <row r="60" spans="2:44" s="1" customFormat="1" ht="12.75">
      <c r="B60" s="33"/>
      <c r="D60" s="44" t="s">
        <v>61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4" t="s">
        <v>62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4" t="s">
        <v>61</v>
      </c>
      <c r="AI60" s="35"/>
      <c r="AJ60" s="35"/>
      <c r="AK60" s="35"/>
      <c r="AL60" s="35"/>
      <c r="AM60" s="44" t="s">
        <v>62</v>
      </c>
      <c r="AN60" s="35"/>
      <c r="AO60" s="35"/>
      <c r="AR60" s="33"/>
    </row>
    <row r="61" spans="2:44" ht="11.25">
      <c r="B61" s="20"/>
      <c r="AR61" s="20"/>
    </row>
    <row r="62" spans="2:44" ht="11.25">
      <c r="B62" s="20"/>
      <c r="AR62" s="20"/>
    </row>
    <row r="63" spans="2:44" ht="11.25">
      <c r="B63" s="20"/>
      <c r="AR63" s="20"/>
    </row>
    <row r="64" spans="2:44" s="1" customFormat="1" ht="12.75">
      <c r="B64" s="33"/>
      <c r="D64" s="42" t="s">
        <v>63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2" t="s">
        <v>64</v>
      </c>
      <c r="AI64" s="43"/>
      <c r="AJ64" s="43"/>
      <c r="AK64" s="43"/>
      <c r="AL64" s="43"/>
      <c r="AM64" s="43"/>
      <c r="AN64" s="43"/>
      <c r="AO64" s="43"/>
      <c r="AR64" s="33"/>
    </row>
    <row r="65" spans="2:44" ht="11.25">
      <c r="B65" s="20"/>
      <c r="AR65" s="20"/>
    </row>
    <row r="66" spans="2:44" ht="11.25">
      <c r="B66" s="20"/>
      <c r="AR66" s="20"/>
    </row>
    <row r="67" spans="2:44" ht="11.25">
      <c r="B67" s="20"/>
      <c r="AR67" s="20"/>
    </row>
    <row r="68" spans="2:44" ht="11.25">
      <c r="B68" s="20"/>
      <c r="AR68" s="20"/>
    </row>
    <row r="69" spans="2:44" ht="11.25">
      <c r="B69" s="20"/>
      <c r="AR69" s="20"/>
    </row>
    <row r="70" spans="2:44" ht="11.25">
      <c r="B70" s="20"/>
      <c r="AR70" s="20"/>
    </row>
    <row r="71" spans="2:44" ht="11.25">
      <c r="B71" s="20"/>
      <c r="AR71" s="20"/>
    </row>
    <row r="72" spans="2:44" ht="11.25">
      <c r="B72" s="20"/>
      <c r="AR72" s="20"/>
    </row>
    <row r="73" spans="2:44" ht="11.25">
      <c r="B73" s="20"/>
      <c r="AR73" s="20"/>
    </row>
    <row r="74" spans="2:44" ht="11.25">
      <c r="B74" s="20"/>
      <c r="AR74" s="20"/>
    </row>
    <row r="75" spans="2:44" s="1" customFormat="1" ht="12.75">
      <c r="B75" s="33"/>
      <c r="D75" s="44" t="s">
        <v>61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4" t="s">
        <v>62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4" t="s">
        <v>61</v>
      </c>
      <c r="AI75" s="35"/>
      <c r="AJ75" s="35"/>
      <c r="AK75" s="35"/>
      <c r="AL75" s="35"/>
      <c r="AM75" s="44" t="s">
        <v>62</v>
      </c>
      <c r="AN75" s="35"/>
      <c r="AO75" s="35"/>
      <c r="AR75" s="33"/>
    </row>
    <row r="76" spans="2:44" s="1" customFormat="1" ht="11.25">
      <c r="B76" s="33"/>
      <c r="AR76" s="33"/>
    </row>
    <row r="77" spans="2:44" s="1" customFormat="1" ht="6.9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3"/>
    </row>
    <row r="81" spans="1:91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3"/>
    </row>
    <row r="82" spans="1:91" s="1" customFormat="1" ht="24.95" customHeight="1">
      <c r="B82" s="33"/>
      <c r="C82" s="21" t="s">
        <v>65</v>
      </c>
      <c r="AR82" s="33"/>
    </row>
    <row r="83" spans="1:91" s="1" customFormat="1" ht="6.95" customHeight="1">
      <c r="B83" s="33"/>
      <c r="AR83" s="33"/>
    </row>
    <row r="84" spans="1:91" s="3" customFormat="1" ht="12" customHeight="1">
      <c r="B84" s="49"/>
      <c r="C84" s="27" t="s">
        <v>13</v>
      </c>
      <c r="L84" s="3" t="str">
        <f>K5</f>
        <v>2023/36</v>
      </c>
      <c r="AR84" s="49"/>
    </row>
    <row r="85" spans="1:91" s="4" customFormat="1" ht="36.950000000000003" customHeight="1">
      <c r="B85" s="50"/>
      <c r="C85" s="51" t="s">
        <v>16</v>
      </c>
      <c r="L85" s="214" t="str">
        <f>K6</f>
        <v>Sanace vlhkosti suterénu</v>
      </c>
      <c r="M85" s="215"/>
      <c r="N85" s="215"/>
      <c r="O85" s="215"/>
      <c r="P85" s="215"/>
      <c r="Q85" s="215"/>
      <c r="R85" s="215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R85" s="50"/>
    </row>
    <row r="86" spans="1:91" s="1" customFormat="1" ht="6.95" customHeight="1">
      <c r="B86" s="33"/>
      <c r="AR86" s="33"/>
    </row>
    <row r="87" spans="1:91" s="1" customFormat="1" ht="12" customHeight="1">
      <c r="B87" s="33"/>
      <c r="C87" s="27" t="s">
        <v>22</v>
      </c>
      <c r="L87" s="52" t="str">
        <f>IF(K8="","",K8)</f>
        <v>Lomená č p.372/4, Milovice, Balonka</v>
      </c>
      <c r="AI87" s="27" t="s">
        <v>24</v>
      </c>
      <c r="AM87" s="216" t="str">
        <f>IF(AN8= "","",AN8)</f>
        <v>31. 5. 2023</v>
      </c>
      <c r="AN87" s="216"/>
      <c r="AR87" s="33"/>
    </row>
    <row r="88" spans="1:91" s="1" customFormat="1" ht="6.95" customHeight="1">
      <c r="B88" s="33"/>
      <c r="AR88" s="33"/>
    </row>
    <row r="89" spans="1:91" s="1" customFormat="1" ht="15.2" customHeight="1">
      <c r="B89" s="33"/>
      <c r="C89" s="27" t="s">
        <v>30</v>
      </c>
      <c r="L89" s="3" t="str">
        <f>IF(E11= "","",E11)</f>
        <v>Město Milovice</v>
      </c>
      <c r="AI89" s="27" t="s">
        <v>38</v>
      </c>
      <c r="AM89" s="217" t="str">
        <f>IF(E17="","",E17)</f>
        <v>PSK TUZAR s.r.o.</v>
      </c>
      <c r="AN89" s="218"/>
      <c r="AO89" s="218"/>
      <c r="AP89" s="218"/>
      <c r="AR89" s="33"/>
      <c r="AS89" s="219" t="s">
        <v>66</v>
      </c>
      <c r="AT89" s="220"/>
      <c r="AU89" s="54"/>
      <c r="AV89" s="54"/>
      <c r="AW89" s="54"/>
      <c r="AX89" s="54"/>
      <c r="AY89" s="54"/>
      <c r="AZ89" s="54"/>
      <c r="BA89" s="54"/>
      <c r="BB89" s="54"/>
      <c r="BC89" s="54"/>
      <c r="BD89" s="55"/>
    </row>
    <row r="90" spans="1:91" s="1" customFormat="1" ht="15.2" customHeight="1">
      <c r="B90" s="33"/>
      <c r="C90" s="27" t="s">
        <v>36</v>
      </c>
      <c r="L90" s="3" t="str">
        <f>IF(E14= "Vyplň údaj","",E14)</f>
        <v/>
      </c>
      <c r="AI90" s="27" t="s">
        <v>43</v>
      </c>
      <c r="AM90" s="217" t="str">
        <f>IF(E20="","",E20)</f>
        <v>Vyplň údaj</v>
      </c>
      <c r="AN90" s="218"/>
      <c r="AO90" s="218"/>
      <c r="AP90" s="218"/>
      <c r="AR90" s="33"/>
      <c r="AS90" s="221"/>
      <c r="AT90" s="222"/>
      <c r="BD90" s="57"/>
    </row>
    <row r="91" spans="1:91" s="1" customFormat="1" ht="10.9" customHeight="1">
      <c r="B91" s="33"/>
      <c r="AR91" s="33"/>
      <c r="AS91" s="221"/>
      <c r="AT91" s="222"/>
      <c r="BD91" s="57"/>
    </row>
    <row r="92" spans="1:91" s="1" customFormat="1" ht="29.25" customHeight="1">
      <c r="B92" s="33"/>
      <c r="C92" s="223" t="s">
        <v>67</v>
      </c>
      <c r="D92" s="224"/>
      <c r="E92" s="224"/>
      <c r="F92" s="224"/>
      <c r="G92" s="224"/>
      <c r="H92" s="58"/>
      <c r="I92" s="225" t="s">
        <v>68</v>
      </c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6" t="s">
        <v>69</v>
      </c>
      <c r="AH92" s="224"/>
      <c r="AI92" s="224"/>
      <c r="AJ92" s="224"/>
      <c r="AK92" s="224"/>
      <c r="AL92" s="224"/>
      <c r="AM92" s="224"/>
      <c r="AN92" s="225" t="s">
        <v>70</v>
      </c>
      <c r="AO92" s="224"/>
      <c r="AP92" s="227"/>
      <c r="AQ92" s="59" t="s">
        <v>71</v>
      </c>
      <c r="AR92" s="33"/>
      <c r="AS92" s="60" t="s">
        <v>72</v>
      </c>
      <c r="AT92" s="61" t="s">
        <v>73</v>
      </c>
      <c r="AU92" s="61" t="s">
        <v>74</v>
      </c>
      <c r="AV92" s="61" t="s">
        <v>75</v>
      </c>
      <c r="AW92" s="61" t="s">
        <v>76</v>
      </c>
      <c r="AX92" s="61" t="s">
        <v>77</v>
      </c>
      <c r="AY92" s="61" t="s">
        <v>78</v>
      </c>
      <c r="AZ92" s="61" t="s">
        <v>79</v>
      </c>
      <c r="BA92" s="61" t="s">
        <v>80</v>
      </c>
      <c r="BB92" s="61" t="s">
        <v>81</v>
      </c>
      <c r="BC92" s="61" t="s">
        <v>82</v>
      </c>
      <c r="BD92" s="62" t="s">
        <v>83</v>
      </c>
    </row>
    <row r="93" spans="1:91" s="1" customFormat="1" ht="10.9" customHeight="1">
      <c r="B93" s="33"/>
      <c r="AR93" s="33"/>
      <c r="AS93" s="63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5"/>
    </row>
    <row r="94" spans="1:91" s="5" customFormat="1" ht="32.450000000000003" customHeight="1">
      <c r="B94" s="64"/>
      <c r="C94" s="65" t="s">
        <v>84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231">
        <f>ROUND(SUM(AG95:AG97),2)</f>
        <v>0</v>
      </c>
      <c r="AH94" s="231"/>
      <c r="AI94" s="231"/>
      <c r="AJ94" s="231"/>
      <c r="AK94" s="231"/>
      <c r="AL94" s="231"/>
      <c r="AM94" s="231"/>
      <c r="AN94" s="232">
        <f>SUM(AG94,AT94)</f>
        <v>0</v>
      </c>
      <c r="AO94" s="232"/>
      <c r="AP94" s="232"/>
      <c r="AQ94" s="68" t="s">
        <v>1</v>
      </c>
      <c r="AR94" s="64"/>
      <c r="AS94" s="69">
        <f>ROUND(SUM(AS95:AS97),2)</f>
        <v>0</v>
      </c>
      <c r="AT94" s="70">
        <f>ROUND(SUM(AV94:AW94),2)</f>
        <v>0</v>
      </c>
      <c r="AU94" s="71">
        <f>ROUND(SUM(AU95:AU97),5)</f>
        <v>0</v>
      </c>
      <c r="AV94" s="70">
        <f>ROUND(AZ94*L29,2)</f>
        <v>0</v>
      </c>
      <c r="AW94" s="70">
        <f>ROUND(BA94*L30,2)</f>
        <v>0</v>
      </c>
      <c r="AX94" s="70">
        <f>ROUND(BB94*L29,2)</f>
        <v>0</v>
      </c>
      <c r="AY94" s="70">
        <f>ROUND(BC94*L30,2)</f>
        <v>0</v>
      </c>
      <c r="AZ94" s="70">
        <f>ROUND(SUM(AZ95:AZ97),2)</f>
        <v>0</v>
      </c>
      <c r="BA94" s="70">
        <f>ROUND(SUM(BA95:BA97),2)</f>
        <v>0</v>
      </c>
      <c r="BB94" s="70">
        <f>ROUND(SUM(BB95:BB97),2)</f>
        <v>0</v>
      </c>
      <c r="BC94" s="70">
        <f>ROUND(SUM(BC95:BC97),2)</f>
        <v>0</v>
      </c>
      <c r="BD94" s="72">
        <f>ROUND(SUM(BD95:BD97),2)</f>
        <v>0</v>
      </c>
      <c r="BS94" s="73" t="s">
        <v>85</v>
      </c>
      <c r="BT94" s="73" t="s">
        <v>86</v>
      </c>
      <c r="BU94" s="74" t="s">
        <v>87</v>
      </c>
      <c r="BV94" s="73" t="s">
        <v>88</v>
      </c>
      <c r="BW94" s="73" t="s">
        <v>5</v>
      </c>
      <c r="BX94" s="73" t="s">
        <v>89</v>
      </c>
      <c r="CL94" s="73" t="s">
        <v>19</v>
      </c>
    </row>
    <row r="95" spans="1:91" s="6" customFormat="1" ht="16.5" customHeight="1">
      <c r="A95" s="75" t="s">
        <v>90</v>
      </c>
      <c r="B95" s="76"/>
      <c r="C95" s="77"/>
      <c r="D95" s="230" t="s">
        <v>91</v>
      </c>
      <c r="E95" s="230"/>
      <c r="F95" s="230"/>
      <c r="G95" s="230"/>
      <c r="H95" s="230"/>
      <c r="I95" s="78"/>
      <c r="J95" s="230" t="s">
        <v>92</v>
      </c>
      <c r="K95" s="230"/>
      <c r="L95" s="230"/>
      <c r="M95" s="230"/>
      <c r="N95" s="230"/>
      <c r="O95" s="230"/>
      <c r="P95" s="230"/>
      <c r="Q95" s="230"/>
      <c r="R95" s="230"/>
      <c r="S95" s="230"/>
      <c r="T95" s="230"/>
      <c r="U95" s="230"/>
      <c r="V95" s="230"/>
      <c r="W95" s="230"/>
      <c r="X95" s="230"/>
      <c r="Y95" s="230"/>
      <c r="Z95" s="230"/>
      <c r="AA95" s="230"/>
      <c r="AB95" s="230"/>
      <c r="AC95" s="230"/>
      <c r="AD95" s="230"/>
      <c r="AE95" s="230"/>
      <c r="AF95" s="230"/>
      <c r="AG95" s="228">
        <f>'SO 01 - Stavební a konstr...'!J30</f>
        <v>0</v>
      </c>
      <c r="AH95" s="229"/>
      <c r="AI95" s="229"/>
      <c r="AJ95" s="229"/>
      <c r="AK95" s="229"/>
      <c r="AL95" s="229"/>
      <c r="AM95" s="229"/>
      <c r="AN95" s="228">
        <f>SUM(AG95,AT95)</f>
        <v>0</v>
      </c>
      <c r="AO95" s="229"/>
      <c r="AP95" s="229"/>
      <c r="AQ95" s="79" t="s">
        <v>93</v>
      </c>
      <c r="AR95" s="76"/>
      <c r="AS95" s="80">
        <v>0</v>
      </c>
      <c r="AT95" s="81">
        <f>ROUND(SUM(AV95:AW95),2)</f>
        <v>0</v>
      </c>
      <c r="AU95" s="82">
        <f>'SO 01 - Stavební a konstr...'!P130</f>
        <v>0</v>
      </c>
      <c r="AV95" s="81">
        <f>'SO 01 - Stavební a konstr...'!J33</f>
        <v>0</v>
      </c>
      <c r="AW95" s="81">
        <f>'SO 01 - Stavební a konstr...'!J34</f>
        <v>0</v>
      </c>
      <c r="AX95" s="81">
        <f>'SO 01 - Stavební a konstr...'!J35</f>
        <v>0</v>
      </c>
      <c r="AY95" s="81">
        <f>'SO 01 - Stavební a konstr...'!J36</f>
        <v>0</v>
      </c>
      <c r="AZ95" s="81">
        <f>'SO 01 - Stavební a konstr...'!F33</f>
        <v>0</v>
      </c>
      <c r="BA95" s="81">
        <f>'SO 01 - Stavební a konstr...'!F34</f>
        <v>0</v>
      </c>
      <c r="BB95" s="81">
        <f>'SO 01 - Stavební a konstr...'!F35</f>
        <v>0</v>
      </c>
      <c r="BC95" s="81">
        <f>'SO 01 - Stavební a konstr...'!F36</f>
        <v>0</v>
      </c>
      <c r="BD95" s="83">
        <f>'SO 01 - Stavební a konstr...'!F37</f>
        <v>0</v>
      </c>
      <c r="BT95" s="84" t="s">
        <v>94</v>
      </c>
      <c r="BV95" s="84" t="s">
        <v>88</v>
      </c>
      <c r="BW95" s="84" t="s">
        <v>95</v>
      </c>
      <c r="BX95" s="84" t="s">
        <v>5</v>
      </c>
      <c r="CL95" s="84" t="s">
        <v>19</v>
      </c>
      <c r="CM95" s="84" t="s">
        <v>94</v>
      </c>
    </row>
    <row r="96" spans="1:91" s="6" customFormat="1" ht="24.75" customHeight="1">
      <c r="A96" s="75" t="s">
        <v>90</v>
      </c>
      <c r="B96" s="76"/>
      <c r="C96" s="77"/>
      <c r="D96" s="230" t="s">
        <v>96</v>
      </c>
      <c r="E96" s="230"/>
      <c r="F96" s="230"/>
      <c r="G96" s="230"/>
      <c r="H96" s="230"/>
      <c r="I96" s="78"/>
      <c r="J96" s="230" t="s">
        <v>97</v>
      </c>
      <c r="K96" s="230"/>
      <c r="L96" s="230"/>
      <c r="M96" s="230"/>
      <c r="N96" s="230"/>
      <c r="O96" s="230"/>
      <c r="P96" s="230"/>
      <c r="Q96" s="230"/>
      <c r="R96" s="230"/>
      <c r="S96" s="230"/>
      <c r="T96" s="230"/>
      <c r="U96" s="230"/>
      <c r="V96" s="230"/>
      <c r="W96" s="230"/>
      <c r="X96" s="230"/>
      <c r="Y96" s="230"/>
      <c r="Z96" s="230"/>
      <c r="AA96" s="230"/>
      <c r="AB96" s="230"/>
      <c r="AC96" s="230"/>
      <c r="AD96" s="230"/>
      <c r="AE96" s="230"/>
      <c r="AF96" s="230"/>
      <c r="AG96" s="228">
        <f>'SO 02 - Kanalizační potru...'!J30</f>
        <v>0</v>
      </c>
      <c r="AH96" s="229"/>
      <c r="AI96" s="229"/>
      <c r="AJ96" s="229"/>
      <c r="AK96" s="229"/>
      <c r="AL96" s="229"/>
      <c r="AM96" s="229"/>
      <c r="AN96" s="228">
        <f>SUM(AG96,AT96)</f>
        <v>0</v>
      </c>
      <c r="AO96" s="229"/>
      <c r="AP96" s="229"/>
      <c r="AQ96" s="79" t="s">
        <v>93</v>
      </c>
      <c r="AR96" s="76"/>
      <c r="AS96" s="80">
        <v>0</v>
      </c>
      <c r="AT96" s="81">
        <f>ROUND(SUM(AV96:AW96),2)</f>
        <v>0</v>
      </c>
      <c r="AU96" s="82">
        <f>'SO 02 - Kanalizační potru...'!P122</f>
        <v>0</v>
      </c>
      <c r="AV96" s="81">
        <f>'SO 02 - Kanalizační potru...'!J33</f>
        <v>0</v>
      </c>
      <c r="AW96" s="81">
        <f>'SO 02 - Kanalizační potru...'!J34</f>
        <v>0</v>
      </c>
      <c r="AX96" s="81">
        <f>'SO 02 - Kanalizační potru...'!J35</f>
        <v>0</v>
      </c>
      <c r="AY96" s="81">
        <f>'SO 02 - Kanalizační potru...'!J36</f>
        <v>0</v>
      </c>
      <c r="AZ96" s="81">
        <f>'SO 02 - Kanalizační potru...'!F33</f>
        <v>0</v>
      </c>
      <c r="BA96" s="81">
        <f>'SO 02 - Kanalizační potru...'!F34</f>
        <v>0</v>
      </c>
      <c r="BB96" s="81">
        <f>'SO 02 - Kanalizační potru...'!F35</f>
        <v>0</v>
      </c>
      <c r="BC96" s="81">
        <f>'SO 02 - Kanalizační potru...'!F36</f>
        <v>0</v>
      </c>
      <c r="BD96" s="83">
        <f>'SO 02 - Kanalizační potru...'!F37</f>
        <v>0</v>
      </c>
      <c r="BT96" s="84" t="s">
        <v>94</v>
      </c>
      <c r="BV96" s="84" t="s">
        <v>88</v>
      </c>
      <c r="BW96" s="84" t="s">
        <v>98</v>
      </c>
      <c r="BX96" s="84" t="s">
        <v>5</v>
      </c>
      <c r="CL96" s="84" t="s">
        <v>19</v>
      </c>
      <c r="CM96" s="84" t="s">
        <v>94</v>
      </c>
    </row>
    <row r="97" spans="1:91" s="6" customFormat="1" ht="16.5" customHeight="1">
      <c r="A97" s="75" t="s">
        <v>90</v>
      </c>
      <c r="B97" s="76"/>
      <c r="C97" s="77"/>
      <c r="D97" s="230" t="s">
        <v>99</v>
      </c>
      <c r="E97" s="230"/>
      <c r="F97" s="230"/>
      <c r="G97" s="230"/>
      <c r="H97" s="230"/>
      <c r="I97" s="78"/>
      <c r="J97" s="230" t="s">
        <v>100</v>
      </c>
      <c r="K97" s="230"/>
      <c r="L97" s="230"/>
      <c r="M97" s="230"/>
      <c r="N97" s="230"/>
      <c r="O97" s="230"/>
      <c r="P97" s="230"/>
      <c r="Q97" s="230"/>
      <c r="R97" s="230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  <c r="AE97" s="230"/>
      <c r="AF97" s="230"/>
      <c r="AG97" s="228">
        <f>'OST - Ostatní a vedlejší ...'!J30</f>
        <v>0</v>
      </c>
      <c r="AH97" s="229"/>
      <c r="AI97" s="229"/>
      <c r="AJ97" s="229"/>
      <c r="AK97" s="229"/>
      <c r="AL97" s="229"/>
      <c r="AM97" s="229"/>
      <c r="AN97" s="228">
        <f>SUM(AG97,AT97)</f>
        <v>0</v>
      </c>
      <c r="AO97" s="229"/>
      <c r="AP97" s="229"/>
      <c r="AQ97" s="79" t="s">
        <v>93</v>
      </c>
      <c r="AR97" s="76"/>
      <c r="AS97" s="85">
        <v>0</v>
      </c>
      <c r="AT97" s="86">
        <f>ROUND(SUM(AV97:AW97),2)</f>
        <v>0</v>
      </c>
      <c r="AU97" s="87">
        <f>'OST - Ostatní a vedlejší ...'!P123</f>
        <v>0</v>
      </c>
      <c r="AV97" s="86">
        <f>'OST - Ostatní a vedlejší ...'!J33</f>
        <v>0</v>
      </c>
      <c r="AW97" s="86">
        <f>'OST - Ostatní a vedlejší ...'!J34</f>
        <v>0</v>
      </c>
      <c r="AX97" s="86">
        <f>'OST - Ostatní a vedlejší ...'!J35</f>
        <v>0</v>
      </c>
      <c r="AY97" s="86">
        <f>'OST - Ostatní a vedlejší ...'!J36</f>
        <v>0</v>
      </c>
      <c r="AZ97" s="86">
        <f>'OST - Ostatní a vedlejší ...'!F33</f>
        <v>0</v>
      </c>
      <c r="BA97" s="86">
        <f>'OST - Ostatní a vedlejší ...'!F34</f>
        <v>0</v>
      </c>
      <c r="BB97" s="86">
        <f>'OST - Ostatní a vedlejší ...'!F35</f>
        <v>0</v>
      </c>
      <c r="BC97" s="86">
        <f>'OST - Ostatní a vedlejší ...'!F36</f>
        <v>0</v>
      </c>
      <c r="BD97" s="88">
        <f>'OST - Ostatní a vedlejší ...'!F37</f>
        <v>0</v>
      </c>
      <c r="BT97" s="84" t="s">
        <v>94</v>
      </c>
      <c r="BV97" s="84" t="s">
        <v>88</v>
      </c>
      <c r="BW97" s="84" t="s">
        <v>101</v>
      </c>
      <c r="BX97" s="84" t="s">
        <v>5</v>
      </c>
      <c r="CL97" s="84" t="s">
        <v>19</v>
      </c>
      <c r="CM97" s="84" t="s">
        <v>94</v>
      </c>
    </row>
    <row r="98" spans="1:91" s="1" customFormat="1" ht="30" customHeight="1">
      <c r="B98" s="33"/>
      <c r="AR98" s="33"/>
    </row>
    <row r="99" spans="1:91" s="1" customFormat="1" ht="6.95" customHeight="1">
      <c r="B99" s="45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33"/>
    </row>
  </sheetData>
  <sheetProtection algorithmName="SHA-512" hashValue="rRT3urHwXJW0sP0I69wKfi9FtjcwA2iV+pr09jORCiguEUgZArbD3gBMF+h4DOtMtI0V/BSzUEhtB0ofKqZBog==" saltValue="idpfLSzYWsNRD+bBBZo8lA==" spinCount="100000" sheet="1" objects="1" scenarios="1" formatColumns="0" formatRows="0"/>
  <mergeCells count="51">
    <mergeCell ref="AR2:BE2"/>
    <mergeCell ref="E20:AJ20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01 - Stavební a konstr...'!C2" display="/" xr:uid="{00000000-0004-0000-0000-000000000000}"/>
    <hyperlink ref="A96" location="'SO 02 - Kanalizační potru...'!C2" display="/" xr:uid="{00000000-0004-0000-0000-000001000000}"/>
    <hyperlink ref="A97" location="'OST - Ostatní a vedlejší 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5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7" t="s">
        <v>95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94</v>
      </c>
    </row>
    <row r="4" spans="2:46" ht="24.95" customHeight="1">
      <c r="B4" s="20"/>
      <c r="D4" s="21" t="s">
        <v>102</v>
      </c>
      <c r="L4" s="20"/>
      <c r="M4" s="89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3" t="str">
        <f>'Rekapitulace stavby'!K6</f>
        <v>Sanace vlhkosti suterénu</v>
      </c>
      <c r="F7" s="234"/>
      <c r="G7" s="234"/>
      <c r="H7" s="234"/>
      <c r="L7" s="20"/>
    </row>
    <row r="8" spans="2:46" s="1" customFormat="1" ht="12" customHeight="1">
      <c r="B8" s="33"/>
      <c r="D8" s="27" t="s">
        <v>103</v>
      </c>
      <c r="L8" s="33"/>
    </row>
    <row r="9" spans="2:46" s="1" customFormat="1" ht="16.5" customHeight="1">
      <c r="B9" s="33"/>
      <c r="E9" s="214" t="s">
        <v>104</v>
      </c>
      <c r="F9" s="235"/>
      <c r="G9" s="235"/>
      <c r="H9" s="235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1</v>
      </c>
      <c r="L11" s="33"/>
    </row>
    <row r="12" spans="2:46" s="1" customFormat="1" ht="12" customHeight="1">
      <c r="B12" s="33"/>
      <c r="D12" s="27" t="s">
        <v>22</v>
      </c>
      <c r="F12" s="25" t="s">
        <v>23</v>
      </c>
      <c r="I12" s="27" t="s">
        <v>24</v>
      </c>
      <c r="J12" s="53" t="str">
        <f>'Rekapitulace stavby'!AN8</f>
        <v>31. 5. 2023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7" t="s">
        <v>30</v>
      </c>
      <c r="I14" s="27" t="s">
        <v>31</v>
      </c>
      <c r="J14" s="25" t="s">
        <v>32</v>
      </c>
      <c r="L14" s="33"/>
    </row>
    <row r="15" spans="2:46" s="1" customFormat="1" ht="18" customHeight="1">
      <c r="B15" s="33"/>
      <c r="E15" s="25" t="s">
        <v>33</v>
      </c>
      <c r="I15" s="27" t="s">
        <v>34</v>
      </c>
      <c r="J15" s="25" t="s">
        <v>35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7" t="s">
        <v>36</v>
      </c>
      <c r="I17" s="27" t="s">
        <v>31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236" t="str">
        <f>'Rekapitulace stavby'!E14</f>
        <v>Vyplň údaj</v>
      </c>
      <c r="F18" s="198"/>
      <c r="G18" s="198"/>
      <c r="H18" s="198"/>
      <c r="I18" s="27" t="s">
        <v>34</v>
      </c>
      <c r="J18" s="28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7" t="s">
        <v>38</v>
      </c>
      <c r="I20" s="27" t="s">
        <v>31</v>
      </c>
      <c r="J20" s="25" t="s">
        <v>39</v>
      </c>
      <c r="L20" s="33"/>
    </row>
    <row r="21" spans="2:12" s="1" customFormat="1" ht="18" customHeight="1">
      <c r="B21" s="33"/>
      <c r="E21" s="25" t="s">
        <v>40</v>
      </c>
      <c r="I21" s="27" t="s">
        <v>34</v>
      </c>
      <c r="J21" s="25" t="s">
        <v>41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7" t="s">
        <v>43</v>
      </c>
      <c r="I23" s="27" t="s">
        <v>31</v>
      </c>
      <c r="J23" s="30" t="s">
        <v>37</v>
      </c>
      <c r="L23" s="33"/>
    </row>
    <row r="24" spans="2:12" s="1" customFormat="1" ht="18" customHeight="1">
      <c r="B24" s="33"/>
      <c r="E24" s="236" t="str">
        <f>'Rekapitulace stavby'!E20</f>
        <v>Vyplň údaj</v>
      </c>
      <c r="F24" s="198"/>
      <c r="G24" s="198"/>
      <c r="H24" s="198"/>
      <c r="I24" s="27" t="s">
        <v>34</v>
      </c>
      <c r="J24" s="30" t="s">
        <v>37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7" t="s">
        <v>44</v>
      </c>
      <c r="L26" s="33"/>
    </row>
    <row r="27" spans="2:12" s="7" customFormat="1" ht="191.25" customHeight="1">
      <c r="B27" s="90"/>
      <c r="E27" s="203" t="s">
        <v>105</v>
      </c>
      <c r="F27" s="203"/>
      <c r="G27" s="203"/>
      <c r="H27" s="203"/>
      <c r="L27" s="90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4"/>
      <c r="E29" s="54"/>
      <c r="F29" s="54"/>
      <c r="G29" s="54"/>
      <c r="H29" s="54"/>
      <c r="I29" s="54"/>
      <c r="J29" s="54"/>
      <c r="K29" s="54"/>
      <c r="L29" s="33"/>
    </row>
    <row r="30" spans="2:12" s="1" customFormat="1" ht="25.35" customHeight="1">
      <c r="B30" s="33"/>
      <c r="D30" s="91" t="s">
        <v>46</v>
      </c>
      <c r="J30" s="67">
        <f>ROUND(J130, 2)</f>
        <v>0</v>
      </c>
      <c r="L30" s="33"/>
    </row>
    <row r="31" spans="2:12" s="1" customFormat="1" ht="6.95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14.45" customHeight="1">
      <c r="B32" s="33"/>
      <c r="F32" s="36" t="s">
        <v>48</v>
      </c>
      <c r="I32" s="36" t="s">
        <v>47</v>
      </c>
      <c r="J32" s="36" t="s">
        <v>49</v>
      </c>
      <c r="L32" s="33"/>
    </row>
    <row r="33" spans="2:12" s="1" customFormat="1" ht="14.45" customHeight="1">
      <c r="B33" s="33"/>
      <c r="D33" s="56" t="s">
        <v>50</v>
      </c>
      <c r="E33" s="27" t="s">
        <v>51</v>
      </c>
      <c r="F33" s="92">
        <f>ROUND((SUM(BE130:BE455)),  2)</f>
        <v>0</v>
      </c>
      <c r="I33" s="93">
        <v>0.21</v>
      </c>
      <c r="J33" s="92">
        <f>ROUND(((SUM(BE130:BE455))*I33),  2)</f>
        <v>0</v>
      </c>
      <c r="L33" s="33"/>
    </row>
    <row r="34" spans="2:12" s="1" customFormat="1" ht="14.45" customHeight="1">
      <c r="B34" s="33"/>
      <c r="E34" s="27" t="s">
        <v>52</v>
      </c>
      <c r="F34" s="92">
        <f>ROUND((SUM(BF130:BF455)),  2)</f>
        <v>0</v>
      </c>
      <c r="I34" s="93">
        <v>0.15</v>
      </c>
      <c r="J34" s="92">
        <f>ROUND(((SUM(BF130:BF455))*I34),  2)</f>
        <v>0</v>
      </c>
      <c r="L34" s="33"/>
    </row>
    <row r="35" spans="2:12" s="1" customFormat="1" ht="14.45" hidden="1" customHeight="1">
      <c r="B35" s="33"/>
      <c r="E35" s="27" t="s">
        <v>53</v>
      </c>
      <c r="F35" s="92">
        <f>ROUND((SUM(BG130:BG455)),  2)</f>
        <v>0</v>
      </c>
      <c r="I35" s="93">
        <v>0.21</v>
      </c>
      <c r="J35" s="92">
        <f>0</f>
        <v>0</v>
      </c>
      <c r="L35" s="33"/>
    </row>
    <row r="36" spans="2:12" s="1" customFormat="1" ht="14.45" hidden="1" customHeight="1">
      <c r="B36" s="33"/>
      <c r="E36" s="27" t="s">
        <v>54</v>
      </c>
      <c r="F36" s="92">
        <f>ROUND((SUM(BH130:BH455)),  2)</f>
        <v>0</v>
      </c>
      <c r="I36" s="93">
        <v>0.15</v>
      </c>
      <c r="J36" s="92">
        <f>0</f>
        <v>0</v>
      </c>
      <c r="L36" s="33"/>
    </row>
    <row r="37" spans="2:12" s="1" customFormat="1" ht="14.45" hidden="1" customHeight="1">
      <c r="B37" s="33"/>
      <c r="E37" s="27" t="s">
        <v>55</v>
      </c>
      <c r="F37" s="92">
        <f>ROUND((SUM(BI130:BI455)),  2)</f>
        <v>0</v>
      </c>
      <c r="I37" s="93">
        <v>0</v>
      </c>
      <c r="J37" s="92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4"/>
      <c r="D39" s="95" t="s">
        <v>56</v>
      </c>
      <c r="E39" s="58"/>
      <c r="F39" s="58"/>
      <c r="G39" s="96" t="s">
        <v>57</v>
      </c>
      <c r="H39" s="97" t="s">
        <v>58</v>
      </c>
      <c r="I39" s="58"/>
      <c r="J39" s="98">
        <f>SUM(J30:J37)</f>
        <v>0</v>
      </c>
      <c r="K39" s="99"/>
      <c r="L39" s="33"/>
    </row>
    <row r="40" spans="2:12" s="1" customFormat="1" ht="14.45" customHeight="1">
      <c r="B40" s="33"/>
      <c r="L40" s="33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3"/>
      <c r="D50" s="42" t="s">
        <v>59</v>
      </c>
      <c r="E50" s="43"/>
      <c r="F50" s="43"/>
      <c r="G50" s="42" t="s">
        <v>60</v>
      </c>
      <c r="H50" s="43"/>
      <c r="I50" s="43"/>
      <c r="J50" s="43"/>
      <c r="K50" s="43"/>
      <c r="L50" s="33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3"/>
      <c r="D61" s="44" t="s">
        <v>61</v>
      </c>
      <c r="E61" s="35"/>
      <c r="F61" s="100" t="s">
        <v>62</v>
      </c>
      <c r="G61" s="44" t="s">
        <v>61</v>
      </c>
      <c r="H61" s="35"/>
      <c r="I61" s="35"/>
      <c r="J61" s="101" t="s">
        <v>62</v>
      </c>
      <c r="K61" s="35"/>
      <c r="L61" s="33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3"/>
      <c r="D65" s="42" t="s">
        <v>63</v>
      </c>
      <c r="E65" s="43"/>
      <c r="F65" s="43"/>
      <c r="G65" s="42" t="s">
        <v>64</v>
      </c>
      <c r="H65" s="43"/>
      <c r="I65" s="43"/>
      <c r="J65" s="43"/>
      <c r="K65" s="43"/>
      <c r="L65" s="33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3"/>
      <c r="D76" s="44" t="s">
        <v>61</v>
      </c>
      <c r="E76" s="35"/>
      <c r="F76" s="100" t="s">
        <v>62</v>
      </c>
      <c r="G76" s="44" t="s">
        <v>61</v>
      </c>
      <c r="H76" s="35"/>
      <c r="I76" s="35"/>
      <c r="J76" s="101" t="s">
        <v>62</v>
      </c>
      <c r="K76" s="35"/>
      <c r="L76" s="33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47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47" s="1" customFormat="1" ht="24.95" customHeight="1">
      <c r="B82" s="33"/>
      <c r="C82" s="21" t="s">
        <v>106</v>
      </c>
      <c r="L82" s="33"/>
    </row>
    <row r="83" spans="2:47" s="1" customFormat="1" ht="6.95" customHeight="1">
      <c r="B83" s="33"/>
      <c r="L83" s="33"/>
    </row>
    <row r="84" spans="2:47" s="1" customFormat="1" ht="12" customHeight="1">
      <c r="B84" s="33"/>
      <c r="C84" s="27" t="s">
        <v>16</v>
      </c>
      <c r="L84" s="33"/>
    </row>
    <row r="85" spans="2:47" s="1" customFormat="1" ht="16.5" customHeight="1">
      <c r="B85" s="33"/>
      <c r="E85" s="233" t="str">
        <f>E7</f>
        <v>Sanace vlhkosti suterénu</v>
      </c>
      <c r="F85" s="234"/>
      <c r="G85" s="234"/>
      <c r="H85" s="234"/>
      <c r="L85" s="33"/>
    </row>
    <row r="86" spans="2:47" s="1" customFormat="1" ht="12" customHeight="1">
      <c r="B86" s="33"/>
      <c r="C86" s="27" t="s">
        <v>103</v>
      </c>
      <c r="L86" s="33"/>
    </row>
    <row r="87" spans="2:47" s="1" customFormat="1" ht="16.5" customHeight="1">
      <c r="B87" s="33"/>
      <c r="E87" s="214" t="str">
        <f>E9</f>
        <v>SO 01 - Stavební a konstrukční část</v>
      </c>
      <c r="F87" s="235"/>
      <c r="G87" s="235"/>
      <c r="H87" s="235"/>
      <c r="L87" s="33"/>
    </row>
    <row r="88" spans="2:47" s="1" customFormat="1" ht="6.95" customHeight="1">
      <c r="B88" s="33"/>
      <c r="L88" s="33"/>
    </row>
    <row r="89" spans="2:47" s="1" customFormat="1" ht="12" customHeight="1">
      <c r="B89" s="33"/>
      <c r="C89" s="27" t="s">
        <v>22</v>
      </c>
      <c r="F89" s="25" t="str">
        <f>F12</f>
        <v>Lomená č p.372/4, Milovice, Balonka</v>
      </c>
      <c r="I89" s="27" t="s">
        <v>24</v>
      </c>
      <c r="J89" s="53" t="str">
        <f>IF(J12="","",J12)</f>
        <v>31. 5. 2023</v>
      </c>
      <c r="L89" s="33"/>
    </row>
    <row r="90" spans="2:47" s="1" customFormat="1" ht="6.95" customHeight="1">
      <c r="B90" s="33"/>
      <c r="L90" s="33"/>
    </row>
    <row r="91" spans="2:47" s="1" customFormat="1" ht="15.2" customHeight="1">
      <c r="B91" s="33"/>
      <c r="C91" s="27" t="s">
        <v>30</v>
      </c>
      <c r="F91" s="25" t="str">
        <f>E15</f>
        <v>Město Milovice</v>
      </c>
      <c r="I91" s="27" t="s">
        <v>38</v>
      </c>
      <c r="J91" s="31" t="str">
        <f>E21</f>
        <v>PSK TUZAR s.r.o.</v>
      </c>
      <c r="L91" s="33"/>
    </row>
    <row r="92" spans="2:47" s="1" customFormat="1" ht="25.7" customHeight="1">
      <c r="B92" s="33"/>
      <c r="C92" s="27" t="s">
        <v>36</v>
      </c>
      <c r="F92" s="25" t="str">
        <f>IF(E18="","",E18)</f>
        <v>Vyplň údaj</v>
      </c>
      <c r="I92" s="27" t="s">
        <v>43</v>
      </c>
      <c r="J92" s="31" t="str">
        <f>E24</f>
        <v>Vyplň údaj</v>
      </c>
      <c r="L92" s="33"/>
    </row>
    <row r="93" spans="2:47" s="1" customFormat="1" ht="10.35" customHeight="1">
      <c r="B93" s="33"/>
      <c r="L93" s="33"/>
    </row>
    <row r="94" spans="2:47" s="1" customFormat="1" ht="29.25" customHeight="1">
      <c r="B94" s="33"/>
      <c r="C94" s="102" t="s">
        <v>107</v>
      </c>
      <c r="D94" s="94"/>
      <c r="E94" s="94"/>
      <c r="F94" s="94"/>
      <c r="G94" s="94"/>
      <c r="H94" s="94"/>
      <c r="I94" s="94"/>
      <c r="J94" s="103" t="s">
        <v>108</v>
      </c>
      <c r="K94" s="94"/>
      <c r="L94" s="33"/>
    </row>
    <row r="95" spans="2:47" s="1" customFormat="1" ht="10.35" customHeight="1">
      <c r="B95" s="33"/>
      <c r="L95" s="33"/>
    </row>
    <row r="96" spans="2:47" s="1" customFormat="1" ht="22.9" customHeight="1">
      <c r="B96" s="33"/>
      <c r="C96" s="104" t="s">
        <v>109</v>
      </c>
      <c r="J96" s="67">
        <f>J130</f>
        <v>0</v>
      </c>
      <c r="L96" s="33"/>
      <c r="AU96" s="17" t="s">
        <v>110</v>
      </c>
    </row>
    <row r="97" spans="2:12" s="8" customFormat="1" ht="24.95" customHeight="1">
      <c r="B97" s="105"/>
      <c r="D97" s="106" t="s">
        <v>111</v>
      </c>
      <c r="E97" s="107"/>
      <c r="F97" s="107"/>
      <c r="G97" s="107"/>
      <c r="H97" s="107"/>
      <c r="I97" s="107"/>
      <c r="J97" s="108">
        <f>J131</f>
        <v>0</v>
      </c>
      <c r="L97" s="105"/>
    </row>
    <row r="98" spans="2:12" s="9" customFormat="1" ht="19.899999999999999" customHeight="1">
      <c r="B98" s="109"/>
      <c r="D98" s="110" t="s">
        <v>112</v>
      </c>
      <c r="E98" s="111"/>
      <c r="F98" s="111"/>
      <c r="G98" s="111"/>
      <c r="H98" s="111"/>
      <c r="I98" s="111"/>
      <c r="J98" s="112">
        <f>J132</f>
        <v>0</v>
      </c>
      <c r="L98" s="109"/>
    </row>
    <row r="99" spans="2:12" s="9" customFormat="1" ht="19.899999999999999" customHeight="1">
      <c r="B99" s="109"/>
      <c r="D99" s="110" t="s">
        <v>113</v>
      </c>
      <c r="E99" s="111"/>
      <c r="F99" s="111"/>
      <c r="G99" s="111"/>
      <c r="H99" s="111"/>
      <c r="I99" s="111"/>
      <c r="J99" s="112">
        <f>J229</f>
        <v>0</v>
      </c>
      <c r="L99" s="109"/>
    </row>
    <row r="100" spans="2:12" s="9" customFormat="1" ht="19.899999999999999" customHeight="1">
      <c r="B100" s="109"/>
      <c r="D100" s="110" t="s">
        <v>114</v>
      </c>
      <c r="E100" s="111"/>
      <c r="F100" s="111"/>
      <c r="G100" s="111"/>
      <c r="H100" s="111"/>
      <c r="I100" s="111"/>
      <c r="J100" s="112">
        <f>J276</f>
        <v>0</v>
      </c>
      <c r="L100" s="109"/>
    </row>
    <row r="101" spans="2:12" s="9" customFormat="1" ht="19.899999999999999" customHeight="1">
      <c r="B101" s="109"/>
      <c r="D101" s="110" t="s">
        <v>115</v>
      </c>
      <c r="E101" s="111"/>
      <c r="F101" s="111"/>
      <c r="G101" s="111"/>
      <c r="H101" s="111"/>
      <c r="I101" s="111"/>
      <c r="J101" s="112">
        <f>J287</f>
        <v>0</v>
      </c>
      <c r="L101" s="109"/>
    </row>
    <row r="102" spans="2:12" s="9" customFormat="1" ht="19.899999999999999" customHeight="1">
      <c r="B102" s="109"/>
      <c r="D102" s="110" t="s">
        <v>116</v>
      </c>
      <c r="E102" s="111"/>
      <c r="F102" s="111"/>
      <c r="G102" s="111"/>
      <c r="H102" s="111"/>
      <c r="I102" s="111"/>
      <c r="J102" s="112">
        <f>J309</f>
        <v>0</v>
      </c>
      <c r="L102" s="109"/>
    </row>
    <row r="103" spans="2:12" s="9" customFormat="1" ht="19.899999999999999" customHeight="1">
      <c r="B103" s="109"/>
      <c r="D103" s="110" t="s">
        <v>117</v>
      </c>
      <c r="E103" s="111"/>
      <c r="F103" s="111"/>
      <c r="G103" s="111"/>
      <c r="H103" s="111"/>
      <c r="I103" s="111"/>
      <c r="J103" s="112">
        <f>J324</f>
        <v>0</v>
      </c>
      <c r="L103" s="109"/>
    </row>
    <row r="104" spans="2:12" s="9" customFormat="1" ht="19.899999999999999" customHeight="1">
      <c r="B104" s="109"/>
      <c r="D104" s="110" t="s">
        <v>118</v>
      </c>
      <c r="E104" s="111"/>
      <c r="F104" s="111"/>
      <c r="G104" s="111"/>
      <c r="H104" s="111"/>
      <c r="I104" s="111"/>
      <c r="J104" s="112">
        <f>J353</f>
        <v>0</v>
      </c>
      <c r="L104" s="109"/>
    </row>
    <row r="105" spans="2:12" s="9" customFormat="1" ht="19.899999999999999" customHeight="1">
      <c r="B105" s="109"/>
      <c r="D105" s="110" t="s">
        <v>119</v>
      </c>
      <c r="E105" s="111"/>
      <c r="F105" s="111"/>
      <c r="G105" s="111"/>
      <c r="H105" s="111"/>
      <c r="I105" s="111"/>
      <c r="J105" s="112">
        <f>J367</f>
        <v>0</v>
      </c>
      <c r="L105" s="109"/>
    </row>
    <row r="106" spans="2:12" s="8" customFormat="1" ht="24.95" customHeight="1">
      <c r="B106" s="105"/>
      <c r="D106" s="106" t="s">
        <v>120</v>
      </c>
      <c r="E106" s="107"/>
      <c r="F106" s="107"/>
      <c r="G106" s="107"/>
      <c r="H106" s="107"/>
      <c r="I106" s="107"/>
      <c r="J106" s="108">
        <f>J370</f>
        <v>0</v>
      </c>
      <c r="L106" s="105"/>
    </row>
    <row r="107" spans="2:12" s="9" customFormat="1" ht="19.899999999999999" customHeight="1">
      <c r="B107" s="109"/>
      <c r="D107" s="110" t="s">
        <v>121</v>
      </c>
      <c r="E107" s="111"/>
      <c r="F107" s="111"/>
      <c r="G107" s="111"/>
      <c r="H107" s="111"/>
      <c r="I107" s="111"/>
      <c r="J107" s="112">
        <f>J371</f>
        <v>0</v>
      </c>
      <c r="L107" s="109"/>
    </row>
    <row r="108" spans="2:12" s="9" customFormat="1" ht="19.899999999999999" customHeight="1">
      <c r="B108" s="109"/>
      <c r="D108" s="110" t="s">
        <v>122</v>
      </c>
      <c r="E108" s="111"/>
      <c r="F108" s="111"/>
      <c r="G108" s="111"/>
      <c r="H108" s="111"/>
      <c r="I108" s="111"/>
      <c r="J108" s="112">
        <f>J425</f>
        <v>0</v>
      </c>
      <c r="L108" s="109"/>
    </row>
    <row r="109" spans="2:12" s="9" customFormat="1" ht="19.899999999999999" customHeight="1">
      <c r="B109" s="109"/>
      <c r="D109" s="110" t="s">
        <v>123</v>
      </c>
      <c r="E109" s="111"/>
      <c r="F109" s="111"/>
      <c r="G109" s="111"/>
      <c r="H109" s="111"/>
      <c r="I109" s="111"/>
      <c r="J109" s="112">
        <f>J434</f>
        <v>0</v>
      </c>
      <c r="L109" s="109"/>
    </row>
    <row r="110" spans="2:12" s="9" customFormat="1" ht="19.899999999999999" customHeight="1">
      <c r="B110" s="109"/>
      <c r="D110" s="110" t="s">
        <v>124</v>
      </c>
      <c r="E110" s="111"/>
      <c r="F110" s="111"/>
      <c r="G110" s="111"/>
      <c r="H110" s="111"/>
      <c r="I110" s="111"/>
      <c r="J110" s="112">
        <f>J440</f>
        <v>0</v>
      </c>
      <c r="L110" s="109"/>
    </row>
    <row r="111" spans="2:12" s="1" customFormat="1" ht="21.75" customHeight="1">
      <c r="B111" s="33"/>
      <c r="L111" s="33"/>
    </row>
    <row r="112" spans="2:12" s="1" customFormat="1" ht="6.95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33"/>
    </row>
    <row r="116" spans="2:12" s="1" customFormat="1" ht="6.95" customHeight="1">
      <c r="B116" s="47"/>
      <c r="C116" s="48"/>
      <c r="D116" s="48"/>
      <c r="E116" s="48"/>
      <c r="F116" s="48"/>
      <c r="G116" s="48"/>
      <c r="H116" s="48"/>
      <c r="I116" s="48"/>
      <c r="J116" s="48"/>
      <c r="K116" s="48"/>
      <c r="L116" s="33"/>
    </row>
    <row r="117" spans="2:12" s="1" customFormat="1" ht="24.95" customHeight="1">
      <c r="B117" s="33"/>
      <c r="C117" s="21" t="s">
        <v>125</v>
      </c>
      <c r="L117" s="33"/>
    </row>
    <row r="118" spans="2:12" s="1" customFormat="1" ht="6.95" customHeight="1">
      <c r="B118" s="33"/>
      <c r="L118" s="33"/>
    </row>
    <row r="119" spans="2:12" s="1" customFormat="1" ht="12" customHeight="1">
      <c r="B119" s="33"/>
      <c r="C119" s="27" t="s">
        <v>16</v>
      </c>
      <c r="L119" s="33"/>
    </row>
    <row r="120" spans="2:12" s="1" customFormat="1" ht="16.5" customHeight="1">
      <c r="B120" s="33"/>
      <c r="E120" s="233" t="str">
        <f>E7</f>
        <v>Sanace vlhkosti suterénu</v>
      </c>
      <c r="F120" s="234"/>
      <c r="G120" s="234"/>
      <c r="H120" s="234"/>
      <c r="L120" s="33"/>
    </row>
    <row r="121" spans="2:12" s="1" customFormat="1" ht="12" customHeight="1">
      <c r="B121" s="33"/>
      <c r="C121" s="27" t="s">
        <v>103</v>
      </c>
      <c r="L121" s="33"/>
    </row>
    <row r="122" spans="2:12" s="1" customFormat="1" ht="16.5" customHeight="1">
      <c r="B122" s="33"/>
      <c r="E122" s="214" t="str">
        <f>E9</f>
        <v>SO 01 - Stavební a konstrukční část</v>
      </c>
      <c r="F122" s="235"/>
      <c r="G122" s="235"/>
      <c r="H122" s="235"/>
      <c r="L122" s="33"/>
    </row>
    <row r="123" spans="2:12" s="1" customFormat="1" ht="6.95" customHeight="1">
      <c r="B123" s="33"/>
      <c r="L123" s="33"/>
    </row>
    <row r="124" spans="2:12" s="1" customFormat="1" ht="12" customHeight="1">
      <c r="B124" s="33"/>
      <c r="C124" s="27" t="s">
        <v>22</v>
      </c>
      <c r="F124" s="25" t="str">
        <f>F12</f>
        <v>Lomená č p.372/4, Milovice, Balonka</v>
      </c>
      <c r="I124" s="27" t="s">
        <v>24</v>
      </c>
      <c r="J124" s="53" t="str">
        <f>IF(J12="","",J12)</f>
        <v>31. 5. 2023</v>
      </c>
      <c r="L124" s="33"/>
    </row>
    <row r="125" spans="2:12" s="1" customFormat="1" ht="6.95" customHeight="1">
      <c r="B125" s="33"/>
      <c r="L125" s="33"/>
    </row>
    <row r="126" spans="2:12" s="1" customFormat="1" ht="15.2" customHeight="1">
      <c r="B126" s="33"/>
      <c r="C126" s="27" t="s">
        <v>30</v>
      </c>
      <c r="F126" s="25" t="str">
        <f>E15</f>
        <v>Město Milovice</v>
      </c>
      <c r="I126" s="27" t="s">
        <v>38</v>
      </c>
      <c r="J126" s="31" t="str">
        <f>E21</f>
        <v>PSK TUZAR s.r.o.</v>
      </c>
      <c r="L126" s="33"/>
    </row>
    <row r="127" spans="2:12" s="1" customFormat="1" ht="25.7" customHeight="1">
      <c r="B127" s="33"/>
      <c r="C127" s="27" t="s">
        <v>36</v>
      </c>
      <c r="F127" s="25" t="str">
        <f>IF(E18="","",E18)</f>
        <v>Vyplň údaj</v>
      </c>
      <c r="I127" s="27" t="s">
        <v>43</v>
      </c>
      <c r="J127" s="31" t="str">
        <f>E24</f>
        <v>Vyplň údaj</v>
      </c>
      <c r="L127" s="33"/>
    </row>
    <row r="128" spans="2:12" s="1" customFormat="1" ht="10.35" customHeight="1">
      <c r="B128" s="33"/>
      <c r="L128" s="33"/>
    </row>
    <row r="129" spans="2:65" s="10" customFormat="1" ht="29.25" customHeight="1">
      <c r="B129" s="113"/>
      <c r="C129" s="114" t="s">
        <v>126</v>
      </c>
      <c r="D129" s="115" t="s">
        <v>71</v>
      </c>
      <c r="E129" s="115" t="s">
        <v>67</v>
      </c>
      <c r="F129" s="115" t="s">
        <v>68</v>
      </c>
      <c r="G129" s="115" t="s">
        <v>127</v>
      </c>
      <c r="H129" s="115" t="s">
        <v>128</v>
      </c>
      <c r="I129" s="115" t="s">
        <v>129</v>
      </c>
      <c r="J129" s="115" t="s">
        <v>108</v>
      </c>
      <c r="K129" s="116" t="s">
        <v>130</v>
      </c>
      <c r="L129" s="113"/>
      <c r="M129" s="60" t="s">
        <v>1</v>
      </c>
      <c r="N129" s="61" t="s">
        <v>50</v>
      </c>
      <c r="O129" s="61" t="s">
        <v>131</v>
      </c>
      <c r="P129" s="61" t="s">
        <v>132</v>
      </c>
      <c r="Q129" s="61" t="s">
        <v>133</v>
      </c>
      <c r="R129" s="61" t="s">
        <v>134</v>
      </c>
      <c r="S129" s="61" t="s">
        <v>135</v>
      </c>
      <c r="T129" s="62" t="s">
        <v>136</v>
      </c>
    </row>
    <row r="130" spans="2:65" s="1" customFormat="1" ht="22.9" customHeight="1">
      <c r="B130" s="33"/>
      <c r="C130" s="65" t="s">
        <v>137</v>
      </c>
      <c r="J130" s="117">
        <f>BK130</f>
        <v>0</v>
      </c>
      <c r="L130" s="33"/>
      <c r="M130" s="63"/>
      <c r="N130" s="54"/>
      <c r="O130" s="54"/>
      <c r="P130" s="118">
        <f>P131+P370</f>
        <v>0</v>
      </c>
      <c r="Q130" s="54"/>
      <c r="R130" s="118">
        <f>R131+R370</f>
        <v>14.04403595</v>
      </c>
      <c r="S130" s="54"/>
      <c r="T130" s="119">
        <f>T131+T370</f>
        <v>8.7165259999999982</v>
      </c>
      <c r="AT130" s="17" t="s">
        <v>85</v>
      </c>
      <c r="AU130" s="17" t="s">
        <v>110</v>
      </c>
      <c r="BK130" s="120">
        <f>BK131+BK370</f>
        <v>0</v>
      </c>
    </row>
    <row r="131" spans="2:65" s="11" customFormat="1" ht="25.9" customHeight="1">
      <c r="B131" s="121"/>
      <c r="D131" s="122" t="s">
        <v>85</v>
      </c>
      <c r="E131" s="123" t="s">
        <v>138</v>
      </c>
      <c r="F131" s="123" t="s">
        <v>139</v>
      </c>
      <c r="I131" s="124"/>
      <c r="J131" s="125">
        <f>BK131</f>
        <v>0</v>
      </c>
      <c r="L131" s="121"/>
      <c r="M131" s="126"/>
      <c r="P131" s="127">
        <f>P132+P229+P276+P287+P309+P324+P353+P367</f>
        <v>0</v>
      </c>
      <c r="R131" s="127">
        <f>R132+R229+R276+R287+R309+R324+R353+R367</f>
        <v>13.780371799999999</v>
      </c>
      <c r="T131" s="128">
        <f>T132+T229+T276+T287+T309+T324+T353+T367</f>
        <v>8.7165259999999982</v>
      </c>
      <c r="AR131" s="122" t="s">
        <v>94</v>
      </c>
      <c r="AT131" s="129" t="s">
        <v>85</v>
      </c>
      <c r="AU131" s="129" t="s">
        <v>86</v>
      </c>
      <c r="AY131" s="122" t="s">
        <v>140</v>
      </c>
      <c r="BK131" s="130">
        <f>BK132+BK229+BK276+BK287+BK309+BK324+BK353+BK367</f>
        <v>0</v>
      </c>
    </row>
    <row r="132" spans="2:65" s="11" customFormat="1" ht="22.9" customHeight="1">
      <c r="B132" s="121"/>
      <c r="D132" s="122" t="s">
        <v>85</v>
      </c>
      <c r="E132" s="131" t="s">
        <v>94</v>
      </c>
      <c r="F132" s="131" t="s">
        <v>141</v>
      </c>
      <c r="I132" s="124"/>
      <c r="J132" s="132">
        <f>BK132</f>
        <v>0</v>
      </c>
      <c r="L132" s="121"/>
      <c r="M132" s="126"/>
      <c r="P132" s="127">
        <f>SUM(P133:P228)</f>
        <v>0</v>
      </c>
      <c r="R132" s="127">
        <f>SUM(R133:R228)</f>
        <v>0</v>
      </c>
      <c r="T132" s="128">
        <f>SUM(T133:T228)</f>
        <v>8.4317999999999991</v>
      </c>
      <c r="AR132" s="122" t="s">
        <v>94</v>
      </c>
      <c r="AT132" s="129" t="s">
        <v>85</v>
      </c>
      <c r="AU132" s="129" t="s">
        <v>94</v>
      </c>
      <c r="AY132" s="122" t="s">
        <v>140</v>
      </c>
      <c r="BK132" s="130">
        <f>SUM(BK133:BK228)</f>
        <v>0</v>
      </c>
    </row>
    <row r="133" spans="2:65" s="1" customFormat="1" ht="24.2" customHeight="1">
      <c r="B133" s="33"/>
      <c r="C133" s="133" t="s">
        <v>94</v>
      </c>
      <c r="D133" s="133" t="s">
        <v>142</v>
      </c>
      <c r="E133" s="134" t="s">
        <v>143</v>
      </c>
      <c r="F133" s="135" t="s">
        <v>144</v>
      </c>
      <c r="G133" s="136" t="s">
        <v>145</v>
      </c>
      <c r="H133" s="137">
        <v>1.2</v>
      </c>
      <c r="I133" s="138"/>
      <c r="J133" s="139">
        <f>ROUND(I133*H133,2)</f>
        <v>0</v>
      </c>
      <c r="K133" s="135" t="s">
        <v>146</v>
      </c>
      <c r="L133" s="33"/>
      <c r="M133" s="140" t="s">
        <v>1</v>
      </c>
      <c r="N133" s="141" t="s">
        <v>52</v>
      </c>
      <c r="P133" s="142">
        <f>O133*H133</f>
        <v>0</v>
      </c>
      <c r="Q133" s="142">
        <v>0</v>
      </c>
      <c r="R133" s="142">
        <f>Q133*H133</f>
        <v>0</v>
      </c>
      <c r="S133" s="142">
        <v>0</v>
      </c>
      <c r="T133" s="143">
        <f>S133*H133</f>
        <v>0</v>
      </c>
      <c r="AR133" s="144" t="s">
        <v>147</v>
      </c>
      <c r="AT133" s="144" t="s">
        <v>142</v>
      </c>
      <c r="AU133" s="144" t="s">
        <v>148</v>
      </c>
      <c r="AY133" s="17" t="s">
        <v>140</v>
      </c>
      <c r="BE133" s="145">
        <f>IF(N133="základní",J133,0)</f>
        <v>0</v>
      </c>
      <c r="BF133" s="145">
        <f>IF(N133="snížená",J133,0)</f>
        <v>0</v>
      </c>
      <c r="BG133" s="145">
        <f>IF(N133="zákl. přenesená",J133,0)</f>
        <v>0</v>
      </c>
      <c r="BH133" s="145">
        <f>IF(N133="sníž. přenesená",J133,0)</f>
        <v>0</v>
      </c>
      <c r="BI133" s="145">
        <f>IF(N133="nulová",J133,0)</f>
        <v>0</v>
      </c>
      <c r="BJ133" s="17" t="s">
        <v>148</v>
      </c>
      <c r="BK133" s="145">
        <f>ROUND(I133*H133,2)</f>
        <v>0</v>
      </c>
      <c r="BL133" s="17" t="s">
        <v>147</v>
      </c>
      <c r="BM133" s="144" t="s">
        <v>149</v>
      </c>
    </row>
    <row r="134" spans="2:65" s="1" customFormat="1" ht="11.25">
      <c r="B134" s="33"/>
      <c r="D134" s="146" t="s">
        <v>150</v>
      </c>
      <c r="F134" s="147" t="s">
        <v>151</v>
      </c>
      <c r="I134" s="148"/>
      <c r="L134" s="33"/>
      <c r="M134" s="149"/>
      <c r="T134" s="57"/>
      <c r="AT134" s="17" t="s">
        <v>150</v>
      </c>
      <c r="AU134" s="17" t="s">
        <v>148</v>
      </c>
    </row>
    <row r="135" spans="2:65" s="12" customFormat="1" ht="11.25">
      <c r="B135" s="150"/>
      <c r="D135" s="151" t="s">
        <v>152</v>
      </c>
      <c r="E135" s="152" t="s">
        <v>1</v>
      </c>
      <c r="F135" s="153" t="s">
        <v>153</v>
      </c>
      <c r="H135" s="152" t="s">
        <v>1</v>
      </c>
      <c r="I135" s="154"/>
      <c r="L135" s="150"/>
      <c r="M135" s="155"/>
      <c r="T135" s="156"/>
      <c r="AT135" s="152" t="s">
        <v>152</v>
      </c>
      <c r="AU135" s="152" t="s">
        <v>148</v>
      </c>
      <c r="AV135" s="12" t="s">
        <v>94</v>
      </c>
      <c r="AW135" s="12" t="s">
        <v>42</v>
      </c>
      <c r="AX135" s="12" t="s">
        <v>86</v>
      </c>
      <c r="AY135" s="152" t="s">
        <v>140</v>
      </c>
    </row>
    <row r="136" spans="2:65" s="13" customFormat="1" ht="11.25">
      <c r="B136" s="157"/>
      <c r="D136" s="151" t="s">
        <v>152</v>
      </c>
      <c r="E136" s="158" t="s">
        <v>1</v>
      </c>
      <c r="F136" s="159" t="s">
        <v>154</v>
      </c>
      <c r="H136" s="160">
        <v>1.2</v>
      </c>
      <c r="I136" s="161"/>
      <c r="L136" s="157"/>
      <c r="M136" s="162"/>
      <c r="T136" s="163"/>
      <c r="AT136" s="158" t="s">
        <v>152</v>
      </c>
      <c r="AU136" s="158" t="s">
        <v>148</v>
      </c>
      <c r="AV136" s="13" t="s">
        <v>148</v>
      </c>
      <c r="AW136" s="13" t="s">
        <v>42</v>
      </c>
      <c r="AX136" s="13" t="s">
        <v>86</v>
      </c>
      <c r="AY136" s="158" t="s">
        <v>140</v>
      </c>
    </row>
    <row r="137" spans="2:65" s="14" customFormat="1" ht="11.25">
      <c r="B137" s="164"/>
      <c r="D137" s="151" t="s">
        <v>152</v>
      </c>
      <c r="E137" s="165" t="s">
        <v>1</v>
      </c>
      <c r="F137" s="166" t="s">
        <v>155</v>
      </c>
      <c r="H137" s="167">
        <v>1.2</v>
      </c>
      <c r="I137" s="168"/>
      <c r="L137" s="164"/>
      <c r="M137" s="169"/>
      <c r="T137" s="170"/>
      <c r="AT137" s="165" t="s">
        <v>152</v>
      </c>
      <c r="AU137" s="165" t="s">
        <v>148</v>
      </c>
      <c r="AV137" s="14" t="s">
        <v>147</v>
      </c>
      <c r="AW137" s="14" t="s">
        <v>42</v>
      </c>
      <c r="AX137" s="14" t="s">
        <v>94</v>
      </c>
      <c r="AY137" s="165" t="s">
        <v>140</v>
      </c>
    </row>
    <row r="138" spans="2:65" s="1" customFormat="1" ht="62.65" customHeight="1">
      <c r="B138" s="33"/>
      <c r="C138" s="133" t="s">
        <v>148</v>
      </c>
      <c r="D138" s="133" t="s">
        <v>142</v>
      </c>
      <c r="E138" s="134" t="s">
        <v>156</v>
      </c>
      <c r="F138" s="135" t="s">
        <v>157</v>
      </c>
      <c r="G138" s="136" t="s">
        <v>145</v>
      </c>
      <c r="H138" s="137">
        <v>10.34</v>
      </c>
      <c r="I138" s="138"/>
      <c r="J138" s="139">
        <f>ROUND(I138*H138,2)</f>
        <v>0</v>
      </c>
      <c r="K138" s="135" t="s">
        <v>146</v>
      </c>
      <c r="L138" s="33"/>
      <c r="M138" s="140" t="s">
        <v>1</v>
      </c>
      <c r="N138" s="141" t="s">
        <v>52</v>
      </c>
      <c r="P138" s="142">
        <f>O138*H138</f>
        <v>0</v>
      </c>
      <c r="Q138" s="142">
        <v>0</v>
      </c>
      <c r="R138" s="142">
        <f>Q138*H138</f>
        <v>0</v>
      </c>
      <c r="S138" s="142">
        <v>0.26</v>
      </c>
      <c r="T138" s="143">
        <f>S138*H138</f>
        <v>2.6884000000000001</v>
      </c>
      <c r="AR138" s="144" t="s">
        <v>147</v>
      </c>
      <c r="AT138" s="144" t="s">
        <v>142</v>
      </c>
      <c r="AU138" s="144" t="s">
        <v>148</v>
      </c>
      <c r="AY138" s="17" t="s">
        <v>140</v>
      </c>
      <c r="BE138" s="145">
        <f>IF(N138="základní",J138,0)</f>
        <v>0</v>
      </c>
      <c r="BF138" s="145">
        <f>IF(N138="snížená",J138,0)</f>
        <v>0</v>
      </c>
      <c r="BG138" s="145">
        <f>IF(N138="zákl. přenesená",J138,0)</f>
        <v>0</v>
      </c>
      <c r="BH138" s="145">
        <f>IF(N138="sníž. přenesená",J138,0)</f>
        <v>0</v>
      </c>
      <c r="BI138" s="145">
        <f>IF(N138="nulová",J138,0)</f>
        <v>0</v>
      </c>
      <c r="BJ138" s="17" t="s">
        <v>148</v>
      </c>
      <c r="BK138" s="145">
        <f>ROUND(I138*H138,2)</f>
        <v>0</v>
      </c>
      <c r="BL138" s="17" t="s">
        <v>147</v>
      </c>
      <c r="BM138" s="144" t="s">
        <v>158</v>
      </c>
    </row>
    <row r="139" spans="2:65" s="1" customFormat="1" ht="11.25">
      <c r="B139" s="33"/>
      <c r="D139" s="146" t="s">
        <v>150</v>
      </c>
      <c r="F139" s="147" t="s">
        <v>159</v>
      </c>
      <c r="I139" s="148"/>
      <c r="L139" s="33"/>
      <c r="M139" s="149"/>
      <c r="T139" s="57"/>
      <c r="AT139" s="17" t="s">
        <v>150</v>
      </c>
      <c r="AU139" s="17" t="s">
        <v>148</v>
      </c>
    </row>
    <row r="140" spans="2:65" s="13" customFormat="1" ht="11.25">
      <c r="B140" s="157"/>
      <c r="D140" s="151" t="s">
        <v>152</v>
      </c>
      <c r="E140" s="158" t="s">
        <v>1</v>
      </c>
      <c r="F140" s="159" t="s">
        <v>160</v>
      </c>
      <c r="H140" s="160">
        <v>10.34</v>
      </c>
      <c r="I140" s="161"/>
      <c r="L140" s="157"/>
      <c r="M140" s="162"/>
      <c r="T140" s="163"/>
      <c r="AT140" s="158" t="s">
        <v>152</v>
      </c>
      <c r="AU140" s="158" t="s">
        <v>148</v>
      </c>
      <c r="AV140" s="13" t="s">
        <v>148</v>
      </c>
      <c r="AW140" s="13" t="s">
        <v>42</v>
      </c>
      <c r="AX140" s="13" t="s">
        <v>86</v>
      </c>
      <c r="AY140" s="158" t="s">
        <v>140</v>
      </c>
    </row>
    <row r="141" spans="2:65" s="14" customFormat="1" ht="11.25">
      <c r="B141" s="164"/>
      <c r="D141" s="151" t="s">
        <v>152</v>
      </c>
      <c r="E141" s="165" t="s">
        <v>1</v>
      </c>
      <c r="F141" s="166" t="s">
        <v>155</v>
      </c>
      <c r="H141" s="167">
        <v>10.34</v>
      </c>
      <c r="I141" s="168"/>
      <c r="L141" s="164"/>
      <c r="M141" s="169"/>
      <c r="T141" s="170"/>
      <c r="AT141" s="165" t="s">
        <v>152</v>
      </c>
      <c r="AU141" s="165" t="s">
        <v>148</v>
      </c>
      <c r="AV141" s="14" t="s">
        <v>147</v>
      </c>
      <c r="AW141" s="14" t="s">
        <v>42</v>
      </c>
      <c r="AX141" s="14" t="s">
        <v>94</v>
      </c>
      <c r="AY141" s="165" t="s">
        <v>140</v>
      </c>
    </row>
    <row r="142" spans="2:65" s="1" customFormat="1" ht="55.5" customHeight="1">
      <c r="B142" s="33"/>
      <c r="C142" s="133" t="s">
        <v>161</v>
      </c>
      <c r="D142" s="133" t="s">
        <v>142</v>
      </c>
      <c r="E142" s="134" t="s">
        <v>162</v>
      </c>
      <c r="F142" s="135" t="s">
        <v>163</v>
      </c>
      <c r="G142" s="136" t="s">
        <v>145</v>
      </c>
      <c r="H142" s="137">
        <v>10.34</v>
      </c>
      <c r="I142" s="138"/>
      <c r="J142" s="139">
        <f>ROUND(I142*H142,2)</f>
        <v>0</v>
      </c>
      <c r="K142" s="135" t="s">
        <v>146</v>
      </c>
      <c r="L142" s="33"/>
      <c r="M142" s="140" t="s">
        <v>1</v>
      </c>
      <c r="N142" s="141" t="s">
        <v>52</v>
      </c>
      <c r="P142" s="142">
        <f>O142*H142</f>
        <v>0</v>
      </c>
      <c r="Q142" s="142">
        <v>0</v>
      </c>
      <c r="R142" s="142">
        <f>Q142*H142</f>
        <v>0</v>
      </c>
      <c r="S142" s="142">
        <v>0</v>
      </c>
      <c r="T142" s="143">
        <f>S142*H142</f>
        <v>0</v>
      </c>
      <c r="AR142" s="144" t="s">
        <v>147</v>
      </c>
      <c r="AT142" s="144" t="s">
        <v>142</v>
      </c>
      <c r="AU142" s="144" t="s">
        <v>148</v>
      </c>
      <c r="AY142" s="17" t="s">
        <v>140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7" t="s">
        <v>148</v>
      </c>
      <c r="BK142" s="145">
        <f>ROUND(I142*H142,2)</f>
        <v>0</v>
      </c>
      <c r="BL142" s="17" t="s">
        <v>147</v>
      </c>
      <c r="BM142" s="144" t="s">
        <v>164</v>
      </c>
    </row>
    <row r="143" spans="2:65" s="1" customFormat="1" ht="11.25">
      <c r="B143" s="33"/>
      <c r="D143" s="146" t="s">
        <v>150</v>
      </c>
      <c r="F143" s="147" t="s">
        <v>165</v>
      </c>
      <c r="I143" s="148"/>
      <c r="L143" s="33"/>
      <c r="M143" s="149"/>
      <c r="T143" s="57"/>
      <c r="AT143" s="17" t="s">
        <v>150</v>
      </c>
      <c r="AU143" s="17" t="s">
        <v>148</v>
      </c>
    </row>
    <row r="144" spans="2:65" s="13" customFormat="1" ht="11.25">
      <c r="B144" s="157"/>
      <c r="D144" s="151" t="s">
        <v>152</v>
      </c>
      <c r="E144" s="158" t="s">
        <v>1</v>
      </c>
      <c r="F144" s="159" t="s">
        <v>160</v>
      </c>
      <c r="H144" s="160">
        <v>10.34</v>
      </c>
      <c r="I144" s="161"/>
      <c r="L144" s="157"/>
      <c r="M144" s="162"/>
      <c r="T144" s="163"/>
      <c r="AT144" s="158" t="s">
        <v>152</v>
      </c>
      <c r="AU144" s="158" t="s">
        <v>148</v>
      </c>
      <c r="AV144" s="13" t="s">
        <v>148</v>
      </c>
      <c r="AW144" s="13" t="s">
        <v>42</v>
      </c>
      <c r="AX144" s="13" t="s">
        <v>86</v>
      </c>
      <c r="AY144" s="158" t="s">
        <v>140</v>
      </c>
    </row>
    <row r="145" spans="2:65" s="14" customFormat="1" ht="11.25">
      <c r="B145" s="164"/>
      <c r="D145" s="151" t="s">
        <v>152</v>
      </c>
      <c r="E145" s="165" t="s">
        <v>1</v>
      </c>
      <c r="F145" s="166" t="s">
        <v>155</v>
      </c>
      <c r="H145" s="167">
        <v>10.34</v>
      </c>
      <c r="I145" s="168"/>
      <c r="L145" s="164"/>
      <c r="M145" s="169"/>
      <c r="T145" s="170"/>
      <c r="AT145" s="165" t="s">
        <v>152</v>
      </c>
      <c r="AU145" s="165" t="s">
        <v>148</v>
      </c>
      <c r="AV145" s="14" t="s">
        <v>147</v>
      </c>
      <c r="AW145" s="14" t="s">
        <v>42</v>
      </c>
      <c r="AX145" s="14" t="s">
        <v>94</v>
      </c>
      <c r="AY145" s="165" t="s">
        <v>140</v>
      </c>
    </row>
    <row r="146" spans="2:65" s="1" customFormat="1" ht="49.15" customHeight="1">
      <c r="B146" s="33"/>
      <c r="C146" s="133" t="s">
        <v>147</v>
      </c>
      <c r="D146" s="133" t="s">
        <v>142</v>
      </c>
      <c r="E146" s="134" t="s">
        <v>166</v>
      </c>
      <c r="F146" s="135" t="s">
        <v>167</v>
      </c>
      <c r="G146" s="136" t="s">
        <v>145</v>
      </c>
      <c r="H146" s="137">
        <v>2.82</v>
      </c>
      <c r="I146" s="138"/>
      <c r="J146" s="139">
        <f>ROUND(I146*H146,2)</f>
        <v>0</v>
      </c>
      <c r="K146" s="135" t="s">
        <v>146</v>
      </c>
      <c r="L146" s="33"/>
      <c r="M146" s="140" t="s">
        <v>1</v>
      </c>
      <c r="N146" s="141" t="s">
        <v>52</v>
      </c>
      <c r="P146" s="142">
        <f>O146*H146</f>
        <v>0</v>
      </c>
      <c r="Q146" s="142">
        <v>0</v>
      </c>
      <c r="R146" s="142">
        <f>Q146*H146</f>
        <v>0</v>
      </c>
      <c r="S146" s="142">
        <v>0.18</v>
      </c>
      <c r="T146" s="143">
        <f>S146*H146</f>
        <v>0.50759999999999994</v>
      </c>
      <c r="AR146" s="144" t="s">
        <v>147</v>
      </c>
      <c r="AT146" s="144" t="s">
        <v>142</v>
      </c>
      <c r="AU146" s="144" t="s">
        <v>148</v>
      </c>
      <c r="AY146" s="17" t="s">
        <v>140</v>
      </c>
      <c r="BE146" s="145">
        <f>IF(N146="základní",J146,0)</f>
        <v>0</v>
      </c>
      <c r="BF146" s="145">
        <f>IF(N146="snížená",J146,0)</f>
        <v>0</v>
      </c>
      <c r="BG146" s="145">
        <f>IF(N146="zákl. přenesená",J146,0)</f>
        <v>0</v>
      </c>
      <c r="BH146" s="145">
        <f>IF(N146="sníž. přenesená",J146,0)</f>
        <v>0</v>
      </c>
      <c r="BI146" s="145">
        <f>IF(N146="nulová",J146,0)</f>
        <v>0</v>
      </c>
      <c r="BJ146" s="17" t="s">
        <v>148</v>
      </c>
      <c r="BK146" s="145">
        <f>ROUND(I146*H146,2)</f>
        <v>0</v>
      </c>
      <c r="BL146" s="17" t="s">
        <v>147</v>
      </c>
      <c r="BM146" s="144" t="s">
        <v>168</v>
      </c>
    </row>
    <row r="147" spans="2:65" s="1" customFormat="1" ht="11.25">
      <c r="B147" s="33"/>
      <c r="D147" s="146" t="s">
        <v>150</v>
      </c>
      <c r="F147" s="147" t="s">
        <v>169</v>
      </c>
      <c r="I147" s="148"/>
      <c r="L147" s="33"/>
      <c r="M147" s="149"/>
      <c r="T147" s="57"/>
      <c r="AT147" s="17" t="s">
        <v>150</v>
      </c>
      <c r="AU147" s="17" t="s">
        <v>148</v>
      </c>
    </row>
    <row r="148" spans="2:65" s="12" customFormat="1" ht="11.25">
      <c r="B148" s="150"/>
      <c r="D148" s="151" t="s">
        <v>152</v>
      </c>
      <c r="E148" s="152" t="s">
        <v>1</v>
      </c>
      <c r="F148" s="153" t="s">
        <v>170</v>
      </c>
      <c r="H148" s="152" t="s">
        <v>1</v>
      </c>
      <c r="I148" s="154"/>
      <c r="L148" s="150"/>
      <c r="M148" s="155"/>
      <c r="T148" s="156"/>
      <c r="AT148" s="152" t="s">
        <v>152</v>
      </c>
      <c r="AU148" s="152" t="s">
        <v>148</v>
      </c>
      <c r="AV148" s="12" t="s">
        <v>94</v>
      </c>
      <c r="AW148" s="12" t="s">
        <v>42</v>
      </c>
      <c r="AX148" s="12" t="s">
        <v>86</v>
      </c>
      <c r="AY148" s="152" t="s">
        <v>140</v>
      </c>
    </row>
    <row r="149" spans="2:65" s="13" customFormat="1" ht="11.25">
      <c r="B149" s="157"/>
      <c r="D149" s="151" t="s">
        <v>152</v>
      </c>
      <c r="E149" s="158" t="s">
        <v>1</v>
      </c>
      <c r="F149" s="159" t="s">
        <v>171</v>
      </c>
      <c r="H149" s="160">
        <v>2.82</v>
      </c>
      <c r="I149" s="161"/>
      <c r="L149" s="157"/>
      <c r="M149" s="162"/>
      <c r="T149" s="163"/>
      <c r="AT149" s="158" t="s">
        <v>152</v>
      </c>
      <c r="AU149" s="158" t="s">
        <v>148</v>
      </c>
      <c r="AV149" s="13" t="s">
        <v>148</v>
      </c>
      <c r="AW149" s="13" t="s">
        <v>42</v>
      </c>
      <c r="AX149" s="13" t="s">
        <v>86</v>
      </c>
      <c r="AY149" s="158" t="s">
        <v>140</v>
      </c>
    </row>
    <row r="150" spans="2:65" s="14" customFormat="1" ht="11.25">
      <c r="B150" s="164"/>
      <c r="D150" s="151" t="s">
        <v>152</v>
      </c>
      <c r="E150" s="165" t="s">
        <v>1</v>
      </c>
      <c r="F150" s="166" t="s">
        <v>155</v>
      </c>
      <c r="H150" s="167">
        <v>2.82</v>
      </c>
      <c r="I150" s="168"/>
      <c r="L150" s="164"/>
      <c r="M150" s="169"/>
      <c r="T150" s="170"/>
      <c r="AT150" s="165" t="s">
        <v>152</v>
      </c>
      <c r="AU150" s="165" t="s">
        <v>148</v>
      </c>
      <c r="AV150" s="14" t="s">
        <v>147</v>
      </c>
      <c r="AW150" s="14" t="s">
        <v>42</v>
      </c>
      <c r="AX150" s="14" t="s">
        <v>94</v>
      </c>
      <c r="AY150" s="165" t="s">
        <v>140</v>
      </c>
    </row>
    <row r="151" spans="2:65" s="1" customFormat="1" ht="55.5" customHeight="1">
      <c r="B151" s="33"/>
      <c r="C151" s="133" t="s">
        <v>172</v>
      </c>
      <c r="D151" s="133" t="s">
        <v>142</v>
      </c>
      <c r="E151" s="134" t="s">
        <v>173</v>
      </c>
      <c r="F151" s="135" t="s">
        <v>174</v>
      </c>
      <c r="G151" s="136" t="s">
        <v>145</v>
      </c>
      <c r="H151" s="137">
        <v>7.52</v>
      </c>
      <c r="I151" s="138"/>
      <c r="J151" s="139">
        <f>ROUND(I151*H151,2)</f>
        <v>0</v>
      </c>
      <c r="K151" s="135" t="s">
        <v>146</v>
      </c>
      <c r="L151" s="33"/>
      <c r="M151" s="140" t="s">
        <v>1</v>
      </c>
      <c r="N151" s="141" t="s">
        <v>52</v>
      </c>
      <c r="P151" s="142">
        <f>O151*H151</f>
        <v>0</v>
      </c>
      <c r="Q151" s="142">
        <v>0</v>
      </c>
      <c r="R151" s="142">
        <f>Q151*H151</f>
        <v>0</v>
      </c>
      <c r="S151" s="142">
        <v>0.44</v>
      </c>
      <c r="T151" s="143">
        <f>S151*H151</f>
        <v>3.3087999999999997</v>
      </c>
      <c r="AR151" s="144" t="s">
        <v>147</v>
      </c>
      <c r="AT151" s="144" t="s">
        <v>142</v>
      </c>
      <c r="AU151" s="144" t="s">
        <v>148</v>
      </c>
      <c r="AY151" s="17" t="s">
        <v>140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7" t="s">
        <v>148</v>
      </c>
      <c r="BK151" s="145">
        <f>ROUND(I151*H151,2)</f>
        <v>0</v>
      </c>
      <c r="BL151" s="17" t="s">
        <v>147</v>
      </c>
      <c r="BM151" s="144" t="s">
        <v>175</v>
      </c>
    </row>
    <row r="152" spans="2:65" s="1" customFormat="1" ht="11.25">
      <c r="B152" s="33"/>
      <c r="D152" s="146" t="s">
        <v>150</v>
      </c>
      <c r="F152" s="147" t="s">
        <v>176</v>
      </c>
      <c r="I152" s="148"/>
      <c r="L152" s="33"/>
      <c r="M152" s="149"/>
      <c r="T152" s="57"/>
      <c r="AT152" s="17" t="s">
        <v>150</v>
      </c>
      <c r="AU152" s="17" t="s">
        <v>148</v>
      </c>
    </row>
    <row r="153" spans="2:65" s="13" customFormat="1" ht="11.25">
      <c r="B153" s="157"/>
      <c r="D153" s="151" t="s">
        <v>152</v>
      </c>
      <c r="E153" s="158" t="s">
        <v>1</v>
      </c>
      <c r="F153" s="159" t="s">
        <v>177</v>
      </c>
      <c r="H153" s="160">
        <v>7.52</v>
      </c>
      <c r="I153" s="161"/>
      <c r="L153" s="157"/>
      <c r="M153" s="162"/>
      <c r="T153" s="163"/>
      <c r="AT153" s="158" t="s">
        <v>152</v>
      </c>
      <c r="AU153" s="158" t="s">
        <v>148</v>
      </c>
      <c r="AV153" s="13" t="s">
        <v>148</v>
      </c>
      <c r="AW153" s="13" t="s">
        <v>42</v>
      </c>
      <c r="AX153" s="13" t="s">
        <v>86</v>
      </c>
      <c r="AY153" s="158" t="s">
        <v>140</v>
      </c>
    </row>
    <row r="154" spans="2:65" s="14" customFormat="1" ht="11.25">
      <c r="B154" s="164"/>
      <c r="D154" s="151" t="s">
        <v>152</v>
      </c>
      <c r="E154" s="165" t="s">
        <v>1</v>
      </c>
      <c r="F154" s="166" t="s">
        <v>155</v>
      </c>
      <c r="H154" s="167">
        <v>7.52</v>
      </c>
      <c r="I154" s="168"/>
      <c r="L154" s="164"/>
      <c r="M154" s="169"/>
      <c r="T154" s="170"/>
      <c r="AT154" s="165" t="s">
        <v>152</v>
      </c>
      <c r="AU154" s="165" t="s">
        <v>148</v>
      </c>
      <c r="AV154" s="14" t="s">
        <v>147</v>
      </c>
      <c r="AW154" s="14" t="s">
        <v>42</v>
      </c>
      <c r="AX154" s="14" t="s">
        <v>94</v>
      </c>
      <c r="AY154" s="165" t="s">
        <v>140</v>
      </c>
    </row>
    <row r="155" spans="2:65" s="1" customFormat="1" ht="49.15" customHeight="1">
      <c r="B155" s="33"/>
      <c r="C155" s="133" t="s">
        <v>178</v>
      </c>
      <c r="D155" s="133" t="s">
        <v>142</v>
      </c>
      <c r="E155" s="134" t="s">
        <v>179</v>
      </c>
      <c r="F155" s="135" t="s">
        <v>180</v>
      </c>
      <c r="G155" s="136" t="s">
        <v>181</v>
      </c>
      <c r="H155" s="137">
        <v>9.4</v>
      </c>
      <c r="I155" s="138"/>
      <c r="J155" s="139">
        <f>ROUND(I155*H155,2)</f>
        <v>0</v>
      </c>
      <c r="K155" s="135" t="s">
        <v>146</v>
      </c>
      <c r="L155" s="33"/>
      <c r="M155" s="140" t="s">
        <v>1</v>
      </c>
      <c r="N155" s="141" t="s">
        <v>52</v>
      </c>
      <c r="P155" s="142">
        <f>O155*H155</f>
        <v>0</v>
      </c>
      <c r="Q155" s="142">
        <v>0</v>
      </c>
      <c r="R155" s="142">
        <f>Q155*H155</f>
        <v>0</v>
      </c>
      <c r="S155" s="142">
        <v>0.20499999999999999</v>
      </c>
      <c r="T155" s="143">
        <f>S155*H155</f>
        <v>1.927</v>
      </c>
      <c r="AR155" s="144" t="s">
        <v>147</v>
      </c>
      <c r="AT155" s="144" t="s">
        <v>142</v>
      </c>
      <c r="AU155" s="144" t="s">
        <v>148</v>
      </c>
      <c r="AY155" s="17" t="s">
        <v>140</v>
      </c>
      <c r="BE155" s="145">
        <f>IF(N155="základní",J155,0)</f>
        <v>0</v>
      </c>
      <c r="BF155" s="145">
        <f>IF(N155="snížená",J155,0)</f>
        <v>0</v>
      </c>
      <c r="BG155" s="145">
        <f>IF(N155="zákl. přenesená",J155,0)</f>
        <v>0</v>
      </c>
      <c r="BH155" s="145">
        <f>IF(N155="sníž. přenesená",J155,0)</f>
        <v>0</v>
      </c>
      <c r="BI155" s="145">
        <f>IF(N155="nulová",J155,0)</f>
        <v>0</v>
      </c>
      <c r="BJ155" s="17" t="s">
        <v>148</v>
      </c>
      <c r="BK155" s="145">
        <f>ROUND(I155*H155,2)</f>
        <v>0</v>
      </c>
      <c r="BL155" s="17" t="s">
        <v>147</v>
      </c>
      <c r="BM155" s="144" t="s">
        <v>182</v>
      </c>
    </row>
    <row r="156" spans="2:65" s="1" customFormat="1" ht="11.25">
      <c r="B156" s="33"/>
      <c r="D156" s="146" t="s">
        <v>150</v>
      </c>
      <c r="F156" s="147" t="s">
        <v>183</v>
      </c>
      <c r="I156" s="148"/>
      <c r="L156" s="33"/>
      <c r="M156" s="149"/>
      <c r="T156" s="57"/>
      <c r="AT156" s="17" t="s">
        <v>150</v>
      </c>
      <c r="AU156" s="17" t="s">
        <v>148</v>
      </c>
    </row>
    <row r="157" spans="2:65" s="13" customFormat="1" ht="11.25">
      <c r="B157" s="157"/>
      <c r="D157" s="151" t="s">
        <v>152</v>
      </c>
      <c r="E157" s="158" t="s">
        <v>1</v>
      </c>
      <c r="F157" s="159" t="s">
        <v>184</v>
      </c>
      <c r="H157" s="160">
        <v>9.4</v>
      </c>
      <c r="I157" s="161"/>
      <c r="L157" s="157"/>
      <c r="M157" s="162"/>
      <c r="T157" s="163"/>
      <c r="AT157" s="158" t="s">
        <v>152</v>
      </c>
      <c r="AU157" s="158" t="s">
        <v>148</v>
      </c>
      <c r="AV157" s="13" t="s">
        <v>148</v>
      </c>
      <c r="AW157" s="13" t="s">
        <v>42</v>
      </c>
      <c r="AX157" s="13" t="s">
        <v>86</v>
      </c>
      <c r="AY157" s="158" t="s">
        <v>140</v>
      </c>
    </row>
    <row r="158" spans="2:65" s="14" customFormat="1" ht="11.25">
      <c r="B158" s="164"/>
      <c r="D158" s="151" t="s">
        <v>152</v>
      </c>
      <c r="E158" s="165" t="s">
        <v>1</v>
      </c>
      <c r="F158" s="166" t="s">
        <v>155</v>
      </c>
      <c r="H158" s="167">
        <v>9.4</v>
      </c>
      <c r="I158" s="168"/>
      <c r="L158" s="164"/>
      <c r="M158" s="169"/>
      <c r="T158" s="170"/>
      <c r="AT158" s="165" t="s">
        <v>152</v>
      </c>
      <c r="AU158" s="165" t="s">
        <v>148</v>
      </c>
      <c r="AV158" s="14" t="s">
        <v>147</v>
      </c>
      <c r="AW158" s="14" t="s">
        <v>42</v>
      </c>
      <c r="AX158" s="14" t="s">
        <v>94</v>
      </c>
      <c r="AY158" s="165" t="s">
        <v>140</v>
      </c>
    </row>
    <row r="159" spans="2:65" s="1" customFormat="1" ht="44.25" customHeight="1">
      <c r="B159" s="33"/>
      <c r="C159" s="133" t="s">
        <v>185</v>
      </c>
      <c r="D159" s="133" t="s">
        <v>142</v>
      </c>
      <c r="E159" s="134" t="s">
        <v>186</v>
      </c>
      <c r="F159" s="135" t="s">
        <v>187</v>
      </c>
      <c r="G159" s="136" t="s">
        <v>188</v>
      </c>
      <c r="H159" s="137">
        <v>8.33</v>
      </c>
      <c r="I159" s="138"/>
      <c r="J159" s="139">
        <f>ROUND(I159*H159,2)</f>
        <v>0</v>
      </c>
      <c r="K159" s="135" t="s">
        <v>146</v>
      </c>
      <c r="L159" s="33"/>
      <c r="M159" s="140" t="s">
        <v>1</v>
      </c>
      <c r="N159" s="141" t="s">
        <v>52</v>
      </c>
      <c r="P159" s="142">
        <f>O159*H159</f>
        <v>0</v>
      </c>
      <c r="Q159" s="142">
        <v>0</v>
      </c>
      <c r="R159" s="142">
        <f>Q159*H159</f>
        <v>0</v>
      </c>
      <c r="S159" s="142">
        <v>0</v>
      </c>
      <c r="T159" s="143">
        <f>S159*H159</f>
        <v>0</v>
      </c>
      <c r="AR159" s="144" t="s">
        <v>147</v>
      </c>
      <c r="AT159" s="144" t="s">
        <v>142</v>
      </c>
      <c r="AU159" s="144" t="s">
        <v>148</v>
      </c>
      <c r="AY159" s="17" t="s">
        <v>140</v>
      </c>
      <c r="BE159" s="145">
        <f>IF(N159="základní",J159,0)</f>
        <v>0</v>
      </c>
      <c r="BF159" s="145">
        <f>IF(N159="snížená",J159,0)</f>
        <v>0</v>
      </c>
      <c r="BG159" s="145">
        <f>IF(N159="zákl. přenesená",J159,0)</f>
        <v>0</v>
      </c>
      <c r="BH159" s="145">
        <f>IF(N159="sníž. přenesená",J159,0)</f>
        <v>0</v>
      </c>
      <c r="BI159" s="145">
        <f>IF(N159="nulová",J159,0)</f>
        <v>0</v>
      </c>
      <c r="BJ159" s="17" t="s">
        <v>148</v>
      </c>
      <c r="BK159" s="145">
        <f>ROUND(I159*H159,2)</f>
        <v>0</v>
      </c>
      <c r="BL159" s="17" t="s">
        <v>147</v>
      </c>
      <c r="BM159" s="144" t="s">
        <v>189</v>
      </c>
    </row>
    <row r="160" spans="2:65" s="1" customFormat="1" ht="11.25">
      <c r="B160" s="33"/>
      <c r="D160" s="146" t="s">
        <v>150</v>
      </c>
      <c r="F160" s="147" t="s">
        <v>190</v>
      </c>
      <c r="I160" s="148"/>
      <c r="L160" s="33"/>
      <c r="M160" s="149"/>
      <c r="T160" s="57"/>
      <c r="AT160" s="17" t="s">
        <v>150</v>
      </c>
      <c r="AU160" s="17" t="s">
        <v>148</v>
      </c>
    </row>
    <row r="161" spans="2:65" s="12" customFormat="1" ht="11.25">
      <c r="B161" s="150"/>
      <c r="D161" s="151" t="s">
        <v>152</v>
      </c>
      <c r="E161" s="152" t="s">
        <v>1</v>
      </c>
      <c r="F161" s="153" t="s">
        <v>191</v>
      </c>
      <c r="H161" s="152" t="s">
        <v>1</v>
      </c>
      <c r="I161" s="154"/>
      <c r="L161" s="150"/>
      <c r="M161" s="155"/>
      <c r="T161" s="156"/>
      <c r="AT161" s="152" t="s">
        <v>152</v>
      </c>
      <c r="AU161" s="152" t="s">
        <v>148</v>
      </c>
      <c r="AV161" s="12" t="s">
        <v>94</v>
      </c>
      <c r="AW161" s="12" t="s">
        <v>42</v>
      </c>
      <c r="AX161" s="12" t="s">
        <v>86</v>
      </c>
      <c r="AY161" s="152" t="s">
        <v>140</v>
      </c>
    </row>
    <row r="162" spans="2:65" s="13" customFormat="1" ht="11.25">
      <c r="B162" s="157"/>
      <c r="D162" s="151" t="s">
        <v>152</v>
      </c>
      <c r="E162" s="158" t="s">
        <v>1</v>
      </c>
      <c r="F162" s="159" t="s">
        <v>192</v>
      </c>
      <c r="H162" s="160">
        <v>7.37</v>
      </c>
      <c r="I162" s="161"/>
      <c r="L162" s="157"/>
      <c r="M162" s="162"/>
      <c r="T162" s="163"/>
      <c r="AT162" s="158" t="s">
        <v>152</v>
      </c>
      <c r="AU162" s="158" t="s">
        <v>148</v>
      </c>
      <c r="AV162" s="13" t="s">
        <v>148</v>
      </c>
      <c r="AW162" s="13" t="s">
        <v>42</v>
      </c>
      <c r="AX162" s="13" t="s">
        <v>86</v>
      </c>
      <c r="AY162" s="158" t="s">
        <v>140</v>
      </c>
    </row>
    <row r="163" spans="2:65" s="12" customFormat="1" ht="11.25">
      <c r="B163" s="150"/>
      <c r="D163" s="151" t="s">
        <v>152</v>
      </c>
      <c r="E163" s="152" t="s">
        <v>1</v>
      </c>
      <c r="F163" s="153" t="s">
        <v>193</v>
      </c>
      <c r="H163" s="152" t="s">
        <v>1</v>
      </c>
      <c r="I163" s="154"/>
      <c r="L163" s="150"/>
      <c r="M163" s="155"/>
      <c r="T163" s="156"/>
      <c r="AT163" s="152" t="s">
        <v>152</v>
      </c>
      <c r="AU163" s="152" t="s">
        <v>148</v>
      </c>
      <c r="AV163" s="12" t="s">
        <v>94</v>
      </c>
      <c r="AW163" s="12" t="s">
        <v>42</v>
      </c>
      <c r="AX163" s="12" t="s">
        <v>86</v>
      </c>
      <c r="AY163" s="152" t="s">
        <v>140</v>
      </c>
    </row>
    <row r="164" spans="2:65" s="13" customFormat="1" ht="11.25">
      <c r="B164" s="157"/>
      <c r="D164" s="151" t="s">
        <v>152</v>
      </c>
      <c r="E164" s="158" t="s">
        <v>1</v>
      </c>
      <c r="F164" s="159" t="s">
        <v>194</v>
      </c>
      <c r="H164" s="160">
        <v>0.96</v>
      </c>
      <c r="I164" s="161"/>
      <c r="L164" s="157"/>
      <c r="M164" s="162"/>
      <c r="T164" s="163"/>
      <c r="AT164" s="158" t="s">
        <v>152</v>
      </c>
      <c r="AU164" s="158" t="s">
        <v>148</v>
      </c>
      <c r="AV164" s="13" t="s">
        <v>148</v>
      </c>
      <c r="AW164" s="13" t="s">
        <v>42</v>
      </c>
      <c r="AX164" s="13" t="s">
        <v>86</v>
      </c>
      <c r="AY164" s="158" t="s">
        <v>140</v>
      </c>
    </row>
    <row r="165" spans="2:65" s="14" customFormat="1" ht="11.25">
      <c r="B165" s="164"/>
      <c r="D165" s="151" t="s">
        <v>152</v>
      </c>
      <c r="E165" s="165" t="s">
        <v>1</v>
      </c>
      <c r="F165" s="166" t="s">
        <v>155</v>
      </c>
      <c r="H165" s="167">
        <v>8.33</v>
      </c>
      <c r="I165" s="168"/>
      <c r="L165" s="164"/>
      <c r="M165" s="169"/>
      <c r="T165" s="170"/>
      <c r="AT165" s="165" t="s">
        <v>152</v>
      </c>
      <c r="AU165" s="165" t="s">
        <v>148</v>
      </c>
      <c r="AV165" s="14" t="s">
        <v>147</v>
      </c>
      <c r="AW165" s="14" t="s">
        <v>42</v>
      </c>
      <c r="AX165" s="14" t="s">
        <v>94</v>
      </c>
      <c r="AY165" s="165" t="s">
        <v>140</v>
      </c>
    </row>
    <row r="166" spans="2:65" s="1" customFormat="1" ht="55.5" customHeight="1">
      <c r="B166" s="33"/>
      <c r="C166" s="133" t="s">
        <v>195</v>
      </c>
      <c r="D166" s="133" t="s">
        <v>142</v>
      </c>
      <c r="E166" s="134" t="s">
        <v>196</v>
      </c>
      <c r="F166" s="135" t="s">
        <v>197</v>
      </c>
      <c r="G166" s="136" t="s">
        <v>188</v>
      </c>
      <c r="H166" s="137">
        <v>8.2739999999999991</v>
      </c>
      <c r="I166" s="138"/>
      <c r="J166" s="139">
        <f>ROUND(I166*H166,2)</f>
        <v>0</v>
      </c>
      <c r="K166" s="135" t="s">
        <v>146</v>
      </c>
      <c r="L166" s="33"/>
      <c r="M166" s="140" t="s">
        <v>1</v>
      </c>
      <c r="N166" s="141" t="s">
        <v>52</v>
      </c>
      <c r="P166" s="142">
        <f>O166*H166</f>
        <v>0</v>
      </c>
      <c r="Q166" s="142">
        <v>0</v>
      </c>
      <c r="R166" s="142">
        <f>Q166*H166</f>
        <v>0</v>
      </c>
      <c r="S166" s="142">
        <v>0</v>
      </c>
      <c r="T166" s="143">
        <f>S166*H166</f>
        <v>0</v>
      </c>
      <c r="AR166" s="144" t="s">
        <v>147</v>
      </c>
      <c r="AT166" s="144" t="s">
        <v>142</v>
      </c>
      <c r="AU166" s="144" t="s">
        <v>148</v>
      </c>
      <c r="AY166" s="17" t="s">
        <v>140</v>
      </c>
      <c r="BE166" s="145">
        <f>IF(N166="základní",J166,0)</f>
        <v>0</v>
      </c>
      <c r="BF166" s="145">
        <f>IF(N166="snížená",J166,0)</f>
        <v>0</v>
      </c>
      <c r="BG166" s="145">
        <f>IF(N166="zákl. přenesená",J166,0)</f>
        <v>0</v>
      </c>
      <c r="BH166" s="145">
        <f>IF(N166="sníž. přenesená",J166,0)</f>
        <v>0</v>
      </c>
      <c r="BI166" s="145">
        <f>IF(N166="nulová",J166,0)</f>
        <v>0</v>
      </c>
      <c r="BJ166" s="17" t="s">
        <v>148</v>
      </c>
      <c r="BK166" s="145">
        <f>ROUND(I166*H166,2)</f>
        <v>0</v>
      </c>
      <c r="BL166" s="17" t="s">
        <v>147</v>
      </c>
      <c r="BM166" s="144" t="s">
        <v>198</v>
      </c>
    </row>
    <row r="167" spans="2:65" s="1" customFormat="1" ht="11.25">
      <c r="B167" s="33"/>
      <c r="D167" s="146" t="s">
        <v>150</v>
      </c>
      <c r="F167" s="147" t="s">
        <v>199</v>
      </c>
      <c r="I167" s="148"/>
      <c r="L167" s="33"/>
      <c r="M167" s="149"/>
      <c r="T167" s="57"/>
      <c r="AT167" s="17" t="s">
        <v>150</v>
      </c>
      <c r="AU167" s="17" t="s">
        <v>148</v>
      </c>
    </row>
    <row r="168" spans="2:65" s="12" customFormat="1" ht="11.25">
      <c r="B168" s="150"/>
      <c r="D168" s="151" t="s">
        <v>152</v>
      </c>
      <c r="E168" s="152" t="s">
        <v>1</v>
      </c>
      <c r="F168" s="153" t="s">
        <v>200</v>
      </c>
      <c r="H168" s="152" t="s">
        <v>1</v>
      </c>
      <c r="I168" s="154"/>
      <c r="L168" s="150"/>
      <c r="M168" s="155"/>
      <c r="T168" s="156"/>
      <c r="AT168" s="152" t="s">
        <v>152</v>
      </c>
      <c r="AU168" s="152" t="s">
        <v>148</v>
      </c>
      <c r="AV168" s="12" t="s">
        <v>94</v>
      </c>
      <c r="AW168" s="12" t="s">
        <v>42</v>
      </c>
      <c r="AX168" s="12" t="s">
        <v>86</v>
      </c>
      <c r="AY168" s="152" t="s">
        <v>140</v>
      </c>
    </row>
    <row r="169" spans="2:65" s="13" customFormat="1" ht="11.25">
      <c r="B169" s="157"/>
      <c r="D169" s="151" t="s">
        <v>152</v>
      </c>
      <c r="E169" s="158" t="s">
        <v>1</v>
      </c>
      <c r="F169" s="159" t="s">
        <v>201</v>
      </c>
      <c r="H169" s="160">
        <v>4.1369999999999996</v>
      </c>
      <c r="I169" s="161"/>
      <c r="L169" s="157"/>
      <c r="M169" s="162"/>
      <c r="T169" s="163"/>
      <c r="AT169" s="158" t="s">
        <v>152</v>
      </c>
      <c r="AU169" s="158" t="s">
        <v>148</v>
      </c>
      <c r="AV169" s="13" t="s">
        <v>148</v>
      </c>
      <c r="AW169" s="13" t="s">
        <v>42</v>
      </c>
      <c r="AX169" s="13" t="s">
        <v>86</v>
      </c>
      <c r="AY169" s="158" t="s">
        <v>140</v>
      </c>
    </row>
    <row r="170" spans="2:65" s="12" customFormat="1" ht="11.25">
      <c r="B170" s="150"/>
      <c r="D170" s="151" t="s">
        <v>152</v>
      </c>
      <c r="E170" s="152" t="s">
        <v>1</v>
      </c>
      <c r="F170" s="153" t="s">
        <v>202</v>
      </c>
      <c r="H170" s="152" t="s">
        <v>1</v>
      </c>
      <c r="I170" s="154"/>
      <c r="L170" s="150"/>
      <c r="M170" s="155"/>
      <c r="T170" s="156"/>
      <c r="AT170" s="152" t="s">
        <v>152</v>
      </c>
      <c r="AU170" s="152" t="s">
        <v>148</v>
      </c>
      <c r="AV170" s="12" t="s">
        <v>94</v>
      </c>
      <c r="AW170" s="12" t="s">
        <v>42</v>
      </c>
      <c r="AX170" s="12" t="s">
        <v>86</v>
      </c>
      <c r="AY170" s="152" t="s">
        <v>140</v>
      </c>
    </row>
    <row r="171" spans="2:65" s="13" customFormat="1" ht="11.25">
      <c r="B171" s="157"/>
      <c r="D171" s="151" t="s">
        <v>152</v>
      </c>
      <c r="E171" s="158" t="s">
        <v>1</v>
      </c>
      <c r="F171" s="159" t="s">
        <v>201</v>
      </c>
      <c r="H171" s="160">
        <v>4.1369999999999996</v>
      </c>
      <c r="I171" s="161"/>
      <c r="L171" s="157"/>
      <c r="M171" s="162"/>
      <c r="T171" s="163"/>
      <c r="AT171" s="158" t="s">
        <v>152</v>
      </c>
      <c r="AU171" s="158" t="s">
        <v>148</v>
      </c>
      <c r="AV171" s="13" t="s">
        <v>148</v>
      </c>
      <c r="AW171" s="13" t="s">
        <v>42</v>
      </c>
      <c r="AX171" s="13" t="s">
        <v>86</v>
      </c>
      <c r="AY171" s="158" t="s">
        <v>140</v>
      </c>
    </row>
    <row r="172" spans="2:65" s="14" customFormat="1" ht="11.25">
      <c r="B172" s="164"/>
      <c r="D172" s="151" t="s">
        <v>152</v>
      </c>
      <c r="E172" s="165" t="s">
        <v>1</v>
      </c>
      <c r="F172" s="166" t="s">
        <v>155</v>
      </c>
      <c r="H172" s="167">
        <v>8.2739999999999991</v>
      </c>
      <c r="I172" s="168"/>
      <c r="L172" s="164"/>
      <c r="M172" s="169"/>
      <c r="T172" s="170"/>
      <c r="AT172" s="165" t="s">
        <v>152</v>
      </c>
      <c r="AU172" s="165" t="s">
        <v>148</v>
      </c>
      <c r="AV172" s="14" t="s">
        <v>147</v>
      </c>
      <c r="AW172" s="14" t="s">
        <v>42</v>
      </c>
      <c r="AX172" s="14" t="s">
        <v>94</v>
      </c>
      <c r="AY172" s="165" t="s">
        <v>140</v>
      </c>
    </row>
    <row r="173" spans="2:65" s="1" customFormat="1" ht="62.65" customHeight="1">
      <c r="B173" s="33"/>
      <c r="C173" s="133" t="s">
        <v>203</v>
      </c>
      <c r="D173" s="133" t="s">
        <v>142</v>
      </c>
      <c r="E173" s="134" t="s">
        <v>204</v>
      </c>
      <c r="F173" s="135" t="s">
        <v>205</v>
      </c>
      <c r="G173" s="136" t="s">
        <v>188</v>
      </c>
      <c r="H173" s="137">
        <v>33.095999999999997</v>
      </c>
      <c r="I173" s="138"/>
      <c r="J173" s="139">
        <f>ROUND(I173*H173,2)</f>
        <v>0</v>
      </c>
      <c r="K173" s="135" t="s">
        <v>146</v>
      </c>
      <c r="L173" s="33"/>
      <c r="M173" s="140" t="s">
        <v>1</v>
      </c>
      <c r="N173" s="141" t="s">
        <v>52</v>
      </c>
      <c r="P173" s="142">
        <f>O173*H173</f>
        <v>0</v>
      </c>
      <c r="Q173" s="142">
        <v>0</v>
      </c>
      <c r="R173" s="142">
        <f>Q173*H173</f>
        <v>0</v>
      </c>
      <c r="S173" s="142">
        <v>0</v>
      </c>
      <c r="T173" s="143">
        <f>S173*H173</f>
        <v>0</v>
      </c>
      <c r="AR173" s="144" t="s">
        <v>147</v>
      </c>
      <c r="AT173" s="144" t="s">
        <v>142</v>
      </c>
      <c r="AU173" s="144" t="s">
        <v>148</v>
      </c>
      <c r="AY173" s="17" t="s">
        <v>140</v>
      </c>
      <c r="BE173" s="145">
        <f>IF(N173="základní",J173,0)</f>
        <v>0</v>
      </c>
      <c r="BF173" s="145">
        <f>IF(N173="snížená",J173,0)</f>
        <v>0</v>
      </c>
      <c r="BG173" s="145">
        <f>IF(N173="zákl. přenesená",J173,0)</f>
        <v>0</v>
      </c>
      <c r="BH173" s="145">
        <f>IF(N173="sníž. přenesená",J173,0)</f>
        <v>0</v>
      </c>
      <c r="BI173" s="145">
        <f>IF(N173="nulová",J173,0)</f>
        <v>0</v>
      </c>
      <c r="BJ173" s="17" t="s">
        <v>148</v>
      </c>
      <c r="BK173" s="145">
        <f>ROUND(I173*H173,2)</f>
        <v>0</v>
      </c>
      <c r="BL173" s="17" t="s">
        <v>147</v>
      </c>
      <c r="BM173" s="144" t="s">
        <v>206</v>
      </c>
    </row>
    <row r="174" spans="2:65" s="1" customFormat="1" ht="11.25">
      <c r="B174" s="33"/>
      <c r="D174" s="146" t="s">
        <v>150</v>
      </c>
      <c r="F174" s="147" t="s">
        <v>207</v>
      </c>
      <c r="I174" s="148"/>
      <c r="L174" s="33"/>
      <c r="M174" s="149"/>
      <c r="T174" s="57"/>
      <c r="AT174" s="17" t="s">
        <v>150</v>
      </c>
      <c r="AU174" s="17" t="s">
        <v>148</v>
      </c>
    </row>
    <row r="175" spans="2:65" s="12" customFormat="1" ht="11.25">
      <c r="B175" s="150"/>
      <c r="D175" s="151" t="s">
        <v>152</v>
      </c>
      <c r="E175" s="152" t="s">
        <v>1</v>
      </c>
      <c r="F175" s="153" t="s">
        <v>208</v>
      </c>
      <c r="H175" s="152" t="s">
        <v>1</v>
      </c>
      <c r="I175" s="154"/>
      <c r="L175" s="150"/>
      <c r="M175" s="155"/>
      <c r="T175" s="156"/>
      <c r="AT175" s="152" t="s">
        <v>152</v>
      </c>
      <c r="AU175" s="152" t="s">
        <v>148</v>
      </c>
      <c r="AV175" s="12" t="s">
        <v>94</v>
      </c>
      <c r="AW175" s="12" t="s">
        <v>42</v>
      </c>
      <c r="AX175" s="12" t="s">
        <v>86</v>
      </c>
      <c r="AY175" s="152" t="s">
        <v>140</v>
      </c>
    </row>
    <row r="176" spans="2:65" s="12" customFormat="1" ht="11.25">
      <c r="B176" s="150"/>
      <c r="D176" s="151" t="s">
        <v>152</v>
      </c>
      <c r="E176" s="152" t="s">
        <v>1</v>
      </c>
      <c r="F176" s="153" t="s">
        <v>200</v>
      </c>
      <c r="H176" s="152" t="s">
        <v>1</v>
      </c>
      <c r="I176" s="154"/>
      <c r="L176" s="150"/>
      <c r="M176" s="155"/>
      <c r="T176" s="156"/>
      <c r="AT176" s="152" t="s">
        <v>152</v>
      </c>
      <c r="AU176" s="152" t="s">
        <v>148</v>
      </c>
      <c r="AV176" s="12" t="s">
        <v>94</v>
      </c>
      <c r="AW176" s="12" t="s">
        <v>42</v>
      </c>
      <c r="AX176" s="12" t="s">
        <v>86</v>
      </c>
      <c r="AY176" s="152" t="s">
        <v>140</v>
      </c>
    </row>
    <row r="177" spans="2:65" s="13" customFormat="1" ht="11.25">
      <c r="B177" s="157"/>
      <c r="D177" s="151" t="s">
        <v>152</v>
      </c>
      <c r="E177" s="158" t="s">
        <v>1</v>
      </c>
      <c r="F177" s="159" t="s">
        <v>209</v>
      </c>
      <c r="H177" s="160">
        <v>16.547999999999998</v>
      </c>
      <c r="I177" s="161"/>
      <c r="L177" s="157"/>
      <c r="M177" s="162"/>
      <c r="T177" s="163"/>
      <c r="AT177" s="158" t="s">
        <v>152</v>
      </c>
      <c r="AU177" s="158" t="s">
        <v>148</v>
      </c>
      <c r="AV177" s="13" t="s">
        <v>148</v>
      </c>
      <c r="AW177" s="13" t="s">
        <v>42</v>
      </c>
      <c r="AX177" s="13" t="s">
        <v>86</v>
      </c>
      <c r="AY177" s="158" t="s">
        <v>140</v>
      </c>
    </row>
    <row r="178" spans="2:65" s="12" customFormat="1" ht="11.25">
      <c r="B178" s="150"/>
      <c r="D178" s="151" t="s">
        <v>152</v>
      </c>
      <c r="E178" s="152" t="s">
        <v>1</v>
      </c>
      <c r="F178" s="153" t="s">
        <v>202</v>
      </c>
      <c r="H178" s="152" t="s">
        <v>1</v>
      </c>
      <c r="I178" s="154"/>
      <c r="L178" s="150"/>
      <c r="M178" s="155"/>
      <c r="T178" s="156"/>
      <c r="AT178" s="152" t="s">
        <v>152</v>
      </c>
      <c r="AU178" s="152" t="s">
        <v>148</v>
      </c>
      <c r="AV178" s="12" t="s">
        <v>94</v>
      </c>
      <c r="AW178" s="12" t="s">
        <v>42</v>
      </c>
      <c r="AX178" s="12" t="s">
        <v>86</v>
      </c>
      <c r="AY178" s="152" t="s">
        <v>140</v>
      </c>
    </row>
    <row r="179" spans="2:65" s="13" customFormat="1" ht="11.25">
      <c r="B179" s="157"/>
      <c r="D179" s="151" t="s">
        <v>152</v>
      </c>
      <c r="E179" s="158" t="s">
        <v>1</v>
      </c>
      <c r="F179" s="159" t="s">
        <v>209</v>
      </c>
      <c r="H179" s="160">
        <v>16.547999999999998</v>
      </c>
      <c r="I179" s="161"/>
      <c r="L179" s="157"/>
      <c r="M179" s="162"/>
      <c r="T179" s="163"/>
      <c r="AT179" s="158" t="s">
        <v>152</v>
      </c>
      <c r="AU179" s="158" t="s">
        <v>148</v>
      </c>
      <c r="AV179" s="13" t="s">
        <v>148</v>
      </c>
      <c r="AW179" s="13" t="s">
        <v>42</v>
      </c>
      <c r="AX179" s="13" t="s">
        <v>86</v>
      </c>
      <c r="AY179" s="158" t="s">
        <v>140</v>
      </c>
    </row>
    <row r="180" spans="2:65" s="14" customFormat="1" ht="11.25">
      <c r="B180" s="164"/>
      <c r="D180" s="151" t="s">
        <v>152</v>
      </c>
      <c r="E180" s="165" t="s">
        <v>1</v>
      </c>
      <c r="F180" s="166" t="s">
        <v>155</v>
      </c>
      <c r="H180" s="167">
        <v>33.095999999999997</v>
      </c>
      <c r="I180" s="168"/>
      <c r="L180" s="164"/>
      <c r="M180" s="169"/>
      <c r="T180" s="170"/>
      <c r="AT180" s="165" t="s">
        <v>152</v>
      </c>
      <c r="AU180" s="165" t="s">
        <v>148</v>
      </c>
      <c r="AV180" s="14" t="s">
        <v>147</v>
      </c>
      <c r="AW180" s="14" t="s">
        <v>42</v>
      </c>
      <c r="AX180" s="14" t="s">
        <v>94</v>
      </c>
      <c r="AY180" s="165" t="s">
        <v>140</v>
      </c>
    </row>
    <row r="181" spans="2:65" s="1" customFormat="1" ht="37.9" customHeight="1">
      <c r="B181" s="33"/>
      <c r="C181" s="133" t="s">
        <v>210</v>
      </c>
      <c r="D181" s="133" t="s">
        <v>142</v>
      </c>
      <c r="E181" s="134" t="s">
        <v>211</v>
      </c>
      <c r="F181" s="135" t="s">
        <v>212</v>
      </c>
      <c r="G181" s="136" t="s">
        <v>188</v>
      </c>
      <c r="H181" s="137">
        <v>4.1369999999999996</v>
      </c>
      <c r="I181" s="138"/>
      <c r="J181" s="139">
        <f>ROUND(I181*H181,2)</f>
        <v>0</v>
      </c>
      <c r="K181" s="135" t="s">
        <v>146</v>
      </c>
      <c r="L181" s="33"/>
      <c r="M181" s="140" t="s">
        <v>1</v>
      </c>
      <c r="N181" s="141" t="s">
        <v>52</v>
      </c>
      <c r="P181" s="142">
        <f>O181*H181</f>
        <v>0</v>
      </c>
      <c r="Q181" s="142">
        <v>0</v>
      </c>
      <c r="R181" s="142">
        <f>Q181*H181</f>
        <v>0</v>
      </c>
      <c r="S181" s="142">
        <v>0</v>
      </c>
      <c r="T181" s="143">
        <f>S181*H181</f>
        <v>0</v>
      </c>
      <c r="AR181" s="144" t="s">
        <v>147</v>
      </c>
      <c r="AT181" s="144" t="s">
        <v>142</v>
      </c>
      <c r="AU181" s="144" t="s">
        <v>148</v>
      </c>
      <c r="AY181" s="17" t="s">
        <v>140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7" t="s">
        <v>148</v>
      </c>
      <c r="BK181" s="145">
        <f>ROUND(I181*H181,2)</f>
        <v>0</v>
      </c>
      <c r="BL181" s="17" t="s">
        <v>147</v>
      </c>
      <c r="BM181" s="144" t="s">
        <v>213</v>
      </c>
    </row>
    <row r="182" spans="2:65" s="1" customFormat="1" ht="11.25">
      <c r="B182" s="33"/>
      <c r="D182" s="146" t="s">
        <v>150</v>
      </c>
      <c r="F182" s="147" t="s">
        <v>214</v>
      </c>
      <c r="I182" s="148"/>
      <c r="L182" s="33"/>
      <c r="M182" s="149"/>
      <c r="T182" s="57"/>
      <c r="AT182" s="17" t="s">
        <v>150</v>
      </c>
      <c r="AU182" s="17" t="s">
        <v>148</v>
      </c>
    </row>
    <row r="183" spans="2:65" s="12" customFormat="1" ht="11.25">
      <c r="B183" s="150"/>
      <c r="D183" s="151" t="s">
        <v>152</v>
      </c>
      <c r="E183" s="152" t="s">
        <v>1</v>
      </c>
      <c r="F183" s="153" t="s">
        <v>215</v>
      </c>
      <c r="H183" s="152" t="s">
        <v>1</v>
      </c>
      <c r="I183" s="154"/>
      <c r="L183" s="150"/>
      <c r="M183" s="155"/>
      <c r="T183" s="156"/>
      <c r="AT183" s="152" t="s">
        <v>152</v>
      </c>
      <c r="AU183" s="152" t="s">
        <v>148</v>
      </c>
      <c r="AV183" s="12" t="s">
        <v>94</v>
      </c>
      <c r="AW183" s="12" t="s">
        <v>42</v>
      </c>
      <c r="AX183" s="12" t="s">
        <v>86</v>
      </c>
      <c r="AY183" s="152" t="s">
        <v>140</v>
      </c>
    </row>
    <row r="184" spans="2:65" s="13" customFormat="1" ht="11.25">
      <c r="B184" s="157"/>
      <c r="D184" s="151" t="s">
        <v>152</v>
      </c>
      <c r="E184" s="158" t="s">
        <v>1</v>
      </c>
      <c r="F184" s="159" t="s">
        <v>201</v>
      </c>
      <c r="H184" s="160">
        <v>4.1369999999999996</v>
      </c>
      <c r="I184" s="161"/>
      <c r="L184" s="157"/>
      <c r="M184" s="162"/>
      <c r="T184" s="163"/>
      <c r="AT184" s="158" t="s">
        <v>152</v>
      </c>
      <c r="AU184" s="158" t="s">
        <v>148</v>
      </c>
      <c r="AV184" s="13" t="s">
        <v>148</v>
      </c>
      <c r="AW184" s="13" t="s">
        <v>42</v>
      </c>
      <c r="AX184" s="13" t="s">
        <v>86</v>
      </c>
      <c r="AY184" s="158" t="s">
        <v>140</v>
      </c>
    </row>
    <row r="185" spans="2:65" s="14" customFormat="1" ht="11.25">
      <c r="B185" s="164"/>
      <c r="D185" s="151" t="s">
        <v>152</v>
      </c>
      <c r="E185" s="165" t="s">
        <v>1</v>
      </c>
      <c r="F185" s="166" t="s">
        <v>155</v>
      </c>
      <c r="H185" s="167">
        <v>4.1369999999999996</v>
      </c>
      <c r="I185" s="168"/>
      <c r="L185" s="164"/>
      <c r="M185" s="169"/>
      <c r="T185" s="170"/>
      <c r="AT185" s="165" t="s">
        <v>152</v>
      </c>
      <c r="AU185" s="165" t="s">
        <v>148</v>
      </c>
      <c r="AV185" s="14" t="s">
        <v>147</v>
      </c>
      <c r="AW185" s="14" t="s">
        <v>42</v>
      </c>
      <c r="AX185" s="14" t="s">
        <v>94</v>
      </c>
      <c r="AY185" s="165" t="s">
        <v>140</v>
      </c>
    </row>
    <row r="186" spans="2:65" s="1" customFormat="1" ht="62.65" customHeight="1">
      <c r="B186" s="33"/>
      <c r="C186" s="133" t="s">
        <v>21</v>
      </c>
      <c r="D186" s="133" t="s">
        <v>142</v>
      </c>
      <c r="E186" s="134" t="s">
        <v>216</v>
      </c>
      <c r="F186" s="135" t="s">
        <v>217</v>
      </c>
      <c r="G186" s="136" t="s">
        <v>188</v>
      </c>
      <c r="H186" s="137">
        <v>4.1929999999999996</v>
      </c>
      <c r="I186" s="138"/>
      <c r="J186" s="139">
        <f>ROUND(I186*H186,2)</f>
        <v>0</v>
      </c>
      <c r="K186" s="135" t="s">
        <v>146</v>
      </c>
      <c r="L186" s="33"/>
      <c r="M186" s="140" t="s">
        <v>1</v>
      </c>
      <c r="N186" s="141" t="s">
        <v>52</v>
      </c>
      <c r="P186" s="142">
        <f>O186*H186</f>
        <v>0</v>
      </c>
      <c r="Q186" s="142">
        <v>0</v>
      </c>
      <c r="R186" s="142">
        <f>Q186*H186</f>
        <v>0</v>
      </c>
      <c r="S186" s="142">
        <v>0</v>
      </c>
      <c r="T186" s="143">
        <f>S186*H186</f>
        <v>0</v>
      </c>
      <c r="AR186" s="144" t="s">
        <v>147</v>
      </c>
      <c r="AT186" s="144" t="s">
        <v>142</v>
      </c>
      <c r="AU186" s="144" t="s">
        <v>148</v>
      </c>
      <c r="AY186" s="17" t="s">
        <v>140</v>
      </c>
      <c r="BE186" s="145">
        <f>IF(N186="základní",J186,0)</f>
        <v>0</v>
      </c>
      <c r="BF186" s="145">
        <f>IF(N186="snížená",J186,0)</f>
        <v>0</v>
      </c>
      <c r="BG186" s="145">
        <f>IF(N186="zákl. přenesená",J186,0)</f>
        <v>0</v>
      </c>
      <c r="BH186" s="145">
        <f>IF(N186="sníž. přenesená",J186,0)</f>
        <v>0</v>
      </c>
      <c r="BI186" s="145">
        <f>IF(N186="nulová",J186,0)</f>
        <v>0</v>
      </c>
      <c r="BJ186" s="17" t="s">
        <v>148</v>
      </c>
      <c r="BK186" s="145">
        <f>ROUND(I186*H186,2)</f>
        <v>0</v>
      </c>
      <c r="BL186" s="17" t="s">
        <v>147</v>
      </c>
      <c r="BM186" s="144" t="s">
        <v>218</v>
      </c>
    </row>
    <row r="187" spans="2:65" s="1" customFormat="1" ht="11.25">
      <c r="B187" s="33"/>
      <c r="D187" s="146" t="s">
        <v>150</v>
      </c>
      <c r="F187" s="147" t="s">
        <v>219</v>
      </c>
      <c r="I187" s="148"/>
      <c r="L187" s="33"/>
      <c r="M187" s="149"/>
      <c r="T187" s="57"/>
      <c r="AT187" s="17" t="s">
        <v>150</v>
      </c>
      <c r="AU187" s="17" t="s">
        <v>148</v>
      </c>
    </row>
    <row r="188" spans="2:65" s="13" customFormat="1" ht="11.25">
      <c r="B188" s="157"/>
      <c r="D188" s="151" t="s">
        <v>152</v>
      </c>
      <c r="E188" s="158" t="s">
        <v>1</v>
      </c>
      <c r="F188" s="159" t="s">
        <v>220</v>
      </c>
      <c r="H188" s="160">
        <v>8.33</v>
      </c>
      <c r="I188" s="161"/>
      <c r="L188" s="157"/>
      <c r="M188" s="162"/>
      <c r="T188" s="163"/>
      <c r="AT188" s="158" t="s">
        <v>152</v>
      </c>
      <c r="AU188" s="158" t="s">
        <v>148</v>
      </c>
      <c r="AV188" s="13" t="s">
        <v>148</v>
      </c>
      <c r="AW188" s="13" t="s">
        <v>42</v>
      </c>
      <c r="AX188" s="13" t="s">
        <v>86</v>
      </c>
      <c r="AY188" s="158" t="s">
        <v>140</v>
      </c>
    </row>
    <row r="189" spans="2:65" s="13" customFormat="1" ht="11.25">
      <c r="B189" s="157"/>
      <c r="D189" s="151" t="s">
        <v>152</v>
      </c>
      <c r="E189" s="158" t="s">
        <v>1</v>
      </c>
      <c r="F189" s="159" t="s">
        <v>221</v>
      </c>
      <c r="H189" s="160">
        <v>-4.1369999999999996</v>
      </c>
      <c r="I189" s="161"/>
      <c r="L189" s="157"/>
      <c r="M189" s="162"/>
      <c r="T189" s="163"/>
      <c r="AT189" s="158" t="s">
        <v>152</v>
      </c>
      <c r="AU189" s="158" t="s">
        <v>148</v>
      </c>
      <c r="AV189" s="13" t="s">
        <v>148</v>
      </c>
      <c r="AW189" s="13" t="s">
        <v>42</v>
      </c>
      <c r="AX189" s="13" t="s">
        <v>86</v>
      </c>
      <c r="AY189" s="158" t="s">
        <v>140</v>
      </c>
    </row>
    <row r="190" spans="2:65" s="14" customFormat="1" ht="11.25">
      <c r="B190" s="164"/>
      <c r="D190" s="151" t="s">
        <v>152</v>
      </c>
      <c r="E190" s="165" t="s">
        <v>1</v>
      </c>
      <c r="F190" s="166" t="s">
        <v>155</v>
      </c>
      <c r="H190" s="167">
        <v>4.1930000000000005</v>
      </c>
      <c r="I190" s="168"/>
      <c r="L190" s="164"/>
      <c r="M190" s="169"/>
      <c r="T190" s="170"/>
      <c r="AT190" s="165" t="s">
        <v>152</v>
      </c>
      <c r="AU190" s="165" t="s">
        <v>148</v>
      </c>
      <c r="AV190" s="14" t="s">
        <v>147</v>
      </c>
      <c r="AW190" s="14" t="s">
        <v>42</v>
      </c>
      <c r="AX190" s="14" t="s">
        <v>94</v>
      </c>
      <c r="AY190" s="165" t="s">
        <v>140</v>
      </c>
    </row>
    <row r="191" spans="2:65" s="1" customFormat="1" ht="66.75" customHeight="1">
      <c r="B191" s="33"/>
      <c r="C191" s="133" t="s">
        <v>222</v>
      </c>
      <c r="D191" s="133" t="s">
        <v>142</v>
      </c>
      <c r="E191" s="134" t="s">
        <v>223</v>
      </c>
      <c r="F191" s="135" t="s">
        <v>224</v>
      </c>
      <c r="G191" s="136" t="s">
        <v>188</v>
      </c>
      <c r="H191" s="137">
        <v>62.895000000000003</v>
      </c>
      <c r="I191" s="138"/>
      <c r="J191" s="139">
        <f>ROUND(I191*H191,2)</f>
        <v>0</v>
      </c>
      <c r="K191" s="135" t="s">
        <v>146</v>
      </c>
      <c r="L191" s="33"/>
      <c r="M191" s="140" t="s">
        <v>1</v>
      </c>
      <c r="N191" s="141" t="s">
        <v>52</v>
      </c>
      <c r="P191" s="142">
        <f>O191*H191</f>
        <v>0</v>
      </c>
      <c r="Q191" s="142">
        <v>0</v>
      </c>
      <c r="R191" s="142">
        <f>Q191*H191</f>
        <v>0</v>
      </c>
      <c r="S191" s="142">
        <v>0</v>
      </c>
      <c r="T191" s="143">
        <f>S191*H191</f>
        <v>0</v>
      </c>
      <c r="AR191" s="144" t="s">
        <v>147</v>
      </c>
      <c r="AT191" s="144" t="s">
        <v>142</v>
      </c>
      <c r="AU191" s="144" t="s">
        <v>148</v>
      </c>
      <c r="AY191" s="17" t="s">
        <v>140</v>
      </c>
      <c r="BE191" s="145">
        <f>IF(N191="základní",J191,0)</f>
        <v>0</v>
      </c>
      <c r="BF191" s="145">
        <f>IF(N191="snížená",J191,0)</f>
        <v>0</v>
      </c>
      <c r="BG191" s="145">
        <f>IF(N191="zákl. přenesená",J191,0)</f>
        <v>0</v>
      </c>
      <c r="BH191" s="145">
        <f>IF(N191="sníž. přenesená",J191,0)</f>
        <v>0</v>
      </c>
      <c r="BI191" s="145">
        <f>IF(N191="nulová",J191,0)</f>
        <v>0</v>
      </c>
      <c r="BJ191" s="17" t="s">
        <v>148</v>
      </c>
      <c r="BK191" s="145">
        <f>ROUND(I191*H191,2)</f>
        <v>0</v>
      </c>
      <c r="BL191" s="17" t="s">
        <v>147</v>
      </c>
      <c r="BM191" s="144" t="s">
        <v>225</v>
      </c>
    </row>
    <row r="192" spans="2:65" s="1" customFormat="1" ht="11.25">
      <c r="B192" s="33"/>
      <c r="D192" s="146" t="s">
        <v>150</v>
      </c>
      <c r="F192" s="147" t="s">
        <v>226</v>
      </c>
      <c r="I192" s="148"/>
      <c r="L192" s="33"/>
      <c r="M192" s="149"/>
      <c r="T192" s="57"/>
      <c r="AT192" s="17" t="s">
        <v>150</v>
      </c>
      <c r="AU192" s="17" t="s">
        <v>148</v>
      </c>
    </row>
    <row r="193" spans="2:65" s="12" customFormat="1" ht="11.25">
      <c r="B193" s="150"/>
      <c r="D193" s="151" t="s">
        <v>152</v>
      </c>
      <c r="E193" s="152" t="s">
        <v>1</v>
      </c>
      <c r="F193" s="153" t="s">
        <v>227</v>
      </c>
      <c r="H193" s="152" t="s">
        <v>1</v>
      </c>
      <c r="I193" s="154"/>
      <c r="L193" s="150"/>
      <c r="M193" s="155"/>
      <c r="T193" s="156"/>
      <c r="AT193" s="152" t="s">
        <v>152</v>
      </c>
      <c r="AU193" s="152" t="s">
        <v>148</v>
      </c>
      <c r="AV193" s="12" t="s">
        <v>94</v>
      </c>
      <c r="AW193" s="12" t="s">
        <v>42</v>
      </c>
      <c r="AX193" s="12" t="s">
        <v>86</v>
      </c>
      <c r="AY193" s="152" t="s">
        <v>140</v>
      </c>
    </row>
    <row r="194" spans="2:65" s="13" customFormat="1" ht="11.25">
      <c r="B194" s="157"/>
      <c r="D194" s="151" t="s">
        <v>152</v>
      </c>
      <c r="E194" s="158" t="s">
        <v>1</v>
      </c>
      <c r="F194" s="159" t="s">
        <v>228</v>
      </c>
      <c r="H194" s="160">
        <v>62.895000000000003</v>
      </c>
      <c r="I194" s="161"/>
      <c r="L194" s="157"/>
      <c r="M194" s="162"/>
      <c r="T194" s="163"/>
      <c r="AT194" s="158" t="s">
        <v>152</v>
      </c>
      <c r="AU194" s="158" t="s">
        <v>148</v>
      </c>
      <c r="AV194" s="13" t="s">
        <v>148</v>
      </c>
      <c r="AW194" s="13" t="s">
        <v>42</v>
      </c>
      <c r="AX194" s="13" t="s">
        <v>86</v>
      </c>
      <c r="AY194" s="158" t="s">
        <v>140</v>
      </c>
    </row>
    <row r="195" spans="2:65" s="14" customFormat="1" ht="11.25">
      <c r="B195" s="164"/>
      <c r="D195" s="151" t="s">
        <v>152</v>
      </c>
      <c r="E195" s="165" t="s">
        <v>1</v>
      </c>
      <c r="F195" s="166" t="s">
        <v>155</v>
      </c>
      <c r="H195" s="167">
        <v>62.895000000000003</v>
      </c>
      <c r="I195" s="168"/>
      <c r="L195" s="164"/>
      <c r="M195" s="169"/>
      <c r="T195" s="170"/>
      <c r="AT195" s="165" t="s">
        <v>152</v>
      </c>
      <c r="AU195" s="165" t="s">
        <v>148</v>
      </c>
      <c r="AV195" s="14" t="s">
        <v>147</v>
      </c>
      <c r="AW195" s="14" t="s">
        <v>42</v>
      </c>
      <c r="AX195" s="14" t="s">
        <v>94</v>
      </c>
      <c r="AY195" s="165" t="s">
        <v>140</v>
      </c>
    </row>
    <row r="196" spans="2:65" s="1" customFormat="1" ht="37.9" customHeight="1">
      <c r="B196" s="33"/>
      <c r="C196" s="133" t="s">
        <v>229</v>
      </c>
      <c r="D196" s="133" t="s">
        <v>142</v>
      </c>
      <c r="E196" s="134" t="s">
        <v>230</v>
      </c>
      <c r="F196" s="135" t="s">
        <v>231</v>
      </c>
      <c r="G196" s="136" t="s">
        <v>188</v>
      </c>
      <c r="H196" s="137">
        <v>8.33</v>
      </c>
      <c r="I196" s="138"/>
      <c r="J196" s="139">
        <f>ROUND(I196*H196,2)</f>
        <v>0</v>
      </c>
      <c r="K196" s="135" t="s">
        <v>146</v>
      </c>
      <c r="L196" s="33"/>
      <c r="M196" s="140" t="s">
        <v>1</v>
      </c>
      <c r="N196" s="141" t="s">
        <v>52</v>
      </c>
      <c r="P196" s="142">
        <f>O196*H196</f>
        <v>0</v>
      </c>
      <c r="Q196" s="142">
        <v>0</v>
      </c>
      <c r="R196" s="142">
        <f>Q196*H196</f>
        <v>0</v>
      </c>
      <c r="S196" s="142">
        <v>0</v>
      </c>
      <c r="T196" s="143">
        <f>S196*H196</f>
        <v>0</v>
      </c>
      <c r="AR196" s="144" t="s">
        <v>147</v>
      </c>
      <c r="AT196" s="144" t="s">
        <v>142</v>
      </c>
      <c r="AU196" s="144" t="s">
        <v>148</v>
      </c>
      <c r="AY196" s="17" t="s">
        <v>140</v>
      </c>
      <c r="BE196" s="145">
        <f>IF(N196="základní",J196,0)</f>
        <v>0</v>
      </c>
      <c r="BF196" s="145">
        <f>IF(N196="snížená",J196,0)</f>
        <v>0</v>
      </c>
      <c r="BG196" s="145">
        <f>IF(N196="zákl. přenesená",J196,0)</f>
        <v>0</v>
      </c>
      <c r="BH196" s="145">
        <f>IF(N196="sníž. přenesená",J196,0)</f>
        <v>0</v>
      </c>
      <c r="BI196" s="145">
        <f>IF(N196="nulová",J196,0)</f>
        <v>0</v>
      </c>
      <c r="BJ196" s="17" t="s">
        <v>148</v>
      </c>
      <c r="BK196" s="145">
        <f>ROUND(I196*H196,2)</f>
        <v>0</v>
      </c>
      <c r="BL196" s="17" t="s">
        <v>147</v>
      </c>
      <c r="BM196" s="144" t="s">
        <v>232</v>
      </c>
    </row>
    <row r="197" spans="2:65" s="1" customFormat="1" ht="11.25">
      <c r="B197" s="33"/>
      <c r="D197" s="146" t="s">
        <v>150</v>
      </c>
      <c r="F197" s="147" t="s">
        <v>233</v>
      </c>
      <c r="I197" s="148"/>
      <c r="L197" s="33"/>
      <c r="M197" s="149"/>
      <c r="T197" s="57"/>
      <c r="AT197" s="17" t="s">
        <v>150</v>
      </c>
      <c r="AU197" s="17" t="s">
        <v>148</v>
      </c>
    </row>
    <row r="198" spans="2:65" s="12" customFormat="1" ht="11.25">
      <c r="B198" s="150"/>
      <c r="D198" s="151" t="s">
        <v>152</v>
      </c>
      <c r="E198" s="152" t="s">
        <v>1</v>
      </c>
      <c r="F198" s="153" t="s">
        <v>234</v>
      </c>
      <c r="H198" s="152" t="s">
        <v>1</v>
      </c>
      <c r="I198" s="154"/>
      <c r="L198" s="150"/>
      <c r="M198" s="155"/>
      <c r="T198" s="156"/>
      <c r="AT198" s="152" t="s">
        <v>152</v>
      </c>
      <c r="AU198" s="152" t="s">
        <v>148</v>
      </c>
      <c r="AV198" s="12" t="s">
        <v>94</v>
      </c>
      <c r="AW198" s="12" t="s">
        <v>42</v>
      </c>
      <c r="AX198" s="12" t="s">
        <v>86</v>
      </c>
      <c r="AY198" s="152" t="s">
        <v>140</v>
      </c>
    </row>
    <row r="199" spans="2:65" s="13" customFormat="1" ht="11.25">
      <c r="B199" s="157"/>
      <c r="D199" s="151" t="s">
        <v>152</v>
      </c>
      <c r="E199" s="158" t="s">
        <v>1</v>
      </c>
      <c r="F199" s="159" t="s">
        <v>201</v>
      </c>
      <c r="H199" s="160">
        <v>4.1369999999999996</v>
      </c>
      <c r="I199" s="161"/>
      <c r="L199" s="157"/>
      <c r="M199" s="162"/>
      <c r="T199" s="163"/>
      <c r="AT199" s="158" t="s">
        <v>152</v>
      </c>
      <c r="AU199" s="158" t="s">
        <v>148</v>
      </c>
      <c r="AV199" s="13" t="s">
        <v>148</v>
      </c>
      <c r="AW199" s="13" t="s">
        <v>42</v>
      </c>
      <c r="AX199" s="13" t="s">
        <v>86</v>
      </c>
      <c r="AY199" s="158" t="s">
        <v>140</v>
      </c>
    </row>
    <row r="200" spans="2:65" s="12" customFormat="1" ht="11.25">
      <c r="B200" s="150"/>
      <c r="D200" s="151" t="s">
        <v>152</v>
      </c>
      <c r="E200" s="152" t="s">
        <v>1</v>
      </c>
      <c r="F200" s="153" t="s">
        <v>235</v>
      </c>
      <c r="H200" s="152" t="s">
        <v>1</v>
      </c>
      <c r="I200" s="154"/>
      <c r="L200" s="150"/>
      <c r="M200" s="155"/>
      <c r="T200" s="156"/>
      <c r="AT200" s="152" t="s">
        <v>152</v>
      </c>
      <c r="AU200" s="152" t="s">
        <v>148</v>
      </c>
      <c r="AV200" s="12" t="s">
        <v>94</v>
      </c>
      <c r="AW200" s="12" t="s">
        <v>42</v>
      </c>
      <c r="AX200" s="12" t="s">
        <v>86</v>
      </c>
      <c r="AY200" s="152" t="s">
        <v>140</v>
      </c>
    </row>
    <row r="201" spans="2:65" s="13" customFormat="1" ht="11.25">
      <c r="B201" s="157"/>
      <c r="D201" s="151" t="s">
        <v>152</v>
      </c>
      <c r="E201" s="158" t="s">
        <v>1</v>
      </c>
      <c r="F201" s="159" t="s">
        <v>236</v>
      </c>
      <c r="H201" s="160">
        <v>4.1929999999999996</v>
      </c>
      <c r="I201" s="161"/>
      <c r="L201" s="157"/>
      <c r="M201" s="162"/>
      <c r="T201" s="163"/>
      <c r="AT201" s="158" t="s">
        <v>152</v>
      </c>
      <c r="AU201" s="158" t="s">
        <v>148</v>
      </c>
      <c r="AV201" s="13" t="s">
        <v>148</v>
      </c>
      <c r="AW201" s="13" t="s">
        <v>42</v>
      </c>
      <c r="AX201" s="13" t="s">
        <v>86</v>
      </c>
      <c r="AY201" s="158" t="s">
        <v>140</v>
      </c>
    </row>
    <row r="202" spans="2:65" s="14" customFormat="1" ht="11.25">
      <c r="B202" s="164"/>
      <c r="D202" s="151" t="s">
        <v>152</v>
      </c>
      <c r="E202" s="165" t="s">
        <v>1</v>
      </c>
      <c r="F202" s="166" t="s">
        <v>155</v>
      </c>
      <c r="H202" s="167">
        <v>8.3299999999999983</v>
      </c>
      <c r="I202" s="168"/>
      <c r="L202" s="164"/>
      <c r="M202" s="169"/>
      <c r="T202" s="170"/>
      <c r="AT202" s="165" t="s">
        <v>152</v>
      </c>
      <c r="AU202" s="165" t="s">
        <v>148</v>
      </c>
      <c r="AV202" s="14" t="s">
        <v>147</v>
      </c>
      <c r="AW202" s="14" t="s">
        <v>42</v>
      </c>
      <c r="AX202" s="14" t="s">
        <v>94</v>
      </c>
      <c r="AY202" s="165" t="s">
        <v>140</v>
      </c>
    </row>
    <row r="203" spans="2:65" s="1" customFormat="1" ht="44.25" customHeight="1">
      <c r="B203" s="33"/>
      <c r="C203" s="133" t="s">
        <v>237</v>
      </c>
      <c r="D203" s="133" t="s">
        <v>142</v>
      </c>
      <c r="E203" s="134" t="s">
        <v>238</v>
      </c>
      <c r="F203" s="135" t="s">
        <v>239</v>
      </c>
      <c r="G203" s="136" t="s">
        <v>240</v>
      </c>
      <c r="H203" s="137">
        <v>7.5469999999999997</v>
      </c>
      <c r="I203" s="138"/>
      <c r="J203" s="139">
        <f>ROUND(I203*H203,2)</f>
        <v>0</v>
      </c>
      <c r="K203" s="135" t="s">
        <v>146</v>
      </c>
      <c r="L203" s="33"/>
      <c r="M203" s="140" t="s">
        <v>1</v>
      </c>
      <c r="N203" s="141" t="s">
        <v>52</v>
      </c>
      <c r="P203" s="142">
        <f>O203*H203</f>
        <v>0</v>
      </c>
      <c r="Q203" s="142">
        <v>0</v>
      </c>
      <c r="R203" s="142">
        <f>Q203*H203</f>
        <v>0</v>
      </c>
      <c r="S203" s="142">
        <v>0</v>
      </c>
      <c r="T203" s="143">
        <f>S203*H203</f>
        <v>0</v>
      </c>
      <c r="AR203" s="144" t="s">
        <v>147</v>
      </c>
      <c r="AT203" s="144" t="s">
        <v>142</v>
      </c>
      <c r="AU203" s="144" t="s">
        <v>148</v>
      </c>
      <c r="AY203" s="17" t="s">
        <v>140</v>
      </c>
      <c r="BE203" s="145">
        <f>IF(N203="základní",J203,0)</f>
        <v>0</v>
      </c>
      <c r="BF203" s="145">
        <f>IF(N203="snížená",J203,0)</f>
        <v>0</v>
      </c>
      <c r="BG203" s="145">
        <f>IF(N203="zákl. přenesená",J203,0)</f>
        <v>0</v>
      </c>
      <c r="BH203" s="145">
        <f>IF(N203="sníž. přenesená",J203,0)</f>
        <v>0</v>
      </c>
      <c r="BI203" s="145">
        <f>IF(N203="nulová",J203,0)</f>
        <v>0</v>
      </c>
      <c r="BJ203" s="17" t="s">
        <v>148</v>
      </c>
      <c r="BK203" s="145">
        <f>ROUND(I203*H203,2)</f>
        <v>0</v>
      </c>
      <c r="BL203" s="17" t="s">
        <v>147</v>
      </c>
      <c r="BM203" s="144" t="s">
        <v>241</v>
      </c>
    </row>
    <row r="204" spans="2:65" s="1" customFormat="1" ht="11.25">
      <c r="B204" s="33"/>
      <c r="D204" s="146" t="s">
        <v>150</v>
      </c>
      <c r="F204" s="147" t="s">
        <v>242</v>
      </c>
      <c r="I204" s="148"/>
      <c r="L204" s="33"/>
      <c r="M204" s="149"/>
      <c r="T204" s="57"/>
      <c r="AT204" s="17" t="s">
        <v>150</v>
      </c>
      <c r="AU204" s="17" t="s">
        <v>148</v>
      </c>
    </row>
    <row r="205" spans="2:65" s="13" customFormat="1" ht="11.25">
      <c r="B205" s="157"/>
      <c r="D205" s="151" t="s">
        <v>152</v>
      </c>
      <c r="E205" s="158" t="s">
        <v>1</v>
      </c>
      <c r="F205" s="159" t="s">
        <v>243</v>
      </c>
      <c r="H205" s="160">
        <v>7.5469999999999997</v>
      </c>
      <c r="I205" s="161"/>
      <c r="L205" s="157"/>
      <c r="M205" s="162"/>
      <c r="T205" s="163"/>
      <c r="AT205" s="158" t="s">
        <v>152</v>
      </c>
      <c r="AU205" s="158" t="s">
        <v>148</v>
      </c>
      <c r="AV205" s="13" t="s">
        <v>148</v>
      </c>
      <c r="AW205" s="13" t="s">
        <v>42</v>
      </c>
      <c r="AX205" s="13" t="s">
        <v>86</v>
      </c>
      <c r="AY205" s="158" t="s">
        <v>140</v>
      </c>
    </row>
    <row r="206" spans="2:65" s="14" customFormat="1" ht="11.25">
      <c r="B206" s="164"/>
      <c r="D206" s="151" t="s">
        <v>152</v>
      </c>
      <c r="E206" s="165" t="s">
        <v>1</v>
      </c>
      <c r="F206" s="166" t="s">
        <v>155</v>
      </c>
      <c r="H206" s="167">
        <v>7.5469999999999997</v>
      </c>
      <c r="I206" s="168"/>
      <c r="L206" s="164"/>
      <c r="M206" s="169"/>
      <c r="T206" s="170"/>
      <c r="AT206" s="165" t="s">
        <v>152</v>
      </c>
      <c r="AU206" s="165" t="s">
        <v>148</v>
      </c>
      <c r="AV206" s="14" t="s">
        <v>147</v>
      </c>
      <c r="AW206" s="14" t="s">
        <v>42</v>
      </c>
      <c r="AX206" s="14" t="s">
        <v>94</v>
      </c>
      <c r="AY206" s="165" t="s">
        <v>140</v>
      </c>
    </row>
    <row r="207" spans="2:65" s="1" customFormat="1" ht="44.25" customHeight="1">
      <c r="B207" s="33"/>
      <c r="C207" s="133" t="s">
        <v>8</v>
      </c>
      <c r="D207" s="133" t="s">
        <v>142</v>
      </c>
      <c r="E207" s="134" t="s">
        <v>244</v>
      </c>
      <c r="F207" s="135" t="s">
        <v>245</v>
      </c>
      <c r="G207" s="136" t="s">
        <v>188</v>
      </c>
      <c r="H207" s="137">
        <v>4.1369999999999996</v>
      </c>
      <c r="I207" s="138"/>
      <c r="J207" s="139">
        <f>ROUND(I207*H207,2)</f>
        <v>0</v>
      </c>
      <c r="K207" s="135" t="s">
        <v>146</v>
      </c>
      <c r="L207" s="33"/>
      <c r="M207" s="140" t="s">
        <v>1</v>
      </c>
      <c r="N207" s="141" t="s">
        <v>52</v>
      </c>
      <c r="P207" s="142">
        <f>O207*H207</f>
        <v>0</v>
      </c>
      <c r="Q207" s="142">
        <v>0</v>
      </c>
      <c r="R207" s="142">
        <f>Q207*H207</f>
        <v>0</v>
      </c>
      <c r="S207" s="142">
        <v>0</v>
      </c>
      <c r="T207" s="143">
        <f>S207*H207</f>
        <v>0</v>
      </c>
      <c r="AR207" s="144" t="s">
        <v>147</v>
      </c>
      <c r="AT207" s="144" t="s">
        <v>142</v>
      </c>
      <c r="AU207" s="144" t="s">
        <v>148</v>
      </c>
      <c r="AY207" s="17" t="s">
        <v>140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7" t="s">
        <v>148</v>
      </c>
      <c r="BK207" s="145">
        <f>ROUND(I207*H207,2)</f>
        <v>0</v>
      </c>
      <c r="BL207" s="17" t="s">
        <v>147</v>
      </c>
      <c r="BM207" s="144" t="s">
        <v>246</v>
      </c>
    </row>
    <row r="208" spans="2:65" s="1" customFormat="1" ht="11.25">
      <c r="B208" s="33"/>
      <c r="D208" s="146" t="s">
        <v>150</v>
      </c>
      <c r="F208" s="147" t="s">
        <v>247</v>
      </c>
      <c r="I208" s="148"/>
      <c r="L208" s="33"/>
      <c r="M208" s="149"/>
      <c r="T208" s="57"/>
      <c r="AT208" s="17" t="s">
        <v>150</v>
      </c>
      <c r="AU208" s="17" t="s">
        <v>148</v>
      </c>
    </row>
    <row r="209" spans="2:65" s="1" customFormat="1" ht="29.25">
      <c r="B209" s="33"/>
      <c r="D209" s="151" t="s">
        <v>248</v>
      </c>
      <c r="F209" s="171" t="s">
        <v>249</v>
      </c>
      <c r="I209" s="148"/>
      <c r="L209" s="33"/>
      <c r="M209" s="149"/>
      <c r="T209" s="57"/>
      <c r="AT209" s="17" t="s">
        <v>248</v>
      </c>
      <c r="AU209" s="17" t="s">
        <v>148</v>
      </c>
    </row>
    <row r="210" spans="2:65" s="12" customFormat="1" ht="11.25">
      <c r="B210" s="150"/>
      <c r="D210" s="151" t="s">
        <v>152</v>
      </c>
      <c r="E210" s="152" t="s">
        <v>1</v>
      </c>
      <c r="F210" s="153" t="s">
        <v>250</v>
      </c>
      <c r="H210" s="152" t="s">
        <v>1</v>
      </c>
      <c r="I210" s="154"/>
      <c r="L210" s="150"/>
      <c r="M210" s="155"/>
      <c r="T210" s="156"/>
      <c r="AT210" s="152" t="s">
        <v>152</v>
      </c>
      <c r="AU210" s="152" t="s">
        <v>148</v>
      </c>
      <c r="AV210" s="12" t="s">
        <v>94</v>
      </c>
      <c r="AW210" s="12" t="s">
        <v>42</v>
      </c>
      <c r="AX210" s="12" t="s">
        <v>86</v>
      </c>
      <c r="AY210" s="152" t="s">
        <v>140</v>
      </c>
    </row>
    <row r="211" spans="2:65" s="13" customFormat="1" ht="11.25">
      <c r="B211" s="157"/>
      <c r="D211" s="151" t="s">
        <v>152</v>
      </c>
      <c r="E211" s="158" t="s">
        <v>1</v>
      </c>
      <c r="F211" s="159" t="s">
        <v>251</v>
      </c>
      <c r="H211" s="160">
        <v>6.5049999999999999</v>
      </c>
      <c r="I211" s="161"/>
      <c r="L211" s="157"/>
      <c r="M211" s="162"/>
      <c r="T211" s="163"/>
      <c r="AT211" s="158" t="s">
        <v>152</v>
      </c>
      <c r="AU211" s="158" t="s">
        <v>148</v>
      </c>
      <c r="AV211" s="13" t="s">
        <v>148</v>
      </c>
      <c r="AW211" s="13" t="s">
        <v>42</v>
      </c>
      <c r="AX211" s="13" t="s">
        <v>86</v>
      </c>
      <c r="AY211" s="158" t="s">
        <v>140</v>
      </c>
    </row>
    <row r="212" spans="2:65" s="13" customFormat="1" ht="11.25">
      <c r="B212" s="157"/>
      <c r="D212" s="151" t="s">
        <v>152</v>
      </c>
      <c r="E212" s="158" t="s">
        <v>1</v>
      </c>
      <c r="F212" s="159" t="s">
        <v>252</v>
      </c>
      <c r="H212" s="160">
        <v>-3.008</v>
      </c>
      <c r="I212" s="161"/>
      <c r="L212" s="157"/>
      <c r="M212" s="162"/>
      <c r="T212" s="163"/>
      <c r="AT212" s="158" t="s">
        <v>152</v>
      </c>
      <c r="AU212" s="158" t="s">
        <v>148</v>
      </c>
      <c r="AV212" s="13" t="s">
        <v>148</v>
      </c>
      <c r="AW212" s="13" t="s">
        <v>42</v>
      </c>
      <c r="AX212" s="13" t="s">
        <v>86</v>
      </c>
      <c r="AY212" s="158" t="s">
        <v>140</v>
      </c>
    </row>
    <row r="213" spans="2:65" s="12" customFormat="1" ht="11.25">
      <c r="B213" s="150"/>
      <c r="D213" s="151" t="s">
        <v>152</v>
      </c>
      <c r="E213" s="152" t="s">
        <v>1</v>
      </c>
      <c r="F213" s="153" t="s">
        <v>193</v>
      </c>
      <c r="H213" s="152" t="s">
        <v>1</v>
      </c>
      <c r="I213" s="154"/>
      <c r="L213" s="150"/>
      <c r="M213" s="155"/>
      <c r="T213" s="156"/>
      <c r="AT213" s="152" t="s">
        <v>152</v>
      </c>
      <c r="AU213" s="152" t="s">
        <v>148</v>
      </c>
      <c r="AV213" s="12" t="s">
        <v>94</v>
      </c>
      <c r="AW213" s="12" t="s">
        <v>42</v>
      </c>
      <c r="AX213" s="12" t="s">
        <v>86</v>
      </c>
      <c r="AY213" s="152" t="s">
        <v>140</v>
      </c>
    </row>
    <row r="214" spans="2:65" s="13" customFormat="1" ht="11.25">
      <c r="B214" s="157"/>
      <c r="D214" s="151" t="s">
        <v>152</v>
      </c>
      <c r="E214" s="158" t="s">
        <v>1</v>
      </c>
      <c r="F214" s="159" t="s">
        <v>194</v>
      </c>
      <c r="H214" s="160">
        <v>0.96</v>
      </c>
      <c r="I214" s="161"/>
      <c r="L214" s="157"/>
      <c r="M214" s="162"/>
      <c r="T214" s="163"/>
      <c r="AT214" s="158" t="s">
        <v>152</v>
      </c>
      <c r="AU214" s="158" t="s">
        <v>148</v>
      </c>
      <c r="AV214" s="13" t="s">
        <v>148</v>
      </c>
      <c r="AW214" s="13" t="s">
        <v>42</v>
      </c>
      <c r="AX214" s="13" t="s">
        <v>86</v>
      </c>
      <c r="AY214" s="158" t="s">
        <v>140</v>
      </c>
    </row>
    <row r="215" spans="2:65" s="13" customFormat="1" ht="11.25">
      <c r="B215" s="157"/>
      <c r="D215" s="151" t="s">
        <v>152</v>
      </c>
      <c r="E215" s="158" t="s">
        <v>1</v>
      </c>
      <c r="F215" s="159" t="s">
        <v>253</v>
      </c>
      <c r="H215" s="160">
        <v>-0.32</v>
      </c>
      <c r="I215" s="161"/>
      <c r="L215" s="157"/>
      <c r="M215" s="162"/>
      <c r="T215" s="163"/>
      <c r="AT215" s="158" t="s">
        <v>152</v>
      </c>
      <c r="AU215" s="158" t="s">
        <v>148</v>
      </c>
      <c r="AV215" s="13" t="s">
        <v>148</v>
      </c>
      <c r="AW215" s="13" t="s">
        <v>42</v>
      </c>
      <c r="AX215" s="13" t="s">
        <v>86</v>
      </c>
      <c r="AY215" s="158" t="s">
        <v>140</v>
      </c>
    </row>
    <row r="216" spans="2:65" s="14" customFormat="1" ht="11.25">
      <c r="B216" s="164"/>
      <c r="D216" s="151" t="s">
        <v>152</v>
      </c>
      <c r="E216" s="165" t="s">
        <v>1</v>
      </c>
      <c r="F216" s="166" t="s">
        <v>155</v>
      </c>
      <c r="H216" s="167">
        <v>4.1369999999999996</v>
      </c>
      <c r="I216" s="168"/>
      <c r="L216" s="164"/>
      <c r="M216" s="169"/>
      <c r="T216" s="170"/>
      <c r="AT216" s="165" t="s">
        <v>152</v>
      </c>
      <c r="AU216" s="165" t="s">
        <v>148</v>
      </c>
      <c r="AV216" s="14" t="s">
        <v>147</v>
      </c>
      <c r="AW216" s="14" t="s">
        <v>42</v>
      </c>
      <c r="AX216" s="14" t="s">
        <v>94</v>
      </c>
      <c r="AY216" s="165" t="s">
        <v>140</v>
      </c>
    </row>
    <row r="217" spans="2:65" s="1" customFormat="1" ht="37.9" customHeight="1">
      <c r="B217" s="33"/>
      <c r="C217" s="133" t="s">
        <v>254</v>
      </c>
      <c r="D217" s="133" t="s">
        <v>142</v>
      </c>
      <c r="E217" s="134" t="s">
        <v>255</v>
      </c>
      <c r="F217" s="135" t="s">
        <v>256</v>
      </c>
      <c r="G217" s="136" t="s">
        <v>145</v>
      </c>
      <c r="H217" s="137">
        <v>1.2</v>
      </c>
      <c r="I217" s="138"/>
      <c r="J217" s="139">
        <f>ROUND(I217*H217,2)</f>
        <v>0</v>
      </c>
      <c r="K217" s="135" t="s">
        <v>146</v>
      </c>
      <c r="L217" s="33"/>
      <c r="M217" s="140" t="s">
        <v>1</v>
      </c>
      <c r="N217" s="141" t="s">
        <v>52</v>
      </c>
      <c r="P217" s="142">
        <f>O217*H217</f>
        <v>0</v>
      </c>
      <c r="Q217" s="142">
        <v>0</v>
      </c>
      <c r="R217" s="142">
        <f>Q217*H217</f>
        <v>0</v>
      </c>
      <c r="S217" s="142">
        <v>0</v>
      </c>
      <c r="T217" s="143">
        <f>S217*H217</f>
        <v>0</v>
      </c>
      <c r="AR217" s="144" t="s">
        <v>147</v>
      </c>
      <c r="AT217" s="144" t="s">
        <v>142</v>
      </c>
      <c r="AU217" s="144" t="s">
        <v>148</v>
      </c>
      <c r="AY217" s="17" t="s">
        <v>140</v>
      </c>
      <c r="BE217" s="145">
        <f>IF(N217="základní",J217,0)</f>
        <v>0</v>
      </c>
      <c r="BF217" s="145">
        <f>IF(N217="snížená",J217,0)</f>
        <v>0</v>
      </c>
      <c r="BG217" s="145">
        <f>IF(N217="zákl. přenesená",J217,0)</f>
        <v>0</v>
      </c>
      <c r="BH217" s="145">
        <f>IF(N217="sníž. přenesená",J217,0)</f>
        <v>0</v>
      </c>
      <c r="BI217" s="145">
        <f>IF(N217="nulová",J217,0)</f>
        <v>0</v>
      </c>
      <c r="BJ217" s="17" t="s">
        <v>148</v>
      </c>
      <c r="BK217" s="145">
        <f>ROUND(I217*H217,2)</f>
        <v>0</v>
      </c>
      <c r="BL217" s="17" t="s">
        <v>147</v>
      </c>
      <c r="BM217" s="144" t="s">
        <v>257</v>
      </c>
    </row>
    <row r="218" spans="2:65" s="1" customFormat="1" ht="11.25">
      <c r="B218" s="33"/>
      <c r="D218" s="146" t="s">
        <v>150</v>
      </c>
      <c r="F218" s="147" t="s">
        <v>258</v>
      </c>
      <c r="I218" s="148"/>
      <c r="L218" s="33"/>
      <c r="M218" s="149"/>
      <c r="T218" s="57"/>
      <c r="AT218" s="17" t="s">
        <v>150</v>
      </c>
      <c r="AU218" s="17" t="s">
        <v>148</v>
      </c>
    </row>
    <row r="219" spans="2:65" s="12" customFormat="1" ht="11.25">
      <c r="B219" s="150"/>
      <c r="D219" s="151" t="s">
        <v>152</v>
      </c>
      <c r="E219" s="152" t="s">
        <v>1</v>
      </c>
      <c r="F219" s="153" t="s">
        <v>153</v>
      </c>
      <c r="H219" s="152" t="s">
        <v>1</v>
      </c>
      <c r="I219" s="154"/>
      <c r="L219" s="150"/>
      <c r="M219" s="155"/>
      <c r="T219" s="156"/>
      <c r="AT219" s="152" t="s">
        <v>152</v>
      </c>
      <c r="AU219" s="152" t="s">
        <v>148</v>
      </c>
      <c r="AV219" s="12" t="s">
        <v>94</v>
      </c>
      <c r="AW219" s="12" t="s">
        <v>42</v>
      </c>
      <c r="AX219" s="12" t="s">
        <v>86</v>
      </c>
      <c r="AY219" s="152" t="s">
        <v>140</v>
      </c>
    </row>
    <row r="220" spans="2:65" s="13" customFormat="1" ht="11.25">
      <c r="B220" s="157"/>
      <c r="D220" s="151" t="s">
        <v>152</v>
      </c>
      <c r="E220" s="158" t="s">
        <v>1</v>
      </c>
      <c r="F220" s="159" t="s">
        <v>154</v>
      </c>
      <c r="H220" s="160">
        <v>1.2</v>
      </c>
      <c r="I220" s="161"/>
      <c r="L220" s="157"/>
      <c r="M220" s="162"/>
      <c r="T220" s="163"/>
      <c r="AT220" s="158" t="s">
        <v>152</v>
      </c>
      <c r="AU220" s="158" t="s">
        <v>148</v>
      </c>
      <c r="AV220" s="13" t="s">
        <v>148</v>
      </c>
      <c r="AW220" s="13" t="s">
        <v>42</v>
      </c>
      <c r="AX220" s="13" t="s">
        <v>86</v>
      </c>
      <c r="AY220" s="158" t="s">
        <v>140</v>
      </c>
    </row>
    <row r="221" spans="2:65" s="14" customFormat="1" ht="11.25">
      <c r="B221" s="164"/>
      <c r="D221" s="151" t="s">
        <v>152</v>
      </c>
      <c r="E221" s="165" t="s">
        <v>1</v>
      </c>
      <c r="F221" s="166" t="s">
        <v>155</v>
      </c>
      <c r="H221" s="167">
        <v>1.2</v>
      </c>
      <c r="I221" s="168"/>
      <c r="L221" s="164"/>
      <c r="M221" s="169"/>
      <c r="T221" s="170"/>
      <c r="AT221" s="165" t="s">
        <v>152</v>
      </c>
      <c r="AU221" s="165" t="s">
        <v>148</v>
      </c>
      <c r="AV221" s="14" t="s">
        <v>147</v>
      </c>
      <c r="AW221" s="14" t="s">
        <v>42</v>
      </c>
      <c r="AX221" s="14" t="s">
        <v>94</v>
      </c>
      <c r="AY221" s="165" t="s">
        <v>140</v>
      </c>
    </row>
    <row r="222" spans="2:65" s="1" customFormat="1" ht="33" customHeight="1">
      <c r="B222" s="33"/>
      <c r="C222" s="133" t="s">
        <v>259</v>
      </c>
      <c r="D222" s="133" t="s">
        <v>142</v>
      </c>
      <c r="E222" s="134" t="s">
        <v>260</v>
      </c>
      <c r="F222" s="135" t="s">
        <v>261</v>
      </c>
      <c r="G222" s="136" t="s">
        <v>145</v>
      </c>
      <c r="H222" s="137">
        <v>8.32</v>
      </c>
      <c r="I222" s="138"/>
      <c r="J222" s="139">
        <f>ROUND(I222*H222,2)</f>
        <v>0</v>
      </c>
      <c r="K222" s="135" t="s">
        <v>146</v>
      </c>
      <c r="L222" s="33"/>
      <c r="M222" s="140" t="s">
        <v>1</v>
      </c>
      <c r="N222" s="141" t="s">
        <v>52</v>
      </c>
      <c r="P222" s="142">
        <f>O222*H222</f>
        <v>0</v>
      </c>
      <c r="Q222" s="142">
        <v>0</v>
      </c>
      <c r="R222" s="142">
        <f>Q222*H222</f>
        <v>0</v>
      </c>
      <c r="S222" s="142">
        <v>0</v>
      </c>
      <c r="T222" s="143">
        <f>S222*H222</f>
        <v>0</v>
      </c>
      <c r="AR222" s="144" t="s">
        <v>147</v>
      </c>
      <c r="AT222" s="144" t="s">
        <v>142</v>
      </c>
      <c r="AU222" s="144" t="s">
        <v>148</v>
      </c>
      <c r="AY222" s="17" t="s">
        <v>140</v>
      </c>
      <c r="BE222" s="145">
        <f>IF(N222="základní",J222,0)</f>
        <v>0</v>
      </c>
      <c r="BF222" s="145">
        <f>IF(N222="snížená",J222,0)</f>
        <v>0</v>
      </c>
      <c r="BG222" s="145">
        <f>IF(N222="zákl. přenesená",J222,0)</f>
        <v>0</v>
      </c>
      <c r="BH222" s="145">
        <f>IF(N222="sníž. přenesená",J222,0)</f>
        <v>0</v>
      </c>
      <c r="BI222" s="145">
        <f>IF(N222="nulová",J222,0)</f>
        <v>0</v>
      </c>
      <c r="BJ222" s="17" t="s">
        <v>148</v>
      </c>
      <c r="BK222" s="145">
        <f>ROUND(I222*H222,2)</f>
        <v>0</v>
      </c>
      <c r="BL222" s="17" t="s">
        <v>147</v>
      </c>
      <c r="BM222" s="144" t="s">
        <v>262</v>
      </c>
    </row>
    <row r="223" spans="2:65" s="1" customFormat="1" ht="11.25">
      <c r="B223" s="33"/>
      <c r="D223" s="146" t="s">
        <v>150</v>
      </c>
      <c r="F223" s="147" t="s">
        <v>263</v>
      </c>
      <c r="I223" s="148"/>
      <c r="L223" s="33"/>
      <c r="M223" s="149"/>
      <c r="T223" s="57"/>
      <c r="AT223" s="17" t="s">
        <v>150</v>
      </c>
      <c r="AU223" s="17" t="s">
        <v>148</v>
      </c>
    </row>
    <row r="224" spans="2:65" s="12" customFormat="1" ht="11.25">
      <c r="B224" s="150"/>
      <c r="D224" s="151" t="s">
        <v>152</v>
      </c>
      <c r="E224" s="152" t="s">
        <v>1</v>
      </c>
      <c r="F224" s="153" t="s">
        <v>191</v>
      </c>
      <c r="H224" s="152" t="s">
        <v>1</v>
      </c>
      <c r="I224" s="154"/>
      <c r="L224" s="150"/>
      <c r="M224" s="155"/>
      <c r="T224" s="156"/>
      <c r="AT224" s="152" t="s">
        <v>152</v>
      </c>
      <c r="AU224" s="152" t="s">
        <v>148</v>
      </c>
      <c r="AV224" s="12" t="s">
        <v>94</v>
      </c>
      <c r="AW224" s="12" t="s">
        <v>42</v>
      </c>
      <c r="AX224" s="12" t="s">
        <v>86</v>
      </c>
      <c r="AY224" s="152" t="s">
        <v>140</v>
      </c>
    </row>
    <row r="225" spans="2:65" s="13" customFormat="1" ht="11.25">
      <c r="B225" s="157"/>
      <c r="D225" s="151" t="s">
        <v>152</v>
      </c>
      <c r="E225" s="158" t="s">
        <v>1</v>
      </c>
      <c r="F225" s="159" t="s">
        <v>264</v>
      </c>
      <c r="H225" s="160">
        <v>7.52</v>
      </c>
      <c r="I225" s="161"/>
      <c r="L225" s="157"/>
      <c r="M225" s="162"/>
      <c r="T225" s="163"/>
      <c r="AT225" s="158" t="s">
        <v>152</v>
      </c>
      <c r="AU225" s="158" t="s">
        <v>148</v>
      </c>
      <c r="AV225" s="13" t="s">
        <v>148</v>
      </c>
      <c r="AW225" s="13" t="s">
        <v>42</v>
      </c>
      <c r="AX225" s="13" t="s">
        <v>86</v>
      </c>
      <c r="AY225" s="158" t="s">
        <v>140</v>
      </c>
    </row>
    <row r="226" spans="2:65" s="12" customFormat="1" ht="11.25">
      <c r="B226" s="150"/>
      <c r="D226" s="151" t="s">
        <v>152</v>
      </c>
      <c r="E226" s="152" t="s">
        <v>1</v>
      </c>
      <c r="F226" s="153" t="s">
        <v>193</v>
      </c>
      <c r="H226" s="152" t="s">
        <v>1</v>
      </c>
      <c r="I226" s="154"/>
      <c r="L226" s="150"/>
      <c r="M226" s="155"/>
      <c r="T226" s="156"/>
      <c r="AT226" s="152" t="s">
        <v>152</v>
      </c>
      <c r="AU226" s="152" t="s">
        <v>148</v>
      </c>
      <c r="AV226" s="12" t="s">
        <v>94</v>
      </c>
      <c r="AW226" s="12" t="s">
        <v>42</v>
      </c>
      <c r="AX226" s="12" t="s">
        <v>86</v>
      </c>
      <c r="AY226" s="152" t="s">
        <v>140</v>
      </c>
    </row>
    <row r="227" spans="2:65" s="13" customFormat="1" ht="11.25">
      <c r="B227" s="157"/>
      <c r="D227" s="151" t="s">
        <v>152</v>
      </c>
      <c r="E227" s="158" t="s">
        <v>1</v>
      </c>
      <c r="F227" s="159" t="s">
        <v>265</v>
      </c>
      <c r="H227" s="160">
        <v>0.8</v>
      </c>
      <c r="I227" s="161"/>
      <c r="L227" s="157"/>
      <c r="M227" s="162"/>
      <c r="T227" s="163"/>
      <c r="AT227" s="158" t="s">
        <v>152</v>
      </c>
      <c r="AU227" s="158" t="s">
        <v>148</v>
      </c>
      <c r="AV227" s="13" t="s">
        <v>148</v>
      </c>
      <c r="AW227" s="13" t="s">
        <v>42</v>
      </c>
      <c r="AX227" s="13" t="s">
        <v>86</v>
      </c>
      <c r="AY227" s="158" t="s">
        <v>140</v>
      </c>
    </row>
    <row r="228" spans="2:65" s="14" customFormat="1" ht="11.25">
      <c r="B228" s="164"/>
      <c r="D228" s="151" t="s">
        <v>152</v>
      </c>
      <c r="E228" s="165" t="s">
        <v>1</v>
      </c>
      <c r="F228" s="166" t="s">
        <v>155</v>
      </c>
      <c r="H228" s="167">
        <v>8.32</v>
      </c>
      <c r="I228" s="168"/>
      <c r="L228" s="164"/>
      <c r="M228" s="169"/>
      <c r="T228" s="170"/>
      <c r="AT228" s="165" t="s">
        <v>152</v>
      </c>
      <c r="AU228" s="165" t="s">
        <v>148</v>
      </c>
      <c r="AV228" s="14" t="s">
        <v>147</v>
      </c>
      <c r="AW228" s="14" t="s">
        <v>42</v>
      </c>
      <c r="AX228" s="14" t="s">
        <v>94</v>
      </c>
      <c r="AY228" s="165" t="s">
        <v>140</v>
      </c>
    </row>
    <row r="229" spans="2:65" s="11" customFormat="1" ht="22.9" customHeight="1">
      <c r="B229" s="121"/>
      <c r="D229" s="122" t="s">
        <v>85</v>
      </c>
      <c r="E229" s="131" t="s">
        <v>148</v>
      </c>
      <c r="F229" s="131" t="s">
        <v>266</v>
      </c>
      <c r="I229" s="124"/>
      <c r="J229" s="132">
        <f>BK229</f>
        <v>0</v>
      </c>
      <c r="L229" s="121"/>
      <c r="M229" s="126"/>
      <c r="P229" s="127">
        <f>SUM(P230:P275)</f>
        <v>0</v>
      </c>
      <c r="R229" s="127">
        <f>SUM(R230:R275)</f>
        <v>9.4120594400000002</v>
      </c>
      <c r="T229" s="128">
        <f>SUM(T230:T275)</f>
        <v>0</v>
      </c>
      <c r="AR229" s="122" t="s">
        <v>94</v>
      </c>
      <c r="AT229" s="129" t="s">
        <v>85</v>
      </c>
      <c r="AU229" s="129" t="s">
        <v>94</v>
      </c>
      <c r="AY229" s="122" t="s">
        <v>140</v>
      </c>
      <c r="BK229" s="130">
        <f>SUM(BK230:BK275)</f>
        <v>0</v>
      </c>
    </row>
    <row r="230" spans="2:65" s="1" customFormat="1" ht="24.2" customHeight="1">
      <c r="B230" s="33"/>
      <c r="C230" s="133" t="s">
        <v>267</v>
      </c>
      <c r="D230" s="133" t="s">
        <v>142</v>
      </c>
      <c r="E230" s="134" t="s">
        <v>268</v>
      </c>
      <c r="F230" s="135" t="s">
        <v>269</v>
      </c>
      <c r="G230" s="136" t="s">
        <v>188</v>
      </c>
      <c r="H230" s="137">
        <v>0.95699999999999996</v>
      </c>
      <c r="I230" s="138"/>
      <c r="J230" s="139">
        <f>ROUND(I230*H230,2)</f>
        <v>0</v>
      </c>
      <c r="K230" s="135" t="s">
        <v>146</v>
      </c>
      <c r="L230" s="33"/>
      <c r="M230" s="140" t="s">
        <v>1</v>
      </c>
      <c r="N230" s="141" t="s">
        <v>52</v>
      </c>
      <c r="P230" s="142">
        <f>O230*H230</f>
        <v>0</v>
      </c>
      <c r="Q230" s="142">
        <v>2.3010199999999998</v>
      </c>
      <c r="R230" s="142">
        <f>Q230*H230</f>
        <v>2.20207614</v>
      </c>
      <c r="S230" s="142">
        <v>0</v>
      </c>
      <c r="T230" s="143">
        <f>S230*H230</f>
        <v>0</v>
      </c>
      <c r="AR230" s="144" t="s">
        <v>147</v>
      </c>
      <c r="AT230" s="144" t="s">
        <v>142</v>
      </c>
      <c r="AU230" s="144" t="s">
        <v>148</v>
      </c>
      <c r="AY230" s="17" t="s">
        <v>140</v>
      </c>
      <c r="BE230" s="145">
        <f>IF(N230="základní",J230,0)</f>
        <v>0</v>
      </c>
      <c r="BF230" s="145">
        <f>IF(N230="snížená",J230,0)</f>
        <v>0</v>
      </c>
      <c r="BG230" s="145">
        <f>IF(N230="zákl. přenesená",J230,0)</f>
        <v>0</v>
      </c>
      <c r="BH230" s="145">
        <f>IF(N230="sníž. přenesená",J230,0)</f>
        <v>0</v>
      </c>
      <c r="BI230" s="145">
        <f>IF(N230="nulová",J230,0)</f>
        <v>0</v>
      </c>
      <c r="BJ230" s="17" t="s">
        <v>148</v>
      </c>
      <c r="BK230" s="145">
        <f>ROUND(I230*H230,2)</f>
        <v>0</v>
      </c>
      <c r="BL230" s="17" t="s">
        <v>147</v>
      </c>
      <c r="BM230" s="144" t="s">
        <v>270</v>
      </c>
    </row>
    <row r="231" spans="2:65" s="1" customFormat="1" ht="11.25">
      <c r="B231" s="33"/>
      <c r="D231" s="146" t="s">
        <v>150</v>
      </c>
      <c r="F231" s="147" t="s">
        <v>271</v>
      </c>
      <c r="I231" s="148"/>
      <c r="L231" s="33"/>
      <c r="M231" s="149"/>
      <c r="T231" s="57"/>
      <c r="AT231" s="17" t="s">
        <v>150</v>
      </c>
      <c r="AU231" s="17" t="s">
        <v>148</v>
      </c>
    </row>
    <row r="232" spans="2:65" s="12" customFormat="1" ht="11.25">
      <c r="B232" s="150"/>
      <c r="D232" s="151" t="s">
        <v>152</v>
      </c>
      <c r="E232" s="152" t="s">
        <v>1</v>
      </c>
      <c r="F232" s="153" t="s">
        <v>272</v>
      </c>
      <c r="H232" s="152" t="s">
        <v>1</v>
      </c>
      <c r="I232" s="154"/>
      <c r="L232" s="150"/>
      <c r="M232" s="155"/>
      <c r="T232" s="156"/>
      <c r="AT232" s="152" t="s">
        <v>152</v>
      </c>
      <c r="AU232" s="152" t="s">
        <v>148</v>
      </c>
      <c r="AV232" s="12" t="s">
        <v>94</v>
      </c>
      <c r="AW232" s="12" t="s">
        <v>42</v>
      </c>
      <c r="AX232" s="12" t="s">
        <v>86</v>
      </c>
      <c r="AY232" s="152" t="s">
        <v>140</v>
      </c>
    </row>
    <row r="233" spans="2:65" s="13" customFormat="1" ht="11.25">
      <c r="B233" s="157"/>
      <c r="D233" s="151" t="s">
        <v>152</v>
      </c>
      <c r="E233" s="158" t="s">
        <v>1</v>
      </c>
      <c r="F233" s="159" t="s">
        <v>273</v>
      </c>
      <c r="H233" s="160">
        <v>0.86499999999999999</v>
      </c>
      <c r="I233" s="161"/>
      <c r="L233" s="157"/>
      <c r="M233" s="162"/>
      <c r="T233" s="163"/>
      <c r="AT233" s="158" t="s">
        <v>152</v>
      </c>
      <c r="AU233" s="158" t="s">
        <v>148</v>
      </c>
      <c r="AV233" s="13" t="s">
        <v>148</v>
      </c>
      <c r="AW233" s="13" t="s">
        <v>42</v>
      </c>
      <c r="AX233" s="13" t="s">
        <v>86</v>
      </c>
      <c r="AY233" s="158" t="s">
        <v>140</v>
      </c>
    </row>
    <row r="234" spans="2:65" s="13" customFormat="1" ht="11.25">
      <c r="B234" s="157"/>
      <c r="D234" s="151" t="s">
        <v>152</v>
      </c>
      <c r="E234" s="158" t="s">
        <v>1</v>
      </c>
      <c r="F234" s="159" t="s">
        <v>274</v>
      </c>
      <c r="H234" s="160">
        <v>9.1999999999999998E-2</v>
      </c>
      <c r="I234" s="161"/>
      <c r="L234" s="157"/>
      <c r="M234" s="162"/>
      <c r="T234" s="163"/>
      <c r="AT234" s="158" t="s">
        <v>152</v>
      </c>
      <c r="AU234" s="158" t="s">
        <v>148</v>
      </c>
      <c r="AV234" s="13" t="s">
        <v>148</v>
      </c>
      <c r="AW234" s="13" t="s">
        <v>42</v>
      </c>
      <c r="AX234" s="13" t="s">
        <v>86</v>
      </c>
      <c r="AY234" s="158" t="s">
        <v>140</v>
      </c>
    </row>
    <row r="235" spans="2:65" s="14" customFormat="1" ht="11.25">
      <c r="B235" s="164"/>
      <c r="D235" s="151" t="s">
        <v>152</v>
      </c>
      <c r="E235" s="165" t="s">
        <v>1</v>
      </c>
      <c r="F235" s="166" t="s">
        <v>155</v>
      </c>
      <c r="H235" s="167">
        <v>0.95699999999999996</v>
      </c>
      <c r="I235" s="168"/>
      <c r="L235" s="164"/>
      <c r="M235" s="169"/>
      <c r="T235" s="170"/>
      <c r="AT235" s="165" t="s">
        <v>152</v>
      </c>
      <c r="AU235" s="165" t="s">
        <v>148</v>
      </c>
      <c r="AV235" s="14" t="s">
        <v>147</v>
      </c>
      <c r="AW235" s="14" t="s">
        <v>42</v>
      </c>
      <c r="AX235" s="14" t="s">
        <v>94</v>
      </c>
      <c r="AY235" s="165" t="s">
        <v>140</v>
      </c>
    </row>
    <row r="236" spans="2:65" s="1" customFormat="1" ht="16.5" customHeight="1">
      <c r="B236" s="33"/>
      <c r="C236" s="133" t="s">
        <v>275</v>
      </c>
      <c r="D236" s="133" t="s">
        <v>142</v>
      </c>
      <c r="E236" s="134" t="s">
        <v>276</v>
      </c>
      <c r="F236" s="135" t="s">
        <v>277</v>
      </c>
      <c r="G236" s="136" t="s">
        <v>145</v>
      </c>
      <c r="H236" s="137">
        <v>1.38</v>
      </c>
      <c r="I236" s="138"/>
      <c r="J236" s="139">
        <f>ROUND(I236*H236,2)</f>
        <v>0</v>
      </c>
      <c r="K236" s="135" t="s">
        <v>146</v>
      </c>
      <c r="L236" s="33"/>
      <c r="M236" s="140" t="s">
        <v>1</v>
      </c>
      <c r="N236" s="141" t="s">
        <v>52</v>
      </c>
      <c r="P236" s="142">
        <f>O236*H236</f>
        <v>0</v>
      </c>
      <c r="Q236" s="142">
        <v>2.47E-3</v>
      </c>
      <c r="R236" s="142">
        <f>Q236*H236</f>
        <v>3.4085999999999999E-3</v>
      </c>
      <c r="S236" s="142">
        <v>0</v>
      </c>
      <c r="T236" s="143">
        <f>S236*H236</f>
        <v>0</v>
      </c>
      <c r="AR236" s="144" t="s">
        <v>147</v>
      </c>
      <c r="AT236" s="144" t="s">
        <v>142</v>
      </c>
      <c r="AU236" s="144" t="s">
        <v>148</v>
      </c>
      <c r="AY236" s="17" t="s">
        <v>140</v>
      </c>
      <c r="BE236" s="145">
        <f>IF(N236="základní",J236,0)</f>
        <v>0</v>
      </c>
      <c r="BF236" s="145">
        <f>IF(N236="snížená",J236,0)</f>
        <v>0</v>
      </c>
      <c r="BG236" s="145">
        <f>IF(N236="zákl. přenesená",J236,0)</f>
        <v>0</v>
      </c>
      <c r="BH236" s="145">
        <f>IF(N236="sníž. přenesená",J236,0)</f>
        <v>0</v>
      </c>
      <c r="BI236" s="145">
        <f>IF(N236="nulová",J236,0)</f>
        <v>0</v>
      </c>
      <c r="BJ236" s="17" t="s">
        <v>148</v>
      </c>
      <c r="BK236" s="145">
        <f>ROUND(I236*H236,2)</f>
        <v>0</v>
      </c>
      <c r="BL236" s="17" t="s">
        <v>147</v>
      </c>
      <c r="BM236" s="144" t="s">
        <v>278</v>
      </c>
    </row>
    <row r="237" spans="2:65" s="1" customFormat="1" ht="11.25">
      <c r="B237" s="33"/>
      <c r="D237" s="146" t="s">
        <v>150</v>
      </c>
      <c r="F237" s="147" t="s">
        <v>279</v>
      </c>
      <c r="I237" s="148"/>
      <c r="L237" s="33"/>
      <c r="M237" s="149"/>
      <c r="T237" s="57"/>
      <c r="AT237" s="17" t="s">
        <v>150</v>
      </c>
      <c r="AU237" s="17" t="s">
        <v>148</v>
      </c>
    </row>
    <row r="238" spans="2:65" s="12" customFormat="1" ht="11.25">
      <c r="B238" s="150"/>
      <c r="D238" s="151" t="s">
        <v>152</v>
      </c>
      <c r="E238" s="152" t="s">
        <v>1</v>
      </c>
      <c r="F238" s="153" t="s">
        <v>272</v>
      </c>
      <c r="H238" s="152" t="s">
        <v>1</v>
      </c>
      <c r="I238" s="154"/>
      <c r="L238" s="150"/>
      <c r="M238" s="155"/>
      <c r="T238" s="156"/>
      <c r="AT238" s="152" t="s">
        <v>152</v>
      </c>
      <c r="AU238" s="152" t="s">
        <v>148</v>
      </c>
      <c r="AV238" s="12" t="s">
        <v>94</v>
      </c>
      <c r="AW238" s="12" t="s">
        <v>42</v>
      </c>
      <c r="AX238" s="12" t="s">
        <v>86</v>
      </c>
      <c r="AY238" s="152" t="s">
        <v>140</v>
      </c>
    </row>
    <row r="239" spans="2:65" s="13" customFormat="1" ht="11.25">
      <c r="B239" s="157"/>
      <c r="D239" s="151" t="s">
        <v>152</v>
      </c>
      <c r="E239" s="158" t="s">
        <v>1</v>
      </c>
      <c r="F239" s="159" t="s">
        <v>280</v>
      </c>
      <c r="H239" s="160">
        <v>1.081</v>
      </c>
      <c r="I239" s="161"/>
      <c r="L239" s="157"/>
      <c r="M239" s="162"/>
      <c r="T239" s="163"/>
      <c r="AT239" s="158" t="s">
        <v>152</v>
      </c>
      <c r="AU239" s="158" t="s">
        <v>148</v>
      </c>
      <c r="AV239" s="13" t="s">
        <v>148</v>
      </c>
      <c r="AW239" s="13" t="s">
        <v>42</v>
      </c>
      <c r="AX239" s="13" t="s">
        <v>86</v>
      </c>
      <c r="AY239" s="158" t="s">
        <v>140</v>
      </c>
    </row>
    <row r="240" spans="2:65" s="13" customFormat="1" ht="11.25">
      <c r="B240" s="157"/>
      <c r="D240" s="151" t="s">
        <v>152</v>
      </c>
      <c r="E240" s="158" t="s">
        <v>1</v>
      </c>
      <c r="F240" s="159" t="s">
        <v>281</v>
      </c>
      <c r="H240" s="160">
        <v>0.115</v>
      </c>
      <c r="I240" s="161"/>
      <c r="L240" s="157"/>
      <c r="M240" s="162"/>
      <c r="T240" s="163"/>
      <c r="AT240" s="158" t="s">
        <v>152</v>
      </c>
      <c r="AU240" s="158" t="s">
        <v>148</v>
      </c>
      <c r="AV240" s="13" t="s">
        <v>148</v>
      </c>
      <c r="AW240" s="13" t="s">
        <v>42</v>
      </c>
      <c r="AX240" s="13" t="s">
        <v>86</v>
      </c>
      <c r="AY240" s="158" t="s">
        <v>140</v>
      </c>
    </row>
    <row r="241" spans="2:65" s="13" customFormat="1" ht="11.25">
      <c r="B241" s="157"/>
      <c r="D241" s="151" t="s">
        <v>152</v>
      </c>
      <c r="E241" s="158" t="s">
        <v>1</v>
      </c>
      <c r="F241" s="159" t="s">
        <v>282</v>
      </c>
      <c r="H241" s="160">
        <v>0.184</v>
      </c>
      <c r="I241" s="161"/>
      <c r="L241" s="157"/>
      <c r="M241" s="162"/>
      <c r="T241" s="163"/>
      <c r="AT241" s="158" t="s">
        <v>152</v>
      </c>
      <c r="AU241" s="158" t="s">
        <v>148</v>
      </c>
      <c r="AV241" s="13" t="s">
        <v>148</v>
      </c>
      <c r="AW241" s="13" t="s">
        <v>42</v>
      </c>
      <c r="AX241" s="13" t="s">
        <v>86</v>
      </c>
      <c r="AY241" s="158" t="s">
        <v>140</v>
      </c>
    </row>
    <row r="242" spans="2:65" s="14" customFormat="1" ht="11.25">
      <c r="B242" s="164"/>
      <c r="D242" s="151" t="s">
        <v>152</v>
      </c>
      <c r="E242" s="165" t="s">
        <v>1</v>
      </c>
      <c r="F242" s="166" t="s">
        <v>155</v>
      </c>
      <c r="H242" s="167">
        <v>1.38</v>
      </c>
      <c r="I242" s="168"/>
      <c r="L242" s="164"/>
      <c r="M242" s="169"/>
      <c r="T242" s="170"/>
      <c r="AT242" s="165" t="s">
        <v>152</v>
      </c>
      <c r="AU242" s="165" t="s">
        <v>148</v>
      </c>
      <c r="AV242" s="14" t="s">
        <v>147</v>
      </c>
      <c r="AW242" s="14" t="s">
        <v>42</v>
      </c>
      <c r="AX242" s="14" t="s">
        <v>94</v>
      </c>
      <c r="AY242" s="165" t="s">
        <v>140</v>
      </c>
    </row>
    <row r="243" spans="2:65" s="1" customFormat="1" ht="16.5" customHeight="1">
      <c r="B243" s="33"/>
      <c r="C243" s="133" t="s">
        <v>283</v>
      </c>
      <c r="D243" s="133" t="s">
        <v>142</v>
      </c>
      <c r="E243" s="134" t="s">
        <v>284</v>
      </c>
      <c r="F243" s="135" t="s">
        <v>285</v>
      </c>
      <c r="G243" s="136" t="s">
        <v>145</v>
      </c>
      <c r="H243" s="137">
        <v>1.38</v>
      </c>
      <c r="I243" s="138"/>
      <c r="J243" s="139">
        <f>ROUND(I243*H243,2)</f>
        <v>0</v>
      </c>
      <c r="K243" s="135" t="s">
        <v>146</v>
      </c>
      <c r="L243" s="33"/>
      <c r="M243" s="140" t="s">
        <v>1</v>
      </c>
      <c r="N243" s="141" t="s">
        <v>52</v>
      </c>
      <c r="P243" s="142">
        <f>O243*H243</f>
        <v>0</v>
      </c>
      <c r="Q243" s="142">
        <v>0</v>
      </c>
      <c r="R243" s="142">
        <f>Q243*H243</f>
        <v>0</v>
      </c>
      <c r="S243" s="142">
        <v>0</v>
      </c>
      <c r="T243" s="143">
        <f>S243*H243</f>
        <v>0</v>
      </c>
      <c r="AR243" s="144" t="s">
        <v>147</v>
      </c>
      <c r="AT243" s="144" t="s">
        <v>142</v>
      </c>
      <c r="AU243" s="144" t="s">
        <v>148</v>
      </c>
      <c r="AY243" s="17" t="s">
        <v>140</v>
      </c>
      <c r="BE243" s="145">
        <f>IF(N243="základní",J243,0)</f>
        <v>0</v>
      </c>
      <c r="BF243" s="145">
        <f>IF(N243="snížená",J243,0)</f>
        <v>0</v>
      </c>
      <c r="BG243" s="145">
        <f>IF(N243="zákl. přenesená",J243,0)</f>
        <v>0</v>
      </c>
      <c r="BH243" s="145">
        <f>IF(N243="sníž. přenesená",J243,0)</f>
        <v>0</v>
      </c>
      <c r="BI243" s="145">
        <f>IF(N243="nulová",J243,0)</f>
        <v>0</v>
      </c>
      <c r="BJ243" s="17" t="s">
        <v>148</v>
      </c>
      <c r="BK243" s="145">
        <f>ROUND(I243*H243,2)</f>
        <v>0</v>
      </c>
      <c r="BL243" s="17" t="s">
        <v>147</v>
      </c>
      <c r="BM243" s="144" t="s">
        <v>286</v>
      </c>
    </row>
    <row r="244" spans="2:65" s="1" customFormat="1" ht="11.25">
      <c r="B244" s="33"/>
      <c r="D244" s="146" t="s">
        <v>150</v>
      </c>
      <c r="F244" s="147" t="s">
        <v>287</v>
      </c>
      <c r="I244" s="148"/>
      <c r="L244" s="33"/>
      <c r="M244" s="149"/>
      <c r="T244" s="57"/>
      <c r="AT244" s="17" t="s">
        <v>150</v>
      </c>
      <c r="AU244" s="17" t="s">
        <v>148</v>
      </c>
    </row>
    <row r="245" spans="2:65" s="12" customFormat="1" ht="11.25">
      <c r="B245" s="150"/>
      <c r="D245" s="151" t="s">
        <v>152</v>
      </c>
      <c r="E245" s="152" t="s">
        <v>1</v>
      </c>
      <c r="F245" s="153" t="s">
        <v>272</v>
      </c>
      <c r="H245" s="152" t="s">
        <v>1</v>
      </c>
      <c r="I245" s="154"/>
      <c r="L245" s="150"/>
      <c r="M245" s="155"/>
      <c r="T245" s="156"/>
      <c r="AT245" s="152" t="s">
        <v>152</v>
      </c>
      <c r="AU245" s="152" t="s">
        <v>148</v>
      </c>
      <c r="AV245" s="12" t="s">
        <v>94</v>
      </c>
      <c r="AW245" s="12" t="s">
        <v>42</v>
      </c>
      <c r="AX245" s="12" t="s">
        <v>86</v>
      </c>
      <c r="AY245" s="152" t="s">
        <v>140</v>
      </c>
    </row>
    <row r="246" spans="2:65" s="13" customFormat="1" ht="11.25">
      <c r="B246" s="157"/>
      <c r="D246" s="151" t="s">
        <v>152</v>
      </c>
      <c r="E246" s="158" t="s">
        <v>1</v>
      </c>
      <c r="F246" s="159" t="s">
        <v>280</v>
      </c>
      <c r="H246" s="160">
        <v>1.081</v>
      </c>
      <c r="I246" s="161"/>
      <c r="L246" s="157"/>
      <c r="M246" s="162"/>
      <c r="T246" s="163"/>
      <c r="AT246" s="158" t="s">
        <v>152</v>
      </c>
      <c r="AU246" s="158" t="s">
        <v>148</v>
      </c>
      <c r="AV246" s="13" t="s">
        <v>148</v>
      </c>
      <c r="AW246" s="13" t="s">
        <v>42</v>
      </c>
      <c r="AX246" s="13" t="s">
        <v>86</v>
      </c>
      <c r="AY246" s="158" t="s">
        <v>140</v>
      </c>
    </row>
    <row r="247" spans="2:65" s="13" customFormat="1" ht="11.25">
      <c r="B247" s="157"/>
      <c r="D247" s="151" t="s">
        <v>152</v>
      </c>
      <c r="E247" s="158" t="s">
        <v>1</v>
      </c>
      <c r="F247" s="159" t="s">
        <v>281</v>
      </c>
      <c r="H247" s="160">
        <v>0.115</v>
      </c>
      <c r="I247" s="161"/>
      <c r="L247" s="157"/>
      <c r="M247" s="162"/>
      <c r="T247" s="163"/>
      <c r="AT247" s="158" t="s">
        <v>152</v>
      </c>
      <c r="AU247" s="158" t="s">
        <v>148</v>
      </c>
      <c r="AV247" s="13" t="s">
        <v>148</v>
      </c>
      <c r="AW247" s="13" t="s">
        <v>42</v>
      </c>
      <c r="AX247" s="13" t="s">
        <v>86</v>
      </c>
      <c r="AY247" s="158" t="s">
        <v>140</v>
      </c>
    </row>
    <row r="248" spans="2:65" s="13" customFormat="1" ht="11.25">
      <c r="B248" s="157"/>
      <c r="D248" s="151" t="s">
        <v>152</v>
      </c>
      <c r="E248" s="158" t="s">
        <v>1</v>
      </c>
      <c r="F248" s="159" t="s">
        <v>282</v>
      </c>
      <c r="H248" s="160">
        <v>0.184</v>
      </c>
      <c r="I248" s="161"/>
      <c r="L248" s="157"/>
      <c r="M248" s="162"/>
      <c r="T248" s="163"/>
      <c r="AT248" s="158" t="s">
        <v>152</v>
      </c>
      <c r="AU248" s="158" t="s">
        <v>148</v>
      </c>
      <c r="AV248" s="13" t="s">
        <v>148</v>
      </c>
      <c r="AW248" s="13" t="s">
        <v>42</v>
      </c>
      <c r="AX248" s="13" t="s">
        <v>86</v>
      </c>
      <c r="AY248" s="158" t="s">
        <v>140</v>
      </c>
    </row>
    <row r="249" spans="2:65" s="14" customFormat="1" ht="11.25">
      <c r="B249" s="164"/>
      <c r="D249" s="151" t="s">
        <v>152</v>
      </c>
      <c r="E249" s="165" t="s">
        <v>1</v>
      </c>
      <c r="F249" s="166" t="s">
        <v>155</v>
      </c>
      <c r="H249" s="167">
        <v>1.38</v>
      </c>
      <c r="I249" s="168"/>
      <c r="L249" s="164"/>
      <c r="M249" s="169"/>
      <c r="T249" s="170"/>
      <c r="AT249" s="165" t="s">
        <v>152</v>
      </c>
      <c r="AU249" s="165" t="s">
        <v>148</v>
      </c>
      <c r="AV249" s="14" t="s">
        <v>147</v>
      </c>
      <c r="AW249" s="14" t="s">
        <v>42</v>
      </c>
      <c r="AX249" s="14" t="s">
        <v>94</v>
      </c>
      <c r="AY249" s="165" t="s">
        <v>140</v>
      </c>
    </row>
    <row r="250" spans="2:65" s="1" customFormat="1" ht="24.2" customHeight="1">
      <c r="B250" s="33"/>
      <c r="C250" s="133" t="s">
        <v>7</v>
      </c>
      <c r="D250" s="133" t="s">
        <v>142</v>
      </c>
      <c r="E250" s="134" t="s">
        <v>288</v>
      </c>
      <c r="F250" s="135" t="s">
        <v>289</v>
      </c>
      <c r="G250" s="136" t="s">
        <v>181</v>
      </c>
      <c r="H250" s="137">
        <v>9.4</v>
      </c>
      <c r="I250" s="138"/>
      <c r="J250" s="139">
        <f>ROUND(I250*H250,2)</f>
        <v>0</v>
      </c>
      <c r="K250" s="135" t="s">
        <v>1</v>
      </c>
      <c r="L250" s="33"/>
      <c r="M250" s="140" t="s">
        <v>1</v>
      </c>
      <c r="N250" s="141" t="s">
        <v>52</v>
      </c>
      <c r="P250" s="142">
        <f>O250*H250</f>
        <v>0</v>
      </c>
      <c r="Q250" s="142">
        <v>0</v>
      </c>
      <c r="R250" s="142">
        <f>Q250*H250</f>
        <v>0</v>
      </c>
      <c r="S250" s="142">
        <v>0</v>
      </c>
      <c r="T250" s="143">
        <f>S250*H250</f>
        <v>0</v>
      </c>
      <c r="AR250" s="144" t="s">
        <v>147</v>
      </c>
      <c r="AT250" s="144" t="s">
        <v>142</v>
      </c>
      <c r="AU250" s="144" t="s">
        <v>148</v>
      </c>
      <c r="AY250" s="17" t="s">
        <v>140</v>
      </c>
      <c r="BE250" s="145">
        <f>IF(N250="základní",J250,0)</f>
        <v>0</v>
      </c>
      <c r="BF250" s="145">
        <f>IF(N250="snížená",J250,0)</f>
        <v>0</v>
      </c>
      <c r="BG250" s="145">
        <f>IF(N250="zákl. přenesená",J250,0)</f>
        <v>0</v>
      </c>
      <c r="BH250" s="145">
        <f>IF(N250="sníž. přenesená",J250,0)</f>
        <v>0</v>
      </c>
      <c r="BI250" s="145">
        <f>IF(N250="nulová",J250,0)</f>
        <v>0</v>
      </c>
      <c r="BJ250" s="17" t="s">
        <v>148</v>
      </c>
      <c r="BK250" s="145">
        <f>ROUND(I250*H250,2)</f>
        <v>0</v>
      </c>
      <c r="BL250" s="17" t="s">
        <v>147</v>
      </c>
      <c r="BM250" s="144" t="s">
        <v>290</v>
      </c>
    </row>
    <row r="251" spans="2:65" s="13" customFormat="1" ht="11.25">
      <c r="B251" s="157"/>
      <c r="D251" s="151" t="s">
        <v>152</v>
      </c>
      <c r="E251" s="158" t="s">
        <v>1</v>
      </c>
      <c r="F251" s="159" t="s">
        <v>184</v>
      </c>
      <c r="H251" s="160">
        <v>9.4</v>
      </c>
      <c r="I251" s="161"/>
      <c r="L251" s="157"/>
      <c r="M251" s="162"/>
      <c r="T251" s="163"/>
      <c r="AT251" s="158" t="s">
        <v>152</v>
      </c>
      <c r="AU251" s="158" t="s">
        <v>148</v>
      </c>
      <c r="AV251" s="13" t="s">
        <v>148</v>
      </c>
      <c r="AW251" s="13" t="s">
        <v>42</v>
      </c>
      <c r="AX251" s="13" t="s">
        <v>86</v>
      </c>
      <c r="AY251" s="158" t="s">
        <v>140</v>
      </c>
    </row>
    <row r="252" spans="2:65" s="14" customFormat="1" ht="11.25">
      <c r="B252" s="164"/>
      <c r="D252" s="151" t="s">
        <v>152</v>
      </c>
      <c r="E252" s="165" t="s">
        <v>1</v>
      </c>
      <c r="F252" s="166" t="s">
        <v>155</v>
      </c>
      <c r="H252" s="167">
        <v>9.4</v>
      </c>
      <c r="I252" s="168"/>
      <c r="L252" s="164"/>
      <c r="M252" s="169"/>
      <c r="T252" s="170"/>
      <c r="AT252" s="165" t="s">
        <v>152</v>
      </c>
      <c r="AU252" s="165" t="s">
        <v>148</v>
      </c>
      <c r="AV252" s="14" t="s">
        <v>147</v>
      </c>
      <c r="AW252" s="14" t="s">
        <v>42</v>
      </c>
      <c r="AX252" s="14" t="s">
        <v>94</v>
      </c>
      <c r="AY252" s="165" t="s">
        <v>140</v>
      </c>
    </row>
    <row r="253" spans="2:65" s="1" customFormat="1" ht="24.2" customHeight="1">
      <c r="B253" s="33"/>
      <c r="C253" s="133" t="s">
        <v>291</v>
      </c>
      <c r="D253" s="133" t="s">
        <v>142</v>
      </c>
      <c r="E253" s="134" t="s">
        <v>292</v>
      </c>
      <c r="F253" s="135" t="s">
        <v>293</v>
      </c>
      <c r="G253" s="136" t="s">
        <v>181</v>
      </c>
      <c r="H253" s="137">
        <v>11.5</v>
      </c>
      <c r="I253" s="138"/>
      <c r="J253" s="139">
        <f>ROUND(I253*H253,2)</f>
        <v>0</v>
      </c>
      <c r="K253" s="135" t="s">
        <v>146</v>
      </c>
      <c r="L253" s="33"/>
      <c r="M253" s="140" t="s">
        <v>1</v>
      </c>
      <c r="N253" s="141" t="s">
        <v>52</v>
      </c>
      <c r="P253" s="142">
        <f>O253*H253</f>
        <v>0</v>
      </c>
      <c r="Q253" s="142">
        <v>4.8999999999999998E-4</v>
      </c>
      <c r="R253" s="142">
        <f>Q253*H253</f>
        <v>5.6349999999999994E-3</v>
      </c>
      <c r="S253" s="142">
        <v>0</v>
      </c>
      <c r="T253" s="143">
        <f>S253*H253</f>
        <v>0</v>
      </c>
      <c r="AR253" s="144" t="s">
        <v>147</v>
      </c>
      <c r="AT253" s="144" t="s">
        <v>142</v>
      </c>
      <c r="AU253" s="144" t="s">
        <v>148</v>
      </c>
      <c r="AY253" s="17" t="s">
        <v>140</v>
      </c>
      <c r="BE253" s="145">
        <f>IF(N253="základní",J253,0)</f>
        <v>0</v>
      </c>
      <c r="BF253" s="145">
        <f>IF(N253="snížená",J253,0)</f>
        <v>0</v>
      </c>
      <c r="BG253" s="145">
        <f>IF(N253="zákl. přenesená",J253,0)</f>
        <v>0</v>
      </c>
      <c r="BH253" s="145">
        <f>IF(N253="sníž. přenesená",J253,0)</f>
        <v>0</v>
      </c>
      <c r="BI253" s="145">
        <f>IF(N253="nulová",J253,0)</f>
        <v>0</v>
      </c>
      <c r="BJ253" s="17" t="s">
        <v>148</v>
      </c>
      <c r="BK253" s="145">
        <f>ROUND(I253*H253,2)</f>
        <v>0</v>
      </c>
      <c r="BL253" s="17" t="s">
        <v>147</v>
      </c>
      <c r="BM253" s="144" t="s">
        <v>294</v>
      </c>
    </row>
    <row r="254" spans="2:65" s="1" customFormat="1" ht="11.25">
      <c r="B254" s="33"/>
      <c r="D254" s="146" t="s">
        <v>150</v>
      </c>
      <c r="F254" s="147" t="s">
        <v>295</v>
      </c>
      <c r="I254" s="148"/>
      <c r="L254" s="33"/>
      <c r="M254" s="149"/>
      <c r="T254" s="57"/>
      <c r="AT254" s="17" t="s">
        <v>150</v>
      </c>
      <c r="AU254" s="17" t="s">
        <v>148</v>
      </c>
    </row>
    <row r="255" spans="2:65" s="1" customFormat="1" ht="39">
      <c r="B255" s="33"/>
      <c r="D255" s="151" t="s">
        <v>248</v>
      </c>
      <c r="F255" s="171" t="s">
        <v>296</v>
      </c>
      <c r="I255" s="148"/>
      <c r="L255" s="33"/>
      <c r="M255" s="149"/>
      <c r="T255" s="57"/>
      <c r="AT255" s="17" t="s">
        <v>248</v>
      </c>
      <c r="AU255" s="17" t="s">
        <v>148</v>
      </c>
    </row>
    <row r="256" spans="2:65" s="13" customFormat="1" ht="11.25">
      <c r="B256" s="157"/>
      <c r="D256" s="151" t="s">
        <v>152</v>
      </c>
      <c r="E256" s="158" t="s">
        <v>1</v>
      </c>
      <c r="F256" s="159" t="s">
        <v>297</v>
      </c>
      <c r="H256" s="160">
        <v>11.5</v>
      </c>
      <c r="I256" s="161"/>
      <c r="L256" s="157"/>
      <c r="M256" s="162"/>
      <c r="T256" s="163"/>
      <c r="AT256" s="158" t="s">
        <v>152</v>
      </c>
      <c r="AU256" s="158" t="s">
        <v>148</v>
      </c>
      <c r="AV256" s="13" t="s">
        <v>148</v>
      </c>
      <c r="AW256" s="13" t="s">
        <v>42</v>
      </c>
      <c r="AX256" s="13" t="s">
        <v>86</v>
      </c>
      <c r="AY256" s="158" t="s">
        <v>140</v>
      </c>
    </row>
    <row r="257" spans="2:65" s="14" customFormat="1" ht="11.25">
      <c r="B257" s="164"/>
      <c r="D257" s="151" t="s">
        <v>152</v>
      </c>
      <c r="E257" s="165" t="s">
        <v>1</v>
      </c>
      <c r="F257" s="166" t="s">
        <v>155</v>
      </c>
      <c r="H257" s="167">
        <v>11.5</v>
      </c>
      <c r="I257" s="168"/>
      <c r="L257" s="164"/>
      <c r="M257" s="169"/>
      <c r="T257" s="170"/>
      <c r="AT257" s="165" t="s">
        <v>152</v>
      </c>
      <c r="AU257" s="165" t="s">
        <v>148</v>
      </c>
      <c r="AV257" s="14" t="s">
        <v>147</v>
      </c>
      <c r="AW257" s="14" t="s">
        <v>42</v>
      </c>
      <c r="AX257" s="14" t="s">
        <v>94</v>
      </c>
      <c r="AY257" s="165" t="s">
        <v>140</v>
      </c>
    </row>
    <row r="258" spans="2:65" s="1" customFormat="1" ht="37.9" customHeight="1">
      <c r="B258" s="33"/>
      <c r="C258" s="133" t="s">
        <v>298</v>
      </c>
      <c r="D258" s="133" t="s">
        <v>142</v>
      </c>
      <c r="E258" s="134" t="s">
        <v>299</v>
      </c>
      <c r="F258" s="135" t="s">
        <v>300</v>
      </c>
      <c r="G258" s="136" t="s">
        <v>188</v>
      </c>
      <c r="H258" s="137">
        <v>3.3279999999999998</v>
      </c>
      <c r="I258" s="138"/>
      <c r="J258" s="139">
        <f>ROUND(I258*H258,2)</f>
        <v>0</v>
      </c>
      <c r="K258" s="135" t="s">
        <v>146</v>
      </c>
      <c r="L258" s="33"/>
      <c r="M258" s="140" t="s">
        <v>1</v>
      </c>
      <c r="N258" s="141" t="s">
        <v>52</v>
      </c>
      <c r="P258" s="142">
        <f>O258*H258</f>
        <v>0</v>
      </c>
      <c r="Q258" s="142">
        <v>2.16</v>
      </c>
      <c r="R258" s="142">
        <f>Q258*H258</f>
        <v>7.1884800000000002</v>
      </c>
      <c r="S258" s="142">
        <v>0</v>
      </c>
      <c r="T258" s="143">
        <f>S258*H258</f>
        <v>0</v>
      </c>
      <c r="AR258" s="144" t="s">
        <v>147</v>
      </c>
      <c r="AT258" s="144" t="s">
        <v>142</v>
      </c>
      <c r="AU258" s="144" t="s">
        <v>148</v>
      </c>
      <c r="AY258" s="17" t="s">
        <v>140</v>
      </c>
      <c r="BE258" s="145">
        <f>IF(N258="základní",J258,0)</f>
        <v>0</v>
      </c>
      <c r="BF258" s="145">
        <f>IF(N258="snížená",J258,0)</f>
        <v>0</v>
      </c>
      <c r="BG258" s="145">
        <f>IF(N258="zákl. přenesená",J258,0)</f>
        <v>0</v>
      </c>
      <c r="BH258" s="145">
        <f>IF(N258="sníž. přenesená",J258,0)</f>
        <v>0</v>
      </c>
      <c r="BI258" s="145">
        <f>IF(N258="nulová",J258,0)</f>
        <v>0</v>
      </c>
      <c r="BJ258" s="17" t="s">
        <v>148</v>
      </c>
      <c r="BK258" s="145">
        <f>ROUND(I258*H258,2)</f>
        <v>0</v>
      </c>
      <c r="BL258" s="17" t="s">
        <v>147</v>
      </c>
      <c r="BM258" s="144" t="s">
        <v>301</v>
      </c>
    </row>
    <row r="259" spans="2:65" s="1" customFormat="1" ht="11.25">
      <c r="B259" s="33"/>
      <c r="D259" s="146" t="s">
        <v>150</v>
      </c>
      <c r="F259" s="147" t="s">
        <v>302</v>
      </c>
      <c r="I259" s="148"/>
      <c r="L259" s="33"/>
      <c r="M259" s="149"/>
      <c r="T259" s="57"/>
      <c r="AT259" s="17" t="s">
        <v>150</v>
      </c>
      <c r="AU259" s="17" t="s">
        <v>148</v>
      </c>
    </row>
    <row r="260" spans="2:65" s="12" customFormat="1" ht="11.25">
      <c r="B260" s="150"/>
      <c r="D260" s="151" t="s">
        <v>152</v>
      </c>
      <c r="E260" s="152" t="s">
        <v>1</v>
      </c>
      <c r="F260" s="153" t="s">
        <v>303</v>
      </c>
      <c r="H260" s="152" t="s">
        <v>1</v>
      </c>
      <c r="I260" s="154"/>
      <c r="L260" s="150"/>
      <c r="M260" s="155"/>
      <c r="T260" s="156"/>
      <c r="AT260" s="152" t="s">
        <v>152</v>
      </c>
      <c r="AU260" s="152" t="s">
        <v>148</v>
      </c>
      <c r="AV260" s="12" t="s">
        <v>94</v>
      </c>
      <c r="AW260" s="12" t="s">
        <v>42</v>
      </c>
      <c r="AX260" s="12" t="s">
        <v>86</v>
      </c>
      <c r="AY260" s="152" t="s">
        <v>140</v>
      </c>
    </row>
    <row r="261" spans="2:65" s="12" customFormat="1" ht="11.25">
      <c r="B261" s="150"/>
      <c r="D261" s="151" t="s">
        <v>152</v>
      </c>
      <c r="E261" s="152" t="s">
        <v>1</v>
      </c>
      <c r="F261" s="153" t="s">
        <v>191</v>
      </c>
      <c r="H261" s="152" t="s">
        <v>1</v>
      </c>
      <c r="I261" s="154"/>
      <c r="L261" s="150"/>
      <c r="M261" s="155"/>
      <c r="T261" s="156"/>
      <c r="AT261" s="152" t="s">
        <v>152</v>
      </c>
      <c r="AU261" s="152" t="s">
        <v>148</v>
      </c>
      <c r="AV261" s="12" t="s">
        <v>94</v>
      </c>
      <c r="AW261" s="12" t="s">
        <v>42</v>
      </c>
      <c r="AX261" s="12" t="s">
        <v>86</v>
      </c>
      <c r="AY261" s="152" t="s">
        <v>140</v>
      </c>
    </row>
    <row r="262" spans="2:65" s="13" customFormat="1" ht="11.25">
      <c r="B262" s="157"/>
      <c r="D262" s="151" t="s">
        <v>152</v>
      </c>
      <c r="E262" s="158" t="s">
        <v>1</v>
      </c>
      <c r="F262" s="159" t="s">
        <v>304</v>
      </c>
      <c r="H262" s="160">
        <v>3.008</v>
      </c>
      <c r="I262" s="161"/>
      <c r="L262" s="157"/>
      <c r="M262" s="162"/>
      <c r="T262" s="163"/>
      <c r="AT262" s="158" t="s">
        <v>152</v>
      </c>
      <c r="AU262" s="158" t="s">
        <v>148</v>
      </c>
      <c r="AV262" s="13" t="s">
        <v>148</v>
      </c>
      <c r="AW262" s="13" t="s">
        <v>42</v>
      </c>
      <c r="AX262" s="13" t="s">
        <v>86</v>
      </c>
      <c r="AY262" s="158" t="s">
        <v>140</v>
      </c>
    </row>
    <row r="263" spans="2:65" s="12" customFormat="1" ht="11.25">
      <c r="B263" s="150"/>
      <c r="D263" s="151" t="s">
        <v>152</v>
      </c>
      <c r="E263" s="152" t="s">
        <v>1</v>
      </c>
      <c r="F263" s="153" t="s">
        <v>193</v>
      </c>
      <c r="H263" s="152" t="s">
        <v>1</v>
      </c>
      <c r="I263" s="154"/>
      <c r="L263" s="150"/>
      <c r="M263" s="155"/>
      <c r="T263" s="156"/>
      <c r="AT263" s="152" t="s">
        <v>152</v>
      </c>
      <c r="AU263" s="152" t="s">
        <v>148</v>
      </c>
      <c r="AV263" s="12" t="s">
        <v>94</v>
      </c>
      <c r="AW263" s="12" t="s">
        <v>42</v>
      </c>
      <c r="AX263" s="12" t="s">
        <v>86</v>
      </c>
      <c r="AY263" s="152" t="s">
        <v>140</v>
      </c>
    </row>
    <row r="264" spans="2:65" s="13" customFormat="1" ht="11.25">
      <c r="B264" s="157"/>
      <c r="D264" s="151" t="s">
        <v>152</v>
      </c>
      <c r="E264" s="158" t="s">
        <v>1</v>
      </c>
      <c r="F264" s="159" t="s">
        <v>305</v>
      </c>
      <c r="H264" s="160">
        <v>0.32</v>
      </c>
      <c r="I264" s="161"/>
      <c r="L264" s="157"/>
      <c r="M264" s="162"/>
      <c r="T264" s="163"/>
      <c r="AT264" s="158" t="s">
        <v>152</v>
      </c>
      <c r="AU264" s="158" t="s">
        <v>148</v>
      </c>
      <c r="AV264" s="13" t="s">
        <v>148</v>
      </c>
      <c r="AW264" s="13" t="s">
        <v>42</v>
      </c>
      <c r="AX264" s="13" t="s">
        <v>86</v>
      </c>
      <c r="AY264" s="158" t="s">
        <v>140</v>
      </c>
    </row>
    <row r="265" spans="2:65" s="14" customFormat="1" ht="11.25">
      <c r="B265" s="164"/>
      <c r="D265" s="151" t="s">
        <v>152</v>
      </c>
      <c r="E265" s="165" t="s">
        <v>1</v>
      </c>
      <c r="F265" s="166" t="s">
        <v>155</v>
      </c>
      <c r="H265" s="167">
        <v>3.3279999999999998</v>
      </c>
      <c r="I265" s="168"/>
      <c r="L265" s="164"/>
      <c r="M265" s="169"/>
      <c r="T265" s="170"/>
      <c r="AT265" s="165" t="s">
        <v>152</v>
      </c>
      <c r="AU265" s="165" t="s">
        <v>148</v>
      </c>
      <c r="AV265" s="14" t="s">
        <v>147</v>
      </c>
      <c r="AW265" s="14" t="s">
        <v>42</v>
      </c>
      <c r="AX265" s="14" t="s">
        <v>94</v>
      </c>
      <c r="AY265" s="165" t="s">
        <v>140</v>
      </c>
    </row>
    <row r="266" spans="2:65" s="1" customFormat="1" ht="24.2" customHeight="1">
      <c r="B266" s="33"/>
      <c r="C266" s="133" t="s">
        <v>306</v>
      </c>
      <c r="D266" s="133" t="s">
        <v>142</v>
      </c>
      <c r="E266" s="134" t="s">
        <v>307</v>
      </c>
      <c r="F266" s="135" t="s">
        <v>308</v>
      </c>
      <c r="G266" s="136" t="s">
        <v>145</v>
      </c>
      <c r="H266" s="137">
        <v>26.51</v>
      </c>
      <c r="I266" s="138"/>
      <c r="J266" s="139">
        <f>ROUND(I266*H266,2)</f>
        <v>0</v>
      </c>
      <c r="K266" s="135" t="s">
        <v>146</v>
      </c>
      <c r="L266" s="33"/>
      <c r="M266" s="140" t="s">
        <v>1</v>
      </c>
      <c r="N266" s="141" t="s">
        <v>52</v>
      </c>
      <c r="P266" s="142">
        <f>O266*H266</f>
        <v>0</v>
      </c>
      <c r="Q266" s="142">
        <v>4.6999999999999999E-4</v>
      </c>
      <c r="R266" s="142">
        <f>Q266*H266</f>
        <v>1.2459700000000001E-2</v>
      </c>
      <c r="S266" s="142">
        <v>0</v>
      </c>
      <c r="T266" s="143">
        <f>S266*H266</f>
        <v>0</v>
      </c>
      <c r="AR266" s="144" t="s">
        <v>147</v>
      </c>
      <c r="AT266" s="144" t="s">
        <v>142</v>
      </c>
      <c r="AU266" s="144" t="s">
        <v>148</v>
      </c>
      <c r="AY266" s="17" t="s">
        <v>140</v>
      </c>
      <c r="BE266" s="145">
        <f>IF(N266="základní",J266,0)</f>
        <v>0</v>
      </c>
      <c r="BF266" s="145">
        <f>IF(N266="snížená",J266,0)</f>
        <v>0</v>
      </c>
      <c r="BG266" s="145">
        <f>IF(N266="zákl. přenesená",J266,0)</f>
        <v>0</v>
      </c>
      <c r="BH266" s="145">
        <f>IF(N266="sníž. přenesená",J266,0)</f>
        <v>0</v>
      </c>
      <c r="BI266" s="145">
        <f>IF(N266="nulová",J266,0)</f>
        <v>0</v>
      </c>
      <c r="BJ266" s="17" t="s">
        <v>148</v>
      </c>
      <c r="BK266" s="145">
        <f>ROUND(I266*H266,2)</f>
        <v>0</v>
      </c>
      <c r="BL266" s="17" t="s">
        <v>147</v>
      </c>
      <c r="BM266" s="144" t="s">
        <v>309</v>
      </c>
    </row>
    <row r="267" spans="2:65" s="1" customFormat="1" ht="11.25">
      <c r="B267" s="33"/>
      <c r="D267" s="146" t="s">
        <v>150</v>
      </c>
      <c r="F267" s="147" t="s">
        <v>310</v>
      </c>
      <c r="I267" s="148"/>
      <c r="L267" s="33"/>
      <c r="M267" s="149"/>
      <c r="T267" s="57"/>
      <c r="AT267" s="17" t="s">
        <v>150</v>
      </c>
      <c r="AU267" s="17" t="s">
        <v>148</v>
      </c>
    </row>
    <row r="268" spans="2:65" s="1" customFormat="1" ht="19.5">
      <c r="B268" s="33"/>
      <c r="D268" s="151" t="s">
        <v>248</v>
      </c>
      <c r="F268" s="171" t="s">
        <v>311</v>
      </c>
      <c r="I268" s="148"/>
      <c r="L268" s="33"/>
      <c r="M268" s="149"/>
      <c r="T268" s="57"/>
      <c r="AT268" s="17" t="s">
        <v>248</v>
      </c>
      <c r="AU268" s="17" t="s">
        <v>148</v>
      </c>
    </row>
    <row r="269" spans="2:65" s="12" customFormat="1" ht="11.25">
      <c r="B269" s="150"/>
      <c r="D269" s="151" t="s">
        <v>152</v>
      </c>
      <c r="E269" s="152" t="s">
        <v>1</v>
      </c>
      <c r="F269" s="153" t="s">
        <v>312</v>
      </c>
      <c r="H269" s="152" t="s">
        <v>1</v>
      </c>
      <c r="I269" s="154"/>
      <c r="L269" s="150"/>
      <c r="M269" s="155"/>
      <c r="T269" s="156"/>
      <c r="AT269" s="152" t="s">
        <v>152</v>
      </c>
      <c r="AU269" s="152" t="s">
        <v>148</v>
      </c>
      <c r="AV269" s="12" t="s">
        <v>94</v>
      </c>
      <c r="AW269" s="12" t="s">
        <v>42</v>
      </c>
      <c r="AX269" s="12" t="s">
        <v>86</v>
      </c>
      <c r="AY269" s="152" t="s">
        <v>140</v>
      </c>
    </row>
    <row r="270" spans="2:65" s="13" customFormat="1" ht="11.25">
      <c r="B270" s="157"/>
      <c r="D270" s="151" t="s">
        <v>152</v>
      </c>
      <c r="E270" s="158" t="s">
        <v>1</v>
      </c>
      <c r="F270" s="159" t="s">
        <v>264</v>
      </c>
      <c r="H270" s="160">
        <v>7.52</v>
      </c>
      <c r="I270" s="161"/>
      <c r="L270" s="157"/>
      <c r="M270" s="162"/>
      <c r="T270" s="163"/>
      <c r="AT270" s="158" t="s">
        <v>152</v>
      </c>
      <c r="AU270" s="158" t="s">
        <v>148</v>
      </c>
      <c r="AV270" s="13" t="s">
        <v>148</v>
      </c>
      <c r="AW270" s="13" t="s">
        <v>42</v>
      </c>
      <c r="AX270" s="13" t="s">
        <v>86</v>
      </c>
      <c r="AY270" s="158" t="s">
        <v>140</v>
      </c>
    </row>
    <row r="271" spans="2:65" s="13" customFormat="1" ht="11.25">
      <c r="B271" s="157"/>
      <c r="D271" s="151" t="s">
        <v>152</v>
      </c>
      <c r="E271" s="158" t="s">
        <v>1</v>
      </c>
      <c r="F271" s="159" t="s">
        <v>265</v>
      </c>
      <c r="H271" s="160">
        <v>0.8</v>
      </c>
      <c r="I271" s="161"/>
      <c r="L271" s="157"/>
      <c r="M271" s="162"/>
      <c r="T271" s="163"/>
      <c r="AT271" s="158" t="s">
        <v>152</v>
      </c>
      <c r="AU271" s="158" t="s">
        <v>148</v>
      </c>
      <c r="AV271" s="13" t="s">
        <v>148</v>
      </c>
      <c r="AW271" s="13" t="s">
        <v>42</v>
      </c>
      <c r="AX271" s="13" t="s">
        <v>86</v>
      </c>
      <c r="AY271" s="158" t="s">
        <v>140</v>
      </c>
    </row>
    <row r="272" spans="2:65" s="12" customFormat="1" ht="11.25">
      <c r="B272" s="150"/>
      <c r="D272" s="151" t="s">
        <v>152</v>
      </c>
      <c r="E272" s="152" t="s">
        <v>1</v>
      </c>
      <c r="F272" s="153" t="s">
        <v>313</v>
      </c>
      <c r="H272" s="152" t="s">
        <v>1</v>
      </c>
      <c r="I272" s="154"/>
      <c r="L272" s="150"/>
      <c r="M272" s="155"/>
      <c r="T272" s="156"/>
      <c r="AT272" s="152" t="s">
        <v>152</v>
      </c>
      <c r="AU272" s="152" t="s">
        <v>148</v>
      </c>
      <c r="AV272" s="12" t="s">
        <v>94</v>
      </c>
      <c r="AW272" s="12" t="s">
        <v>42</v>
      </c>
      <c r="AX272" s="12" t="s">
        <v>86</v>
      </c>
      <c r="AY272" s="152" t="s">
        <v>140</v>
      </c>
    </row>
    <row r="273" spans="2:65" s="13" customFormat="1" ht="11.25">
      <c r="B273" s="157"/>
      <c r="D273" s="151" t="s">
        <v>152</v>
      </c>
      <c r="E273" s="158" t="s">
        <v>1</v>
      </c>
      <c r="F273" s="159" t="s">
        <v>314</v>
      </c>
      <c r="H273" s="160">
        <v>17.39</v>
      </c>
      <c r="I273" s="161"/>
      <c r="L273" s="157"/>
      <c r="M273" s="162"/>
      <c r="T273" s="163"/>
      <c r="AT273" s="158" t="s">
        <v>152</v>
      </c>
      <c r="AU273" s="158" t="s">
        <v>148</v>
      </c>
      <c r="AV273" s="13" t="s">
        <v>148</v>
      </c>
      <c r="AW273" s="13" t="s">
        <v>42</v>
      </c>
      <c r="AX273" s="13" t="s">
        <v>86</v>
      </c>
      <c r="AY273" s="158" t="s">
        <v>140</v>
      </c>
    </row>
    <row r="274" spans="2:65" s="13" customFormat="1" ht="11.25">
      <c r="B274" s="157"/>
      <c r="D274" s="151" t="s">
        <v>152</v>
      </c>
      <c r="E274" s="158" t="s">
        <v>1</v>
      </c>
      <c r="F274" s="159" t="s">
        <v>265</v>
      </c>
      <c r="H274" s="160">
        <v>0.8</v>
      </c>
      <c r="I274" s="161"/>
      <c r="L274" s="157"/>
      <c r="M274" s="162"/>
      <c r="T274" s="163"/>
      <c r="AT274" s="158" t="s">
        <v>152</v>
      </c>
      <c r="AU274" s="158" t="s">
        <v>148</v>
      </c>
      <c r="AV274" s="13" t="s">
        <v>148</v>
      </c>
      <c r="AW274" s="13" t="s">
        <v>42</v>
      </c>
      <c r="AX274" s="13" t="s">
        <v>86</v>
      </c>
      <c r="AY274" s="158" t="s">
        <v>140</v>
      </c>
    </row>
    <row r="275" spans="2:65" s="14" customFormat="1" ht="11.25">
      <c r="B275" s="164"/>
      <c r="D275" s="151" t="s">
        <v>152</v>
      </c>
      <c r="E275" s="165" t="s">
        <v>1</v>
      </c>
      <c r="F275" s="166" t="s">
        <v>155</v>
      </c>
      <c r="H275" s="167">
        <v>26.51</v>
      </c>
      <c r="I275" s="168"/>
      <c r="L275" s="164"/>
      <c r="M275" s="169"/>
      <c r="T275" s="170"/>
      <c r="AT275" s="165" t="s">
        <v>152</v>
      </c>
      <c r="AU275" s="165" t="s">
        <v>148</v>
      </c>
      <c r="AV275" s="14" t="s">
        <v>147</v>
      </c>
      <c r="AW275" s="14" t="s">
        <v>42</v>
      </c>
      <c r="AX275" s="14" t="s">
        <v>94</v>
      </c>
      <c r="AY275" s="165" t="s">
        <v>140</v>
      </c>
    </row>
    <row r="276" spans="2:65" s="11" customFormat="1" ht="22.9" customHeight="1">
      <c r="B276" s="121"/>
      <c r="D276" s="122" t="s">
        <v>85</v>
      </c>
      <c r="E276" s="131" t="s">
        <v>161</v>
      </c>
      <c r="F276" s="131" t="s">
        <v>315</v>
      </c>
      <c r="I276" s="124"/>
      <c r="J276" s="132">
        <f>BK276</f>
        <v>0</v>
      </c>
      <c r="L276" s="121"/>
      <c r="M276" s="126"/>
      <c r="P276" s="127">
        <f>SUM(P277:P286)</f>
        <v>0</v>
      </c>
      <c r="R276" s="127">
        <f>SUM(R277:R286)</f>
        <v>0.29997000000000001</v>
      </c>
      <c r="T276" s="128">
        <f>SUM(T277:T286)</f>
        <v>0</v>
      </c>
      <c r="AR276" s="122" t="s">
        <v>94</v>
      </c>
      <c r="AT276" s="129" t="s">
        <v>85</v>
      </c>
      <c r="AU276" s="129" t="s">
        <v>94</v>
      </c>
      <c r="AY276" s="122" t="s">
        <v>140</v>
      </c>
      <c r="BK276" s="130">
        <f>SUM(BK277:BK286)</f>
        <v>0</v>
      </c>
    </row>
    <row r="277" spans="2:65" s="1" customFormat="1" ht="33" customHeight="1">
      <c r="B277" s="33"/>
      <c r="C277" s="133" t="s">
        <v>316</v>
      </c>
      <c r="D277" s="133" t="s">
        <v>142</v>
      </c>
      <c r="E277" s="134" t="s">
        <v>317</v>
      </c>
      <c r="F277" s="135" t="s">
        <v>318</v>
      </c>
      <c r="G277" s="136" t="s">
        <v>319</v>
      </c>
      <c r="H277" s="137">
        <v>1</v>
      </c>
      <c r="I277" s="138"/>
      <c r="J277" s="139">
        <f>ROUND(I277*H277,2)</f>
        <v>0</v>
      </c>
      <c r="K277" s="135" t="s">
        <v>146</v>
      </c>
      <c r="L277" s="33"/>
      <c r="M277" s="140" t="s">
        <v>1</v>
      </c>
      <c r="N277" s="141" t="s">
        <v>52</v>
      </c>
      <c r="P277" s="142">
        <f>O277*H277</f>
        <v>0</v>
      </c>
      <c r="Q277" s="142">
        <v>0.28977000000000003</v>
      </c>
      <c r="R277" s="142">
        <f>Q277*H277</f>
        <v>0.28977000000000003</v>
      </c>
      <c r="S277" s="142">
        <v>0</v>
      </c>
      <c r="T277" s="143">
        <f>S277*H277</f>
        <v>0</v>
      </c>
      <c r="AR277" s="144" t="s">
        <v>147</v>
      </c>
      <c r="AT277" s="144" t="s">
        <v>142</v>
      </c>
      <c r="AU277" s="144" t="s">
        <v>148</v>
      </c>
      <c r="AY277" s="17" t="s">
        <v>140</v>
      </c>
      <c r="BE277" s="145">
        <f>IF(N277="základní",J277,0)</f>
        <v>0</v>
      </c>
      <c r="BF277" s="145">
        <f>IF(N277="snížená",J277,0)</f>
        <v>0</v>
      </c>
      <c r="BG277" s="145">
        <f>IF(N277="zákl. přenesená",J277,0)</f>
        <v>0</v>
      </c>
      <c r="BH277" s="145">
        <f>IF(N277="sníž. přenesená",J277,0)</f>
        <v>0</v>
      </c>
      <c r="BI277" s="145">
        <f>IF(N277="nulová",J277,0)</f>
        <v>0</v>
      </c>
      <c r="BJ277" s="17" t="s">
        <v>148</v>
      </c>
      <c r="BK277" s="145">
        <f>ROUND(I277*H277,2)</f>
        <v>0</v>
      </c>
      <c r="BL277" s="17" t="s">
        <v>147</v>
      </c>
      <c r="BM277" s="144" t="s">
        <v>320</v>
      </c>
    </row>
    <row r="278" spans="2:65" s="1" customFormat="1" ht="11.25">
      <c r="B278" s="33"/>
      <c r="D278" s="146" t="s">
        <v>150</v>
      </c>
      <c r="F278" s="147" t="s">
        <v>321</v>
      </c>
      <c r="I278" s="148"/>
      <c r="L278" s="33"/>
      <c r="M278" s="149"/>
      <c r="T278" s="57"/>
      <c r="AT278" s="17" t="s">
        <v>150</v>
      </c>
      <c r="AU278" s="17" t="s">
        <v>148</v>
      </c>
    </row>
    <row r="279" spans="2:65" s="12" customFormat="1" ht="11.25">
      <c r="B279" s="150"/>
      <c r="D279" s="151" t="s">
        <v>152</v>
      </c>
      <c r="E279" s="152" t="s">
        <v>1</v>
      </c>
      <c r="F279" s="153" t="s">
        <v>322</v>
      </c>
      <c r="H279" s="152" t="s">
        <v>1</v>
      </c>
      <c r="I279" s="154"/>
      <c r="L279" s="150"/>
      <c r="M279" s="155"/>
      <c r="T279" s="156"/>
      <c r="AT279" s="152" t="s">
        <v>152</v>
      </c>
      <c r="AU279" s="152" t="s">
        <v>148</v>
      </c>
      <c r="AV279" s="12" t="s">
        <v>94</v>
      </c>
      <c r="AW279" s="12" t="s">
        <v>42</v>
      </c>
      <c r="AX279" s="12" t="s">
        <v>86</v>
      </c>
      <c r="AY279" s="152" t="s">
        <v>140</v>
      </c>
    </row>
    <row r="280" spans="2:65" s="13" customFormat="1" ht="11.25">
      <c r="B280" s="157"/>
      <c r="D280" s="151" t="s">
        <v>152</v>
      </c>
      <c r="E280" s="158" t="s">
        <v>1</v>
      </c>
      <c r="F280" s="159" t="s">
        <v>94</v>
      </c>
      <c r="H280" s="160">
        <v>1</v>
      </c>
      <c r="I280" s="161"/>
      <c r="L280" s="157"/>
      <c r="M280" s="162"/>
      <c r="T280" s="163"/>
      <c r="AT280" s="158" t="s">
        <v>152</v>
      </c>
      <c r="AU280" s="158" t="s">
        <v>148</v>
      </c>
      <c r="AV280" s="13" t="s">
        <v>148</v>
      </c>
      <c r="AW280" s="13" t="s">
        <v>42</v>
      </c>
      <c r="AX280" s="13" t="s">
        <v>86</v>
      </c>
      <c r="AY280" s="158" t="s">
        <v>140</v>
      </c>
    </row>
    <row r="281" spans="2:65" s="14" customFormat="1" ht="11.25">
      <c r="B281" s="164"/>
      <c r="D281" s="151" t="s">
        <v>152</v>
      </c>
      <c r="E281" s="165" t="s">
        <v>1</v>
      </c>
      <c r="F281" s="166" t="s">
        <v>155</v>
      </c>
      <c r="H281" s="167">
        <v>1</v>
      </c>
      <c r="I281" s="168"/>
      <c r="L281" s="164"/>
      <c r="M281" s="169"/>
      <c r="T281" s="170"/>
      <c r="AT281" s="165" t="s">
        <v>152</v>
      </c>
      <c r="AU281" s="165" t="s">
        <v>148</v>
      </c>
      <c r="AV281" s="14" t="s">
        <v>147</v>
      </c>
      <c r="AW281" s="14" t="s">
        <v>42</v>
      </c>
      <c r="AX281" s="14" t="s">
        <v>94</v>
      </c>
      <c r="AY281" s="165" t="s">
        <v>140</v>
      </c>
    </row>
    <row r="282" spans="2:65" s="1" customFormat="1" ht="37.9" customHeight="1">
      <c r="B282" s="33"/>
      <c r="C282" s="133" t="s">
        <v>323</v>
      </c>
      <c r="D282" s="133" t="s">
        <v>142</v>
      </c>
      <c r="E282" s="134" t="s">
        <v>324</v>
      </c>
      <c r="F282" s="135" t="s">
        <v>325</v>
      </c>
      <c r="G282" s="136" t="s">
        <v>319</v>
      </c>
      <c r="H282" s="137">
        <v>1</v>
      </c>
      <c r="I282" s="138"/>
      <c r="J282" s="139">
        <f>ROUND(I282*H282,2)</f>
        <v>0</v>
      </c>
      <c r="K282" s="135" t="s">
        <v>146</v>
      </c>
      <c r="L282" s="33"/>
      <c r="M282" s="140" t="s">
        <v>1</v>
      </c>
      <c r="N282" s="141" t="s">
        <v>52</v>
      </c>
      <c r="P282" s="142">
        <f>O282*H282</f>
        <v>0</v>
      </c>
      <c r="Q282" s="142">
        <v>1.0200000000000001E-2</v>
      </c>
      <c r="R282" s="142">
        <f>Q282*H282</f>
        <v>1.0200000000000001E-2</v>
      </c>
      <c r="S282" s="142">
        <v>0</v>
      </c>
      <c r="T282" s="143">
        <f>S282*H282</f>
        <v>0</v>
      </c>
      <c r="AR282" s="144" t="s">
        <v>147</v>
      </c>
      <c r="AT282" s="144" t="s">
        <v>142</v>
      </c>
      <c r="AU282" s="144" t="s">
        <v>148</v>
      </c>
      <c r="AY282" s="17" t="s">
        <v>140</v>
      </c>
      <c r="BE282" s="145">
        <f>IF(N282="základní",J282,0)</f>
        <v>0</v>
      </c>
      <c r="BF282" s="145">
        <f>IF(N282="snížená",J282,0)</f>
        <v>0</v>
      </c>
      <c r="BG282" s="145">
        <f>IF(N282="zákl. přenesená",J282,0)</f>
        <v>0</v>
      </c>
      <c r="BH282" s="145">
        <f>IF(N282="sníž. přenesená",J282,0)</f>
        <v>0</v>
      </c>
      <c r="BI282" s="145">
        <f>IF(N282="nulová",J282,0)</f>
        <v>0</v>
      </c>
      <c r="BJ282" s="17" t="s">
        <v>148</v>
      </c>
      <c r="BK282" s="145">
        <f>ROUND(I282*H282,2)</f>
        <v>0</v>
      </c>
      <c r="BL282" s="17" t="s">
        <v>147</v>
      </c>
      <c r="BM282" s="144" t="s">
        <v>326</v>
      </c>
    </row>
    <row r="283" spans="2:65" s="1" customFormat="1" ht="11.25">
      <c r="B283" s="33"/>
      <c r="D283" s="146" t="s">
        <v>150</v>
      </c>
      <c r="F283" s="147" t="s">
        <v>327</v>
      </c>
      <c r="I283" s="148"/>
      <c r="L283" s="33"/>
      <c r="M283" s="149"/>
      <c r="T283" s="57"/>
      <c r="AT283" s="17" t="s">
        <v>150</v>
      </c>
      <c r="AU283" s="17" t="s">
        <v>148</v>
      </c>
    </row>
    <row r="284" spans="2:65" s="12" customFormat="1" ht="11.25">
      <c r="B284" s="150"/>
      <c r="D284" s="151" t="s">
        <v>152</v>
      </c>
      <c r="E284" s="152" t="s">
        <v>1</v>
      </c>
      <c r="F284" s="153" t="s">
        <v>322</v>
      </c>
      <c r="H284" s="152" t="s">
        <v>1</v>
      </c>
      <c r="I284" s="154"/>
      <c r="L284" s="150"/>
      <c r="M284" s="155"/>
      <c r="T284" s="156"/>
      <c r="AT284" s="152" t="s">
        <v>152</v>
      </c>
      <c r="AU284" s="152" t="s">
        <v>148</v>
      </c>
      <c r="AV284" s="12" t="s">
        <v>94</v>
      </c>
      <c r="AW284" s="12" t="s">
        <v>42</v>
      </c>
      <c r="AX284" s="12" t="s">
        <v>86</v>
      </c>
      <c r="AY284" s="152" t="s">
        <v>140</v>
      </c>
    </row>
    <row r="285" spans="2:65" s="13" customFormat="1" ht="11.25">
      <c r="B285" s="157"/>
      <c r="D285" s="151" t="s">
        <v>152</v>
      </c>
      <c r="E285" s="158" t="s">
        <v>1</v>
      </c>
      <c r="F285" s="159" t="s">
        <v>94</v>
      </c>
      <c r="H285" s="160">
        <v>1</v>
      </c>
      <c r="I285" s="161"/>
      <c r="L285" s="157"/>
      <c r="M285" s="162"/>
      <c r="T285" s="163"/>
      <c r="AT285" s="158" t="s">
        <v>152</v>
      </c>
      <c r="AU285" s="158" t="s">
        <v>148</v>
      </c>
      <c r="AV285" s="13" t="s">
        <v>148</v>
      </c>
      <c r="AW285" s="13" t="s">
        <v>42</v>
      </c>
      <c r="AX285" s="13" t="s">
        <v>86</v>
      </c>
      <c r="AY285" s="158" t="s">
        <v>140</v>
      </c>
    </row>
    <row r="286" spans="2:65" s="14" customFormat="1" ht="11.25">
      <c r="B286" s="164"/>
      <c r="D286" s="151" t="s">
        <v>152</v>
      </c>
      <c r="E286" s="165" t="s">
        <v>1</v>
      </c>
      <c r="F286" s="166" t="s">
        <v>155</v>
      </c>
      <c r="H286" s="167">
        <v>1</v>
      </c>
      <c r="I286" s="168"/>
      <c r="L286" s="164"/>
      <c r="M286" s="169"/>
      <c r="T286" s="170"/>
      <c r="AT286" s="165" t="s">
        <v>152</v>
      </c>
      <c r="AU286" s="165" t="s">
        <v>148</v>
      </c>
      <c r="AV286" s="14" t="s">
        <v>147</v>
      </c>
      <c r="AW286" s="14" t="s">
        <v>42</v>
      </c>
      <c r="AX286" s="14" t="s">
        <v>94</v>
      </c>
      <c r="AY286" s="165" t="s">
        <v>140</v>
      </c>
    </row>
    <row r="287" spans="2:65" s="11" customFormat="1" ht="22.9" customHeight="1">
      <c r="B287" s="121"/>
      <c r="D287" s="122" t="s">
        <v>85</v>
      </c>
      <c r="E287" s="131" t="s">
        <v>172</v>
      </c>
      <c r="F287" s="131" t="s">
        <v>328</v>
      </c>
      <c r="I287" s="124"/>
      <c r="J287" s="132">
        <f>BK287</f>
        <v>0</v>
      </c>
      <c r="L287" s="121"/>
      <c r="M287" s="126"/>
      <c r="P287" s="127">
        <f>SUM(P288:P308)</f>
        <v>0</v>
      </c>
      <c r="R287" s="127">
        <f>SUM(R288:R308)</f>
        <v>3.1959473599999999</v>
      </c>
      <c r="T287" s="128">
        <f>SUM(T288:T308)</f>
        <v>0</v>
      </c>
      <c r="AR287" s="122" t="s">
        <v>94</v>
      </c>
      <c r="AT287" s="129" t="s">
        <v>85</v>
      </c>
      <c r="AU287" s="129" t="s">
        <v>94</v>
      </c>
      <c r="AY287" s="122" t="s">
        <v>140</v>
      </c>
      <c r="BK287" s="130">
        <f>SUM(BK288:BK308)</f>
        <v>0</v>
      </c>
    </row>
    <row r="288" spans="2:65" s="1" customFormat="1" ht="49.15" customHeight="1">
      <c r="B288" s="33"/>
      <c r="C288" s="133" t="s">
        <v>329</v>
      </c>
      <c r="D288" s="133" t="s">
        <v>142</v>
      </c>
      <c r="E288" s="134" t="s">
        <v>330</v>
      </c>
      <c r="F288" s="135" t="s">
        <v>331</v>
      </c>
      <c r="G288" s="136" t="s">
        <v>181</v>
      </c>
      <c r="H288" s="137">
        <v>9.4</v>
      </c>
      <c r="I288" s="138"/>
      <c r="J288" s="139">
        <f>ROUND(I288*H288,2)</f>
        <v>0</v>
      </c>
      <c r="K288" s="135" t="s">
        <v>146</v>
      </c>
      <c r="L288" s="33"/>
      <c r="M288" s="140" t="s">
        <v>1</v>
      </c>
      <c r="N288" s="141" t="s">
        <v>52</v>
      </c>
      <c r="P288" s="142">
        <f>O288*H288</f>
        <v>0</v>
      </c>
      <c r="Q288" s="142">
        <v>0.1295</v>
      </c>
      <c r="R288" s="142">
        <f>Q288*H288</f>
        <v>1.2173</v>
      </c>
      <c r="S288" s="142">
        <v>0</v>
      </c>
      <c r="T288" s="143">
        <f>S288*H288</f>
        <v>0</v>
      </c>
      <c r="AR288" s="144" t="s">
        <v>147</v>
      </c>
      <c r="AT288" s="144" t="s">
        <v>142</v>
      </c>
      <c r="AU288" s="144" t="s">
        <v>148</v>
      </c>
      <c r="AY288" s="17" t="s">
        <v>140</v>
      </c>
      <c r="BE288" s="145">
        <f>IF(N288="základní",J288,0)</f>
        <v>0</v>
      </c>
      <c r="BF288" s="145">
        <f>IF(N288="snížená",J288,0)</f>
        <v>0</v>
      </c>
      <c r="BG288" s="145">
        <f>IF(N288="zákl. přenesená",J288,0)</f>
        <v>0</v>
      </c>
      <c r="BH288" s="145">
        <f>IF(N288="sníž. přenesená",J288,0)</f>
        <v>0</v>
      </c>
      <c r="BI288" s="145">
        <f>IF(N288="nulová",J288,0)</f>
        <v>0</v>
      </c>
      <c r="BJ288" s="17" t="s">
        <v>148</v>
      </c>
      <c r="BK288" s="145">
        <f>ROUND(I288*H288,2)</f>
        <v>0</v>
      </c>
      <c r="BL288" s="17" t="s">
        <v>147</v>
      </c>
      <c r="BM288" s="144" t="s">
        <v>332</v>
      </c>
    </row>
    <row r="289" spans="2:65" s="1" customFormat="1" ht="11.25">
      <c r="B289" s="33"/>
      <c r="D289" s="146" t="s">
        <v>150</v>
      </c>
      <c r="F289" s="147" t="s">
        <v>333</v>
      </c>
      <c r="I289" s="148"/>
      <c r="L289" s="33"/>
      <c r="M289" s="149"/>
      <c r="T289" s="57"/>
      <c r="AT289" s="17" t="s">
        <v>150</v>
      </c>
      <c r="AU289" s="17" t="s">
        <v>148</v>
      </c>
    </row>
    <row r="290" spans="2:65" s="13" customFormat="1" ht="11.25">
      <c r="B290" s="157"/>
      <c r="D290" s="151" t="s">
        <v>152</v>
      </c>
      <c r="E290" s="158" t="s">
        <v>1</v>
      </c>
      <c r="F290" s="159" t="s">
        <v>334</v>
      </c>
      <c r="H290" s="160">
        <v>9.4</v>
      </c>
      <c r="I290" s="161"/>
      <c r="L290" s="157"/>
      <c r="M290" s="162"/>
      <c r="T290" s="163"/>
      <c r="AT290" s="158" t="s">
        <v>152</v>
      </c>
      <c r="AU290" s="158" t="s">
        <v>148</v>
      </c>
      <c r="AV290" s="13" t="s">
        <v>148</v>
      </c>
      <c r="AW290" s="13" t="s">
        <v>42</v>
      </c>
      <c r="AX290" s="13" t="s">
        <v>86</v>
      </c>
      <c r="AY290" s="158" t="s">
        <v>140</v>
      </c>
    </row>
    <row r="291" spans="2:65" s="14" customFormat="1" ht="11.25">
      <c r="B291" s="164"/>
      <c r="D291" s="151" t="s">
        <v>152</v>
      </c>
      <c r="E291" s="165" t="s">
        <v>1</v>
      </c>
      <c r="F291" s="166" t="s">
        <v>155</v>
      </c>
      <c r="H291" s="167">
        <v>9.4</v>
      </c>
      <c r="I291" s="168"/>
      <c r="L291" s="164"/>
      <c r="M291" s="169"/>
      <c r="T291" s="170"/>
      <c r="AT291" s="165" t="s">
        <v>152</v>
      </c>
      <c r="AU291" s="165" t="s">
        <v>148</v>
      </c>
      <c r="AV291" s="14" t="s">
        <v>147</v>
      </c>
      <c r="AW291" s="14" t="s">
        <v>42</v>
      </c>
      <c r="AX291" s="14" t="s">
        <v>94</v>
      </c>
      <c r="AY291" s="165" t="s">
        <v>140</v>
      </c>
    </row>
    <row r="292" spans="2:65" s="1" customFormat="1" ht="16.5" customHeight="1">
      <c r="B292" s="33"/>
      <c r="C292" s="172" t="s">
        <v>335</v>
      </c>
      <c r="D292" s="172" t="s">
        <v>336</v>
      </c>
      <c r="E292" s="173" t="s">
        <v>337</v>
      </c>
      <c r="F292" s="174" t="s">
        <v>338</v>
      </c>
      <c r="G292" s="175" t="s">
        <v>181</v>
      </c>
      <c r="H292" s="176">
        <v>9.5879999999999992</v>
      </c>
      <c r="I292" s="177"/>
      <c r="J292" s="178">
        <f>ROUND(I292*H292,2)</f>
        <v>0</v>
      </c>
      <c r="K292" s="174" t="s">
        <v>146</v>
      </c>
      <c r="L292" s="179"/>
      <c r="M292" s="180" t="s">
        <v>1</v>
      </c>
      <c r="N292" s="181" t="s">
        <v>52</v>
      </c>
      <c r="P292" s="142">
        <f>O292*H292</f>
        <v>0</v>
      </c>
      <c r="Q292" s="142">
        <v>5.6120000000000003E-2</v>
      </c>
      <c r="R292" s="142">
        <f>Q292*H292</f>
        <v>0.53807855999999998</v>
      </c>
      <c r="S292" s="142">
        <v>0</v>
      </c>
      <c r="T292" s="143">
        <f>S292*H292</f>
        <v>0</v>
      </c>
      <c r="AR292" s="144" t="s">
        <v>195</v>
      </c>
      <c r="AT292" s="144" t="s">
        <v>336</v>
      </c>
      <c r="AU292" s="144" t="s">
        <v>148</v>
      </c>
      <c r="AY292" s="17" t="s">
        <v>140</v>
      </c>
      <c r="BE292" s="145">
        <f>IF(N292="základní",J292,0)</f>
        <v>0</v>
      </c>
      <c r="BF292" s="145">
        <f>IF(N292="snížená",J292,0)</f>
        <v>0</v>
      </c>
      <c r="BG292" s="145">
        <f>IF(N292="zákl. přenesená",J292,0)</f>
        <v>0</v>
      </c>
      <c r="BH292" s="145">
        <f>IF(N292="sníž. přenesená",J292,0)</f>
        <v>0</v>
      </c>
      <c r="BI292" s="145">
        <f>IF(N292="nulová",J292,0)</f>
        <v>0</v>
      </c>
      <c r="BJ292" s="17" t="s">
        <v>148</v>
      </c>
      <c r="BK292" s="145">
        <f>ROUND(I292*H292,2)</f>
        <v>0</v>
      </c>
      <c r="BL292" s="17" t="s">
        <v>147</v>
      </c>
      <c r="BM292" s="144" t="s">
        <v>339</v>
      </c>
    </row>
    <row r="293" spans="2:65" s="13" customFormat="1" ht="11.25">
      <c r="B293" s="157"/>
      <c r="D293" s="151" t="s">
        <v>152</v>
      </c>
      <c r="F293" s="159" t="s">
        <v>340</v>
      </c>
      <c r="H293" s="160">
        <v>9.5879999999999992</v>
      </c>
      <c r="I293" s="161"/>
      <c r="L293" s="157"/>
      <c r="M293" s="162"/>
      <c r="T293" s="163"/>
      <c r="AT293" s="158" t="s">
        <v>152</v>
      </c>
      <c r="AU293" s="158" t="s">
        <v>148</v>
      </c>
      <c r="AV293" s="13" t="s">
        <v>148</v>
      </c>
      <c r="AW293" s="13" t="s">
        <v>4</v>
      </c>
      <c r="AX293" s="13" t="s">
        <v>94</v>
      </c>
      <c r="AY293" s="158" t="s">
        <v>140</v>
      </c>
    </row>
    <row r="294" spans="2:65" s="1" customFormat="1" ht="78" customHeight="1">
      <c r="B294" s="33"/>
      <c r="C294" s="133" t="s">
        <v>341</v>
      </c>
      <c r="D294" s="133" t="s">
        <v>142</v>
      </c>
      <c r="E294" s="134" t="s">
        <v>342</v>
      </c>
      <c r="F294" s="135" t="s">
        <v>343</v>
      </c>
      <c r="G294" s="136" t="s">
        <v>145</v>
      </c>
      <c r="H294" s="137">
        <v>10.34</v>
      </c>
      <c r="I294" s="138"/>
      <c r="J294" s="139">
        <f>ROUND(I294*H294,2)</f>
        <v>0</v>
      </c>
      <c r="K294" s="135" t="s">
        <v>146</v>
      </c>
      <c r="L294" s="33"/>
      <c r="M294" s="140" t="s">
        <v>1</v>
      </c>
      <c r="N294" s="141" t="s">
        <v>52</v>
      </c>
      <c r="P294" s="142">
        <f>O294*H294</f>
        <v>0</v>
      </c>
      <c r="Q294" s="142">
        <v>8.9219999999999994E-2</v>
      </c>
      <c r="R294" s="142">
        <f>Q294*H294</f>
        <v>0.92253479999999988</v>
      </c>
      <c r="S294" s="142">
        <v>0</v>
      </c>
      <c r="T294" s="143">
        <f>S294*H294</f>
        <v>0</v>
      </c>
      <c r="AR294" s="144" t="s">
        <v>147</v>
      </c>
      <c r="AT294" s="144" t="s">
        <v>142</v>
      </c>
      <c r="AU294" s="144" t="s">
        <v>148</v>
      </c>
      <c r="AY294" s="17" t="s">
        <v>140</v>
      </c>
      <c r="BE294" s="145">
        <f>IF(N294="základní",J294,0)</f>
        <v>0</v>
      </c>
      <c r="BF294" s="145">
        <f>IF(N294="snížená",J294,0)</f>
        <v>0</v>
      </c>
      <c r="BG294" s="145">
        <f>IF(N294="zákl. přenesená",J294,0)</f>
        <v>0</v>
      </c>
      <c r="BH294" s="145">
        <f>IF(N294="sníž. přenesená",J294,0)</f>
        <v>0</v>
      </c>
      <c r="BI294" s="145">
        <f>IF(N294="nulová",J294,0)</f>
        <v>0</v>
      </c>
      <c r="BJ294" s="17" t="s">
        <v>148</v>
      </c>
      <c r="BK294" s="145">
        <f>ROUND(I294*H294,2)</f>
        <v>0</v>
      </c>
      <c r="BL294" s="17" t="s">
        <v>147</v>
      </c>
      <c r="BM294" s="144" t="s">
        <v>344</v>
      </c>
    </row>
    <row r="295" spans="2:65" s="1" customFormat="1" ht="11.25">
      <c r="B295" s="33"/>
      <c r="D295" s="146" t="s">
        <v>150</v>
      </c>
      <c r="F295" s="147" t="s">
        <v>345</v>
      </c>
      <c r="I295" s="148"/>
      <c r="L295" s="33"/>
      <c r="M295" s="149"/>
      <c r="T295" s="57"/>
      <c r="AT295" s="17" t="s">
        <v>150</v>
      </c>
      <c r="AU295" s="17" t="s">
        <v>148</v>
      </c>
    </row>
    <row r="296" spans="2:65" s="1" customFormat="1" ht="19.5">
      <c r="B296" s="33"/>
      <c r="D296" s="151" t="s">
        <v>248</v>
      </c>
      <c r="F296" s="171" t="s">
        <v>346</v>
      </c>
      <c r="I296" s="148"/>
      <c r="L296" s="33"/>
      <c r="M296" s="149"/>
      <c r="T296" s="57"/>
      <c r="AT296" s="17" t="s">
        <v>248</v>
      </c>
      <c r="AU296" s="17" t="s">
        <v>148</v>
      </c>
    </row>
    <row r="297" spans="2:65" s="13" customFormat="1" ht="11.25">
      <c r="B297" s="157"/>
      <c r="D297" s="151" t="s">
        <v>152</v>
      </c>
      <c r="E297" s="158" t="s">
        <v>1</v>
      </c>
      <c r="F297" s="159" t="s">
        <v>160</v>
      </c>
      <c r="H297" s="160">
        <v>10.34</v>
      </c>
      <c r="I297" s="161"/>
      <c r="L297" s="157"/>
      <c r="M297" s="162"/>
      <c r="T297" s="163"/>
      <c r="AT297" s="158" t="s">
        <v>152</v>
      </c>
      <c r="AU297" s="158" t="s">
        <v>148</v>
      </c>
      <c r="AV297" s="13" t="s">
        <v>148</v>
      </c>
      <c r="AW297" s="13" t="s">
        <v>42</v>
      </c>
      <c r="AX297" s="13" t="s">
        <v>86</v>
      </c>
      <c r="AY297" s="158" t="s">
        <v>140</v>
      </c>
    </row>
    <row r="298" spans="2:65" s="14" customFormat="1" ht="11.25">
      <c r="B298" s="164"/>
      <c r="D298" s="151" t="s">
        <v>152</v>
      </c>
      <c r="E298" s="165" t="s">
        <v>1</v>
      </c>
      <c r="F298" s="166" t="s">
        <v>155</v>
      </c>
      <c r="H298" s="167">
        <v>10.34</v>
      </c>
      <c r="I298" s="168"/>
      <c r="L298" s="164"/>
      <c r="M298" s="169"/>
      <c r="T298" s="170"/>
      <c r="AT298" s="165" t="s">
        <v>152</v>
      </c>
      <c r="AU298" s="165" t="s">
        <v>148</v>
      </c>
      <c r="AV298" s="14" t="s">
        <v>147</v>
      </c>
      <c r="AW298" s="14" t="s">
        <v>42</v>
      </c>
      <c r="AX298" s="14" t="s">
        <v>94</v>
      </c>
      <c r="AY298" s="165" t="s">
        <v>140</v>
      </c>
    </row>
    <row r="299" spans="2:65" s="1" customFormat="1" ht="44.25" customHeight="1">
      <c r="B299" s="33"/>
      <c r="C299" s="133" t="s">
        <v>347</v>
      </c>
      <c r="D299" s="133" t="s">
        <v>142</v>
      </c>
      <c r="E299" s="134" t="s">
        <v>348</v>
      </c>
      <c r="F299" s="135" t="s">
        <v>349</v>
      </c>
      <c r="G299" s="136" t="s">
        <v>145</v>
      </c>
      <c r="H299" s="137">
        <v>15.04</v>
      </c>
      <c r="I299" s="138"/>
      <c r="J299" s="139">
        <f>ROUND(I299*H299,2)</f>
        <v>0</v>
      </c>
      <c r="K299" s="135" t="s">
        <v>146</v>
      </c>
      <c r="L299" s="33"/>
      <c r="M299" s="140" t="s">
        <v>1</v>
      </c>
      <c r="N299" s="141" t="s">
        <v>52</v>
      </c>
      <c r="P299" s="142">
        <f>O299*H299</f>
        <v>0</v>
      </c>
      <c r="Q299" s="142">
        <v>0</v>
      </c>
      <c r="R299" s="142">
        <f>Q299*H299</f>
        <v>0</v>
      </c>
      <c r="S299" s="142">
        <v>0</v>
      </c>
      <c r="T299" s="143">
        <f>S299*H299</f>
        <v>0</v>
      </c>
      <c r="AR299" s="144" t="s">
        <v>147</v>
      </c>
      <c r="AT299" s="144" t="s">
        <v>142</v>
      </c>
      <c r="AU299" s="144" t="s">
        <v>148</v>
      </c>
      <c r="AY299" s="17" t="s">
        <v>140</v>
      </c>
      <c r="BE299" s="145">
        <f>IF(N299="základní",J299,0)</f>
        <v>0</v>
      </c>
      <c r="BF299" s="145">
        <f>IF(N299="snížená",J299,0)</f>
        <v>0</v>
      </c>
      <c r="BG299" s="145">
        <f>IF(N299="zákl. přenesená",J299,0)</f>
        <v>0</v>
      </c>
      <c r="BH299" s="145">
        <f>IF(N299="sníž. přenesená",J299,0)</f>
        <v>0</v>
      </c>
      <c r="BI299" s="145">
        <f>IF(N299="nulová",J299,0)</f>
        <v>0</v>
      </c>
      <c r="BJ299" s="17" t="s">
        <v>148</v>
      </c>
      <c r="BK299" s="145">
        <f>ROUND(I299*H299,2)</f>
        <v>0</v>
      </c>
      <c r="BL299" s="17" t="s">
        <v>147</v>
      </c>
      <c r="BM299" s="144" t="s">
        <v>350</v>
      </c>
    </row>
    <row r="300" spans="2:65" s="1" customFormat="1" ht="11.25">
      <c r="B300" s="33"/>
      <c r="D300" s="146" t="s">
        <v>150</v>
      </c>
      <c r="F300" s="147" t="s">
        <v>351</v>
      </c>
      <c r="I300" s="148"/>
      <c r="L300" s="33"/>
      <c r="M300" s="149"/>
      <c r="T300" s="57"/>
      <c r="AT300" s="17" t="s">
        <v>150</v>
      </c>
      <c r="AU300" s="17" t="s">
        <v>148</v>
      </c>
    </row>
    <row r="301" spans="2:65" s="13" customFormat="1" ht="11.25">
      <c r="B301" s="157"/>
      <c r="D301" s="151" t="s">
        <v>152</v>
      </c>
      <c r="E301" s="158" t="s">
        <v>1</v>
      </c>
      <c r="F301" s="159" t="s">
        <v>177</v>
      </c>
      <c r="H301" s="160">
        <v>7.52</v>
      </c>
      <c r="I301" s="161"/>
      <c r="L301" s="157"/>
      <c r="M301" s="162"/>
      <c r="T301" s="163"/>
      <c r="AT301" s="158" t="s">
        <v>152</v>
      </c>
      <c r="AU301" s="158" t="s">
        <v>148</v>
      </c>
      <c r="AV301" s="13" t="s">
        <v>148</v>
      </c>
      <c r="AW301" s="13" t="s">
        <v>42</v>
      </c>
      <c r="AX301" s="13" t="s">
        <v>86</v>
      </c>
      <c r="AY301" s="158" t="s">
        <v>140</v>
      </c>
    </row>
    <row r="302" spans="2:65" s="13" customFormat="1" ht="11.25">
      <c r="B302" s="157"/>
      <c r="D302" s="151" t="s">
        <v>152</v>
      </c>
      <c r="E302" s="158" t="s">
        <v>1</v>
      </c>
      <c r="F302" s="159" t="s">
        <v>177</v>
      </c>
      <c r="H302" s="160">
        <v>7.52</v>
      </c>
      <c r="I302" s="161"/>
      <c r="L302" s="157"/>
      <c r="M302" s="162"/>
      <c r="T302" s="163"/>
      <c r="AT302" s="158" t="s">
        <v>152</v>
      </c>
      <c r="AU302" s="158" t="s">
        <v>148</v>
      </c>
      <c r="AV302" s="13" t="s">
        <v>148</v>
      </c>
      <c r="AW302" s="13" t="s">
        <v>42</v>
      </c>
      <c r="AX302" s="13" t="s">
        <v>86</v>
      </c>
      <c r="AY302" s="158" t="s">
        <v>140</v>
      </c>
    </row>
    <row r="303" spans="2:65" s="14" customFormat="1" ht="11.25">
      <c r="B303" s="164"/>
      <c r="D303" s="151" t="s">
        <v>152</v>
      </c>
      <c r="E303" s="165" t="s">
        <v>1</v>
      </c>
      <c r="F303" s="166" t="s">
        <v>155</v>
      </c>
      <c r="H303" s="167">
        <v>15.04</v>
      </c>
      <c r="I303" s="168"/>
      <c r="L303" s="164"/>
      <c r="M303" s="169"/>
      <c r="T303" s="170"/>
      <c r="AT303" s="165" t="s">
        <v>152</v>
      </c>
      <c r="AU303" s="165" t="s">
        <v>148</v>
      </c>
      <c r="AV303" s="14" t="s">
        <v>147</v>
      </c>
      <c r="AW303" s="14" t="s">
        <v>42</v>
      </c>
      <c r="AX303" s="14" t="s">
        <v>94</v>
      </c>
      <c r="AY303" s="165" t="s">
        <v>140</v>
      </c>
    </row>
    <row r="304" spans="2:65" s="1" customFormat="1" ht="24.2" customHeight="1">
      <c r="B304" s="33"/>
      <c r="C304" s="133" t="s">
        <v>352</v>
      </c>
      <c r="D304" s="133" t="s">
        <v>142</v>
      </c>
      <c r="E304" s="134" t="s">
        <v>353</v>
      </c>
      <c r="F304" s="135" t="s">
        <v>354</v>
      </c>
      <c r="G304" s="136" t="s">
        <v>145</v>
      </c>
      <c r="H304" s="137">
        <v>2.82</v>
      </c>
      <c r="I304" s="138"/>
      <c r="J304" s="139">
        <f>ROUND(I304*H304,2)</f>
        <v>0</v>
      </c>
      <c r="K304" s="135" t="s">
        <v>146</v>
      </c>
      <c r="L304" s="33"/>
      <c r="M304" s="140" t="s">
        <v>1</v>
      </c>
      <c r="N304" s="141" t="s">
        <v>52</v>
      </c>
      <c r="P304" s="142">
        <f>O304*H304</f>
        <v>0</v>
      </c>
      <c r="Q304" s="142">
        <v>0.1837</v>
      </c>
      <c r="R304" s="142">
        <f>Q304*H304</f>
        <v>0.51803399999999999</v>
      </c>
      <c r="S304" s="142">
        <v>0</v>
      </c>
      <c r="T304" s="143">
        <f>S304*H304</f>
        <v>0</v>
      </c>
      <c r="AR304" s="144" t="s">
        <v>147</v>
      </c>
      <c r="AT304" s="144" t="s">
        <v>142</v>
      </c>
      <c r="AU304" s="144" t="s">
        <v>148</v>
      </c>
      <c r="AY304" s="17" t="s">
        <v>140</v>
      </c>
      <c r="BE304" s="145">
        <f>IF(N304="základní",J304,0)</f>
        <v>0</v>
      </c>
      <c r="BF304" s="145">
        <f>IF(N304="snížená",J304,0)</f>
        <v>0</v>
      </c>
      <c r="BG304" s="145">
        <f>IF(N304="zákl. přenesená",J304,0)</f>
        <v>0</v>
      </c>
      <c r="BH304" s="145">
        <f>IF(N304="sníž. přenesená",J304,0)</f>
        <v>0</v>
      </c>
      <c r="BI304" s="145">
        <f>IF(N304="nulová",J304,0)</f>
        <v>0</v>
      </c>
      <c r="BJ304" s="17" t="s">
        <v>148</v>
      </c>
      <c r="BK304" s="145">
        <f>ROUND(I304*H304,2)</f>
        <v>0</v>
      </c>
      <c r="BL304" s="17" t="s">
        <v>147</v>
      </c>
      <c r="BM304" s="144" t="s">
        <v>355</v>
      </c>
    </row>
    <row r="305" spans="2:65" s="1" customFormat="1" ht="11.25">
      <c r="B305" s="33"/>
      <c r="D305" s="146" t="s">
        <v>150</v>
      </c>
      <c r="F305" s="147" t="s">
        <v>356</v>
      </c>
      <c r="I305" s="148"/>
      <c r="L305" s="33"/>
      <c r="M305" s="149"/>
      <c r="T305" s="57"/>
      <c r="AT305" s="17" t="s">
        <v>150</v>
      </c>
      <c r="AU305" s="17" t="s">
        <v>148</v>
      </c>
    </row>
    <row r="306" spans="2:65" s="12" customFormat="1" ht="11.25">
      <c r="B306" s="150"/>
      <c r="D306" s="151" t="s">
        <v>152</v>
      </c>
      <c r="E306" s="152" t="s">
        <v>1</v>
      </c>
      <c r="F306" s="153" t="s">
        <v>357</v>
      </c>
      <c r="H306" s="152" t="s">
        <v>1</v>
      </c>
      <c r="I306" s="154"/>
      <c r="L306" s="150"/>
      <c r="M306" s="155"/>
      <c r="T306" s="156"/>
      <c r="AT306" s="152" t="s">
        <v>152</v>
      </c>
      <c r="AU306" s="152" t="s">
        <v>148</v>
      </c>
      <c r="AV306" s="12" t="s">
        <v>94</v>
      </c>
      <c r="AW306" s="12" t="s">
        <v>42</v>
      </c>
      <c r="AX306" s="12" t="s">
        <v>86</v>
      </c>
      <c r="AY306" s="152" t="s">
        <v>140</v>
      </c>
    </row>
    <row r="307" spans="2:65" s="13" customFormat="1" ht="11.25">
      <c r="B307" s="157"/>
      <c r="D307" s="151" t="s">
        <v>152</v>
      </c>
      <c r="E307" s="158" t="s">
        <v>1</v>
      </c>
      <c r="F307" s="159" t="s">
        <v>171</v>
      </c>
      <c r="H307" s="160">
        <v>2.82</v>
      </c>
      <c r="I307" s="161"/>
      <c r="L307" s="157"/>
      <c r="M307" s="162"/>
      <c r="T307" s="163"/>
      <c r="AT307" s="158" t="s">
        <v>152</v>
      </c>
      <c r="AU307" s="158" t="s">
        <v>148</v>
      </c>
      <c r="AV307" s="13" t="s">
        <v>148</v>
      </c>
      <c r="AW307" s="13" t="s">
        <v>42</v>
      </c>
      <c r="AX307" s="13" t="s">
        <v>86</v>
      </c>
      <c r="AY307" s="158" t="s">
        <v>140</v>
      </c>
    </row>
    <row r="308" spans="2:65" s="14" customFormat="1" ht="11.25">
      <c r="B308" s="164"/>
      <c r="D308" s="151" t="s">
        <v>152</v>
      </c>
      <c r="E308" s="165" t="s">
        <v>1</v>
      </c>
      <c r="F308" s="166" t="s">
        <v>155</v>
      </c>
      <c r="H308" s="167">
        <v>2.82</v>
      </c>
      <c r="I308" s="168"/>
      <c r="L308" s="164"/>
      <c r="M308" s="169"/>
      <c r="T308" s="170"/>
      <c r="AT308" s="165" t="s">
        <v>152</v>
      </c>
      <c r="AU308" s="165" t="s">
        <v>148</v>
      </c>
      <c r="AV308" s="14" t="s">
        <v>147</v>
      </c>
      <c r="AW308" s="14" t="s">
        <v>42</v>
      </c>
      <c r="AX308" s="14" t="s">
        <v>94</v>
      </c>
      <c r="AY308" s="165" t="s">
        <v>140</v>
      </c>
    </row>
    <row r="309" spans="2:65" s="11" customFormat="1" ht="22.9" customHeight="1">
      <c r="B309" s="121"/>
      <c r="D309" s="122" t="s">
        <v>85</v>
      </c>
      <c r="E309" s="131" t="s">
        <v>178</v>
      </c>
      <c r="F309" s="131" t="s">
        <v>358</v>
      </c>
      <c r="I309" s="124"/>
      <c r="J309" s="132">
        <f>BK309</f>
        <v>0</v>
      </c>
      <c r="L309" s="121"/>
      <c r="M309" s="126"/>
      <c r="P309" s="127">
        <f>SUM(P310:P323)</f>
        <v>0</v>
      </c>
      <c r="R309" s="127">
        <f>SUM(R310:R323)</f>
        <v>0.18807499999999999</v>
      </c>
      <c r="T309" s="128">
        <f>SUM(T310:T323)</f>
        <v>0</v>
      </c>
      <c r="AR309" s="122" t="s">
        <v>94</v>
      </c>
      <c r="AT309" s="129" t="s">
        <v>85</v>
      </c>
      <c r="AU309" s="129" t="s">
        <v>94</v>
      </c>
      <c r="AY309" s="122" t="s">
        <v>140</v>
      </c>
      <c r="BK309" s="130">
        <f>SUM(BK310:BK323)</f>
        <v>0</v>
      </c>
    </row>
    <row r="310" spans="2:65" s="1" customFormat="1" ht="16.5" customHeight="1">
      <c r="B310" s="33"/>
      <c r="C310" s="133" t="s">
        <v>359</v>
      </c>
      <c r="D310" s="133" t="s">
        <v>142</v>
      </c>
      <c r="E310" s="134" t="s">
        <v>360</v>
      </c>
      <c r="F310" s="135" t="s">
        <v>361</v>
      </c>
      <c r="G310" s="136" t="s">
        <v>145</v>
      </c>
      <c r="H310" s="137">
        <v>4</v>
      </c>
      <c r="I310" s="138"/>
      <c r="J310" s="139">
        <f>ROUND(I310*H310,2)</f>
        <v>0</v>
      </c>
      <c r="K310" s="135" t="s">
        <v>1</v>
      </c>
      <c r="L310" s="33"/>
      <c r="M310" s="140" t="s">
        <v>1</v>
      </c>
      <c r="N310" s="141" t="s">
        <v>52</v>
      </c>
      <c r="P310" s="142">
        <f>O310*H310</f>
        <v>0</v>
      </c>
      <c r="Q310" s="142">
        <v>0</v>
      </c>
      <c r="R310" s="142">
        <f>Q310*H310</f>
        <v>0</v>
      </c>
      <c r="S310" s="142">
        <v>0</v>
      </c>
      <c r="T310" s="143">
        <f>S310*H310</f>
        <v>0</v>
      </c>
      <c r="AR310" s="144" t="s">
        <v>254</v>
      </c>
      <c r="AT310" s="144" t="s">
        <v>142</v>
      </c>
      <c r="AU310" s="144" t="s">
        <v>148</v>
      </c>
      <c r="AY310" s="17" t="s">
        <v>140</v>
      </c>
      <c r="BE310" s="145">
        <f>IF(N310="základní",J310,0)</f>
        <v>0</v>
      </c>
      <c r="BF310" s="145">
        <f>IF(N310="snížená",J310,0)</f>
        <v>0</v>
      </c>
      <c r="BG310" s="145">
        <f>IF(N310="zákl. přenesená",J310,0)</f>
        <v>0</v>
      </c>
      <c r="BH310" s="145">
        <f>IF(N310="sníž. přenesená",J310,0)</f>
        <v>0</v>
      </c>
      <c r="BI310" s="145">
        <f>IF(N310="nulová",J310,0)</f>
        <v>0</v>
      </c>
      <c r="BJ310" s="17" t="s">
        <v>148</v>
      </c>
      <c r="BK310" s="145">
        <f>ROUND(I310*H310,2)</f>
        <v>0</v>
      </c>
      <c r="BL310" s="17" t="s">
        <v>254</v>
      </c>
      <c r="BM310" s="144" t="s">
        <v>362</v>
      </c>
    </row>
    <row r="311" spans="2:65" s="12" customFormat="1" ht="11.25">
      <c r="B311" s="150"/>
      <c r="D311" s="151" t="s">
        <v>152</v>
      </c>
      <c r="E311" s="152" t="s">
        <v>1</v>
      </c>
      <c r="F311" s="153" t="s">
        <v>361</v>
      </c>
      <c r="H311" s="152" t="s">
        <v>1</v>
      </c>
      <c r="I311" s="154"/>
      <c r="L311" s="150"/>
      <c r="M311" s="155"/>
      <c r="T311" s="156"/>
      <c r="AT311" s="152" t="s">
        <v>152</v>
      </c>
      <c r="AU311" s="152" t="s">
        <v>148</v>
      </c>
      <c r="AV311" s="12" t="s">
        <v>94</v>
      </c>
      <c r="AW311" s="12" t="s">
        <v>42</v>
      </c>
      <c r="AX311" s="12" t="s">
        <v>86</v>
      </c>
      <c r="AY311" s="152" t="s">
        <v>140</v>
      </c>
    </row>
    <row r="312" spans="2:65" s="13" customFormat="1" ht="11.25">
      <c r="B312" s="157"/>
      <c r="D312" s="151" t="s">
        <v>152</v>
      </c>
      <c r="E312" s="158" t="s">
        <v>1</v>
      </c>
      <c r="F312" s="159" t="s">
        <v>363</v>
      </c>
      <c r="H312" s="160">
        <v>4</v>
      </c>
      <c r="I312" s="161"/>
      <c r="L312" s="157"/>
      <c r="M312" s="162"/>
      <c r="T312" s="163"/>
      <c r="AT312" s="158" t="s">
        <v>152</v>
      </c>
      <c r="AU312" s="158" t="s">
        <v>148</v>
      </c>
      <c r="AV312" s="13" t="s">
        <v>148</v>
      </c>
      <c r="AW312" s="13" t="s">
        <v>42</v>
      </c>
      <c r="AX312" s="13" t="s">
        <v>86</v>
      </c>
      <c r="AY312" s="158" t="s">
        <v>140</v>
      </c>
    </row>
    <row r="313" spans="2:65" s="14" customFormat="1" ht="11.25">
      <c r="B313" s="164"/>
      <c r="D313" s="151" t="s">
        <v>152</v>
      </c>
      <c r="E313" s="165" t="s">
        <v>1</v>
      </c>
      <c r="F313" s="166" t="s">
        <v>155</v>
      </c>
      <c r="H313" s="167">
        <v>4</v>
      </c>
      <c r="I313" s="168"/>
      <c r="L313" s="164"/>
      <c r="M313" s="169"/>
      <c r="T313" s="170"/>
      <c r="AT313" s="165" t="s">
        <v>152</v>
      </c>
      <c r="AU313" s="165" t="s">
        <v>148</v>
      </c>
      <c r="AV313" s="14" t="s">
        <v>147</v>
      </c>
      <c r="AW313" s="14" t="s">
        <v>42</v>
      </c>
      <c r="AX313" s="14" t="s">
        <v>94</v>
      </c>
      <c r="AY313" s="165" t="s">
        <v>140</v>
      </c>
    </row>
    <row r="314" spans="2:65" s="1" customFormat="1" ht="24.2" customHeight="1">
      <c r="B314" s="33"/>
      <c r="C314" s="133" t="s">
        <v>364</v>
      </c>
      <c r="D314" s="133" t="s">
        <v>142</v>
      </c>
      <c r="E314" s="134" t="s">
        <v>365</v>
      </c>
      <c r="F314" s="135" t="s">
        <v>366</v>
      </c>
      <c r="G314" s="136" t="s">
        <v>145</v>
      </c>
      <c r="H314" s="137">
        <v>0.25</v>
      </c>
      <c r="I314" s="138"/>
      <c r="J314" s="139">
        <f>ROUND(I314*H314,2)</f>
        <v>0</v>
      </c>
      <c r="K314" s="135" t="s">
        <v>146</v>
      </c>
      <c r="L314" s="33"/>
      <c r="M314" s="140" t="s">
        <v>1</v>
      </c>
      <c r="N314" s="141" t="s">
        <v>52</v>
      </c>
      <c r="P314" s="142">
        <f>O314*H314</f>
        <v>0</v>
      </c>
      <c r="Q314" s="142">
        <v>2.9999999999999997E-4</v>
      </c>
      <c r="R314" s="142">
        <f>Q314*H314</f>
        <v>7.4999999999999993E-5</v>
      </c>
      <c r="S314" s="142">
        <v>0</v>
      </c>
      <c r="T314" s="143">
        <f>S314*H314</f>
        <v>0</v>
      </c>
      <c r="AR314" s="144" t="s">
        <v>254</v>
      </c>
      <c r="AT314" s="144" t="s">
        <v>142</v>
      </c>
      <c r="AU314" s="144" t="s">
        <v>148</v>
      </c>
      <c r="AY314" s="17" t="s">
        <v>140</v>
      </c>
      <c r="BE314" s="145">
        <f>IF(N314="základní",J314,0)</f>
        <v>0</v>
      </c>
      <c r="BF314" s="145">
        <f>IF(N314="snížená",J314,0)</f>
        <v>0</v>
      </c>
      <c r="BG314" s="145">
        <f>IF(N314="zákl. přenesená",J314,0)</f>
        <v>0</v>
      </c>
      <c r="BH314" s="145">
        <f>IF(N314="sníž. přenesená",J314,0)</f>
        <v>0</v>
      </c>
      <c r="BI314" s="145">
        <f>IF(N314="nulová",J314,0)</f>
        <v>0</v>
      </c>
      <c r="BJ314" s="17" t="s">
        <v>148</v>
      </c>
      <c r="BK314" s="145">
        <f>ROUND(I314*H314,2)</f>
        <v>0</v>
      </c>
      <c r="BL314" s="17" t="s">
        <v>254</v>
      </c>
      <c r="BM314" s="144" t="s">
        <v>367</v>
      </c>
    </row>
    <row r="315" spans="2:65" s="1" customFormat="1" ht="11.25">
      <c r="B315" s="33"/>
      <c r="D315" s="146" t="s">
        <v>150</v>
      </c>
      <c r="F315" s="147" t="s">
        <v>368</v>
      </c>
      <c r="I315" s="148"/>
      <c r="L315" s="33"/>
      <c r="M315" s="149"/>
      <c r="T315" s="57"/>
      <c r="AT315" s="17" t="s">
        <v>150</v>
      </c>
      <c r="AU315" s="17" t="s">
        <v>148</v>
      </c>
    </row>
    <row r="316" spans="2:65" s="12" customFormat="1" ht="11.25">
      <c r="B316" s="150"/>
      <c r="D316" s="151" t="s">
        <v>152</v>
      </c>
      <c r="E316" s="152" t="s">
        <v>1</v>
      </c>
      <c r="F316" s="153" t="s">
        <v>369</v>
      </c>
      <c r="H316" s="152" t="s">
        <v>1</v>
      </c>
      <c r="I316" s="154"/>
      <c r="L316" s="150"/>
      <c r="M316" s="155"/>
      <c r="T316" s="156"/>
      <c r="AT316" s="152" t="s">
        <v>152</v>
      </c>
      <c r="AU316" s="152" t="s">
        <v>148</v>
      </c>
      <c r="AV316" s="12" t="s">
        <v>94</v>
      </c>
      <c r="AW316" s="12" t="s">
        <v>42</v>
      </c>
      <c r="AX316" s="12" t="s">
        <v>86</v>
      </c>
      <c r="AY316" s="152" t="s">
        <v>140</v>
      </c>
    </row>
    <row r="317" spans="2:65" s="13" customFormat="1" ht="11.25">
      <c r="B317" s="157"/>
      <c r="D317" s="151" t="s">
        <v>152</v>
      </c>
      <c r="E317" s="158" t="s">
        <v>1</v>
      </c>
      <c r="F317" s="159" t="s">
        <v>370</v>
      </c>
      <c r="H317" s="160">
        <v>0.25</v>
      </c>
      <c r="I317" s="161"/>
      <c r="L317" s="157"/>
      <c r="M317" s="162"/>
      <c r="T317" s="163"/>
      <c r="AT317" s="158" t="s">
        <v>152</v>
      </c>
      <c r="AU317" s="158" t="s">
        <v>148</v>
      </c>
      <c r="AV317" s="13" t="s">
        <v>148</v>
      </c>
      <c r="AW317" s="13" t="s">
        <v>42</v>
      </c>
      <c r="AX317" s="13" t="s">
        <v>86</v>
      </c>
      <c r="AY317" s="158" t="s">
        <v>140</v>
      </c>
    </row>
    <row r="318" spans="2:65" s="14" customFormat="1" ht="11.25">
      <c r="B318" s="164"/>
      <c r="D318" s="151" t="s">
        <v>152</v>
      </c>
      <c r="E318" s="165" t="s">
        <v>1</v>
      </c>
      <c r="F318" s="166" t="s">
        <v>155</v>
      </c>
      <c r="H318" s="167">
        <v>0.25</v>
      </c>
      <c r="I318" s="168"/>
      <c r="L318" s="164"/>
      <c r="M318" s="169"/>
      <c r="T318" s="170"/>
      <c r="AT318" s="165" t="s">
        <v>152</v>
      </c>
      <c r="AU318" s="165" t="s">
        <v>148</v>
      </c>
      <c r="AV318" s="14" t="s">
        <v>147</v>
      </c>
      <c r="AW318" s="14" t="s">
        <v>42</v>
      </c>
      <c r="AX318" s="14" t="s">
        <v>94</v>
      </c>
      <c r="AY318" s="165" t="s">
        <v>140</v>
      </c>
    </row>
    <row r="319" spans="2:65" s="1" customFormat="1" ht="44.25" customHeight="1">
      <c r="B319" s="33"/>
      <c r="C319" s="133" t="s">
        <v>371</v>
      </c>
      <c r="D319" s="133" t="s">
        <v>142</v>
      </c>
      <c r="E319" s="134" t="s">
        <v>372</v>
      </c>
      <c r="F319" s="135" t="s">
        <v>373</v>
      </c>
      <c r="G319" s="136" t="s">
        <v>319</v>
      </c>
      <c r="H319" s="137">
        <v>1</v>
      </c>
      <c r="I319" s="138"/>
      <c r="J319" s="139">
        <f>ROUND(I319*H319,2)</f>
        <v>0</v>
      </c>
      <c r="K319" s="135" t="s">
        <v>146</v>
      </c>
      <c r="L319" s="33"/>
      <c r="M319" s="140" t="s">
        <v>1</v>
      </c>
      <c r="N319" s="141" t="s">
        <v>52</v>
      </c>
      <c r="P319" s="142">
        <f>O319*H319</f>
        <v>0</v>
      </c>
      <c r="Q319" s="142">
        <v>0.188</v>
      </c>
      <c r="R319" s="142">
        <f>Q319*H319</f>
        <v>0.188</v>
      </c>
      <c r="S319" s="142">
        <v>0</v>
      </c>
      <c r="T319" s="143">
        <f>S319*H319</f>
        <v>0</v>
      </c>
      <c r="AR319" s="144" t="s">
        <v>147</v>
      </c>
      <c r="AT319" s="144" t="s">
        <v>142</v>
      </c>
      <c r="AU319" s="144" t="s">
        <v>148</v>
      </c>
      <c r="AY319" s="17" t="s">
        <v>140</v>
      </c>
      <c r="BE319" s="145">
        <f>IF(N319="základní",J319,0)</f>
        <v>0</v>
      </c>
      <c r="BF319" s="145">
        <f>IF(N319="snížená",J319,0)</f>
        <v>0</v>
      </c>
      <c r="BG319" s="145">
        <f>IF(N319="zákl. přenesená",J319,0)</f>
        <v>0</v>
      </c>
      <c r="BH319" s="145">
        <f>IF(N319="sníž. přenesená",J319,0)</f>
        <v>0</v>
      </c>
      <c r="BI319" s="145">
        <f>IF(N319="nulová",J319,0)</f>
        <v>0</v>
      </c>
      <c r="BJ319" s="17" t="s">
        <v>148</v>
      </c>
      <c r="BK319" s="145">
        <f>ROUND(I319*H319,2)</f>
        <v>0</v>
      </c>
      <c r="BL319" s="17" t="s">
        <v>147</v>
      </c>
      <c r="BM319" s="144" t="s">
        <v>374</v>
      </c>
    </row>
    <row r="320" spans="2:65" s="1" customFormat="1" ht="11.25">
      <c r="B320" s="33"/>
      <c r="D320" s="146" t="s">
        <v>150</v>
      </c>
      <c r="F320" s="147" t="s">
        <v>375</v>
      </c>
      <c r="I320" s="148"/>
      <c r="L320" s="33"/>
      <c r="M320" s="149"/>
      <c r="T320" s="57"/>
      <c r="AT320" s="17" t="s">
        <v>150</v>
      </c>
      <c r="AU320" s="17" t="s">
        <v>148</v>
      </c>
    </row>
    <row r="321" spans="2:65" s="12" customFormat="1" ht="11.25">
      <c r="B321" s="150"/>
      <c r="D321" s="151" t="s">
        <v>152</v>
      </c>
      <c r="E321" s="152" t="s">
        <v>1</v>
      </c>
      <c r="F321" s="153" t="s">
        <v>361</v>
      </c>
      <c r="H321" s="152" t="s">
        <v>1</v>
      </c>
      <c r="I321" s="154"/>
      <c r="L321" s="150"/>
      <c r="M321" s="155"/>
      <c r="T321" s="156"/>
      <c r="AT321" s="152" t="s">
        <v>152</v>
      </c>
      <c r="AU321" s="152" t="s">
        <v>148</v>
      </c>
      <c r="AV321" s="12" t="s">
        <v>94</v>
      </c>
      <c r="AW321" s="12" t="s">
        <v>42</v>
      </c>
      <c r="AX321" s="12" t="s">
        <v>86</v>
      </c>
      <c r="AY321" s="152" t="s">
        <v>140</v>
      </c>
    </row>
    <row r="322" spans="2:65" s="13" customFormat="1" ht="11.25">
      <c r="B322" s="157"/>
      <c r="D322" s="151" t="s">
        <v>152</v>
      </c>
      <c r="E322" s="158" t="s">
        <v>1</v>
      </c>
      <c r="F322" s="159" t="s">
        <v>94</v>
      </c>
      <c r="H322" s="160">
        <v>1</v>
      </c>
      <c r="I322" s="161"/>
      <c r="L322" s="157"/>
      <c r="M322" s="162"/>
      <c r="T322" s="163"/>
      <c r="AT322" s="158" t="s">
        <v>152</v>
      </c>
      <c r="AU322" s="158" t="s">
        <v>148</v>
      </c>
      <c r="AV322" s="13" t="s">
        <v>148</v>
      </c>
      <c r="AW322" s="13" t="s">
        <v>42</v>
      </c>
      <c r="AX322" s="13" t="s">
        <v>86</v>
      </c>
      <c r="AY322" s="158" t="s">
        <v>140</v>
      </c>
    </row>
    <row r="323" spans="2:65" s="14" customFormat="1" ht="11.25">
      <c r="B323" s="164"/>
      <c r="D323" s="151" t="s">
        <v>152</v>
      </c>
      <c r="E323" s="165" t="s">
        <v>1</v>
      </c>
      <c r="F323" s="166" t="s">
        <v>155</v>
      </c>
      <c r="H323" s="167">
        <v>1</v>
      </c>
      <c r="I323" s="168"/>
      <c r="L323" s="164"/>
      <c r="M323" s="169"/>
      <c r="T323" s="170"/>
      <c r="AT323" s="165" t="s">
        <v>152</v>
      </c>
      <c r="AU323" s="165" t="s">
        <v>148</v>
      </c>
      <c r="AV323" s="14" t="s">
        <v>147</v>
      </c>
      <c r="AW323" s="14" t="s">
        <v>42</v>
      </c>
      <c r="AX323" s="14" t="s">
        <v>94</v>
      </c>
      <c r="AY323" s="165" t="s">
        <v>140</v>
      </c>
    </row>
    <row r="324" spans="2:65" s="11" customFormat="1" ht="22.9" customHeight="1">
      <c r="B324" s="121"/>
      <c r="D324" s="122" t="s">
        <v>85</v>
      </c>
      <c r="E324" s="131" t="s">
        <v>203</v>
      </c>
      <c r="F324" s="131" t="s">
        <v>376</v>
      </c>
      <c r="I324" s="124"/>
      <c r="J324" s="132">
        <f>BK324</f>
        <v>0</v>
      </c>
      <c r="L324" s="121"/>
      <c r="M324" s="126"/>
      <c r="P324" s="127">
        <f>SUM(P325:P352)</f>
        <v>0</v>
      </c>
      <c r="R324" s="127">
        <f>SUM(R325:R352)</f>
        <v>0.68432000000000004</v>
      </c>
      <c r="T324" s="128">
        <f>SUM(T325:T352)</f>
        <v>0.28472600000000003</v>
      </c>
      <c r="AR324" s="122" t="s">
        <v>94</v>
      </c>
      <c r="AT324" s="129" t="s">
        <v>85</v>
      </c>
      <c r="AU324" s="129" t="s">
        <v>94</v>
      </c>
      <c r="AY324" s="122" t="s">
        <v>140</v>
      </c>
      <c r="BK324" s="130">
        <f>SUM(BK325:BK352)</f>
        <v>0</v>
      </c>
    </row>
    <row r="325" spans="2:65" s="1" customFormat="1" ht="24.2" customHeight="1">
      <c r="B325" s="33"/>
      <c r="C325" s="133" t="s">
        <v>377</v>
      </c>
      <c r="D325" s="133" t="s">
        <v>142</v>
      </c>
      <c r="E325" s="134" t="s">
        <v>378</v>
      </c>
      <c r="F325" s="135" t="s">
        <v>379</v>
      </c>
      <c r="G325" s="136" t="s">
        <v>145</v>
      </c>
      <c r="H325" s="137">
        <v>12.22</v>
      </c>
      <c r="I325" s="138"/>
      <c r="J325" s="139">
        <f>ROUND(I325*H325,2)</f>
        <v>0</v>
      </c>
      <c r="K325" s="135" t="s">
        <v>146</v>
      </c>
      <c r="L325" s="33"/>
      <c r="M325" s="140" t="s">
        <v>1</v>
      </c>
      <c r="N325" s="141" t="s">
        <v>52</v>
      </c>
      <c r="P325" s="142">
        <f>O325*H325</f>
        <v>0</v>
      </c>
      <c r="Q325" s="142">
        <v>0</v>
      </c>
      <c r="R325" s="142">
        <f>Q325*H325</f>
        <v>0</v>
      </c>
      <c r="S325" s="142">
        <v>0</v>
      </c>
      <c r="T325" s="143">
        <f>S325*H325</f>
        <v>0</v>
      </c>
      <c r="AR325" s="144" t="s">
        <v>147</v>
      </c>
      <c r="AT325" s="144" t="s">
        <v>142</v>
      </c>
      <c r="AU325" s="144" t="s">
        <v>148</v>
      </c>
      <c r="AY325" s="17" t="s">
        <v>140</v>
      </c>
      <c r="BE325" s="145">
        <f>IF(N325="základní",J325,0)</f>
        <v>0</v>
      </c>
      <c r="BF325" s="145">
        <f>IF(N325="snížená",J325,0)</f>
        <v>0</v>
      </c>
      <c r="BG325" s="145">
        <f>IF(N325="zákl. přenesená",J325,0)</f>
        <v>0</v>
      </c>
      <c r="BH325" s="145">
        <f>IF(N325="sníž. přenesená",J325,0)</f>
        <v>0</v>
      </c>
      <c r="BI325" s="145">
        <f>IF(N325="nulová",J325,0)</f>
        <v>0</v>
      </c>
      <c r="BJ325" s="17" t="s">
        <v>148</v>
      </c>
      <c r="BK325" s="145">
        <f>ROUND(I325*H325,2)</f>
        <v>0</v>
      </c>
      <c r="BL325" s="17" t="s">
        <v>147</v>
      </c>
      <c r="BM325" s="144" t="s">
        <v>380</v>
      </c>
    </row>
    <row r="326" spans="2:65" s="1" customFormat="1" ht="11.25">
      <c r="B326" s="33"/>
      <c r="D326" s="146" t="s">
        <v>150</v>
      </c>
      <c r="F326" s="147" t="s">
        <v>381</v>
      </c>
      <c r="I326" s="148"/>
      <c r="L326" s="33"/>
      <c r="M326" s="149"/>
      <c r="T326" s="57"/>
      <c r="AT326" s="17" t="s">
        <v>150</v>
      </c>
      <c r="AU326" s="17" t="s">
        <v>148</v>
      </c>
    </row>
    <row r="327" spans="2:65" s="13" customFormat="1" ht="11.25">
      <c r="B327" s="157"/>
      <c r="D327" s="151" t="s">
        <v>152</v>
      </c>
      <c r="E327" s="158" t="s">
        <v>1</v>
      </c>
      <c r="F327" s="159" t="s">
        <v>382</v>
      </c>
      <c r="H327" s="160">
        <v>12.22</v>
      </c>
      <c r="I327" s="161"/>
      <c r="L327" s="157"/>
      <c r="M327" s="162"/>
      <c r="T327" s="163"/>
      <c r="AT327" s="158" t="s">
        <v>152</v>
      </c>
      <c r="AU327" s="158" t="s">
        <v>148</v>
      </c>
      <c r="AV327" s="13" t="s">
        <v>148</v>
      </c>
      <c r="AW327" s="13" t="s">
        <v>42</v>
      </c>
      <c r="AX327" s="13" t="s">
        <v>86</v>
      </c>
      <c r="AY327" s="158" t="s">
        <v>140</v>
      </c>
    </row>
    <row r="328" spans="2:65" s="14" customFormat="1" ht="11.25">
      <c r="B328" s="164"/>
      <c r="D328" s="151" t="s">
        <v>152</v>
      </c>
      <c r="E328" s="165" t="s">
        <v>1</v>
      </c>
      <c r="F328" s="166" t="s">
        <v>155</v>
      </c>
      <c r="H328" s="167">
        <v>12.22</v>
      </c>
      <c r="I328" s="168"/>
      <c r="L328" s="164"/>
      <c r="M328" s="169"/>
      <c r="T328" s="170"/>
      <c r="AT328" s="165" t="s">
        <v>152</v>
      </c>
      <c r="AU328" s="165" t="s">
        <v>148</v>
      </c>
      <c r="AV328" s="14" t="s">
        <v>147</v>
      </c>
      <c r="AW328" s="14" t="s">
        <v>42</v>
      </c>
      <c r="AX328" s="14" t="s">
        <v>94</v>
      </c>
      <c r="AY328" s="165" t="s">
        <v>140</v>
      </c>
    </row>
    <row r="329" spans="2:65" s="1" customFormat="1" ht="24.2" customHeight="1">
      <c r="B329" s="33"/>
      <c r="C329" s="133" t="s">
        <v>383</v>
      </c>
      <c r="D329" s="133" t="s">
        <v>142</v>
      </c>
      <c r="E329" s="134" t="s">
        <v>384</v>
      </c>
      <c r="F329" s="135" t="s">
        <v>385</v>
      </c>
      <c r="G329" s="136" t="s">
        <v>145</v>
      </c>
      <c r="H329" s="137">
        <v>12.22</v>
      </c>
      <c r="I329" s="138"/>
      <c r="J329" s="139">
        <f>ROUND(I329*H329,2)</f>
        <v>0</v>
      </c>
      <c r="K329" s="135" t="s">
        <v>146</v>
      </c>
      <c r="L329" s="33"/>
      <c r="M329" s="140" t="s">
        <v>1</v>
      </c>
      <c r="N329" s="141" t="s">
        <v>52</v>
      </c>
      <c r="P329" s="142">
        <f>O329*H329</f>
        <v>0</v>
      </c>
      <c r="Q329" s="142">
        <v>0</v>
      </c>
      <c r="R329" s="142">
        <f>Q329*H329</f>
        <v>0</v>
      </c>
      <c r="S329" s="142">
        <v>0</v>
      </c>
      <c r="T329" s="143">
        <f>S329*H329</f>
        <v>0</v>
      </c>
      <c r="AR329" s="144" t="s">
        <v>147</v>
      </c>
      <c r="AT329" s="144" t="s">
        <v>142</v>
      </c>
      <c r="AU329" s="144" t="s">
        <v>148</v>
      </c>
      <c r="AY329" s="17" t="s">
        <v>140</v>
      </c>
      <c r="BE329" s="145">
        <f>IF(N329="základní",J329,0)</f>
        <v>0</v>
      </c>
      <c r="BF329" s="145">
        <f>IF(N329="snížená",J329,0)</f>
        <v>0</v>
      </c>
      <c r="BG329" s="145">
        <f>IF(N329="zákl. přenesená",J329,0)</f>
        <v>0</v>
      </c>
      <c r="BH329" s="145">
        <f>IF(N329="sníž. přenesená",J329,0)</f>
        <v>0</v>
      </c>
      <c r="BI329" s="145">
        <f>IF(N329="nulová",J329,0)</f>
        <v>0</v>
      </c>
      <c r="BJ329" s="17" t="s">
        <v>148</v>
      </c>
      <c r="BK329" s="145">
        <f>ROUND(I329*H329,2)</f>
        <v>0</v>
      </c>
      <c r="BL329" s="17" t="s">
        <v>147</v>
      </c>
      <c r="BM329" s="144" t="s">
        <v>386</v>
      </c>
    </row>
    <row r="330" spans="2:65" s="1" customFormat="1" ht="11.25">
      <c r="B330" s="33"/>
      <c r="D330" s="146" t="s">
        <v>150</v>
      </c>
      <c r="F330" s="147" t="s">
        <v>387</v>
      </c>
      <c r="I330" s="148"/>
      <c r="L330" s="33"/>
      <c r="M330" s="149"/>
      <c r="T330" s="57"/>
      <c r="AT330" s="17" t="s">
        <v>150</v>
      </c>
      <c r="AU330" s="17" t="s">
        <v>148</v>
      </c>
    </row>
    <row r="331" spans="2:65" s="13" customFormat="1" ht="11.25">
      <c r="B331" s="157"/>
      <c r="D331" s="151" t="s">
        <v>152</v>
      </c>
      <c r="E331" s="158" t="s">
        <v>1</v>
      </c>
      <c r="F331" s="159" t="s">
        <v>382</v>
      </c>
      <c r="H331" s="160">
        <v>12.22</v>
      </c>
      <c r="I331" s="161"/>
      <c r="L331" s="157"/>
      <c r="M331" s="162"/>
      <c r="T331" s="163"/>
      <c r="AT331" s="158" t="s">
        <v>152</v>
      </c>
      <c r="AU331" s="158" t="s">
        <v>148</v>
      </c>
      <c r="AV331" s="13" t="s">
        <v>148</v>
      </c>
      <c r="AW331" s="13" t="s">
        <v>42</v>
      </c>
      <c r="AX331" s="13" t="s">
        <v>86</v>
      </c>
      <c r="AY331" s="158" t="s">
        <v>140</v>
      </c>
    </row>
    <row r="332" spans="2:65" s="14" customFormat="1" ht="11.25">
      <c r="B332" s="164"/>
      <c r="D332" s="151" t="s">
        <v>152</v>
      </c>
      <c r="E332" s="165" t="s">
        <v>1</v>
      </c>
      <c r="F332" s="166" t="s">
        <v>155</v>
      </c>
      <c r="H332" s="167">
        <v>12.22</v>
      </c>
      <c r="I332" s="168"/>
      <c r="L332" s="164"/>
      <c r="M332" s="169"/>
      <c r="T332" s="170"/>
      <c r="AT332" s="165" t="s">
        <v>152</v>
      </c>
      <c r="AU332" s="165" t="s">
        <v>148</v>
      </c>
      <c r="AV332" s="14" t="s">
        <v>147</v>
      </c>
      <c r="AW332" s="14" t="s">
        <v>42</v>
      </c>
      <c r="AX332" s="14" t="s">
        <v>94</v>
      </c>
      <c r="AY332" s="165" t="s">
        <v>140</v>
      </c>
    </row>
    <row r="333" spans="2:65" s="1" customFormat="1" ht="24.2" customHeight="1">
      <c r="B333" s="33"/>
      <c r="C333" s="133" t="s">
        <v>388</v>
      </c>
      <c r="D333" s="133" t="s">
        <v>142</v>
      </c>
      <c r="E333" s="134" t="s">
        <v>389</v>
      </c>
      <c r="F333" s="135" t="s">
        <v>390</v>
      </c>
      <c r="G333" s="136" t="s">
        <v>145</v>
      </c>
      <c r="H333" s="137">
        <v>12.22</v>
      </c>
      <c r="I333" s="138"/>
      <c r="J333" s="139">
        <f>ROUND(I333*H333,2)</f>
        <v>0</v>
      </c>
      <c r="K333" s="135" t="s">
        <v>146</v>
      </c>
      <c r="L333" s="33"/>
      <c r="M333" s="140" t="s">
        <v>1</v>
      </c>
      <c r="N333" s="141" t="s">
        <v>52</v>
      </c>
      <c r="P333" s="142">
        <f>O333*H333</f>
        <v>0</v>
      </c>
      <c r="Q333" s="142">
        <v>0</v>
      </c>
      <c r="R333" s="142">
        <f>Q333*H333</f>
        <v>0</v>
      </c>
      <c r="S333" s="142">
        <v>0</v>
      </c>
      <c r="T333" s="143">
        <f>S333*H333</f>
        <v>0</v>
      </c>
      <c r="AR333" s="144" t="s">
        <v>147</v>
      </c>
      <c r="AT333" s="144" t="s">
        <v>142</v>
      </c>
      <c r="AU333" s="144" t="s">
        <v>148</v>
      </c>
      <c r="AY333" s="17" t="s">
        <v>140</v>
      </c>
      <c r="BE333" s="145">
        <f>IF(N333="základní",J333,0)</f>
        <v>0</v>
      </c>
      <c r="BF333" s="145">
        <f>IF(N333="snížená",J333,0)</f>
        <v>0</v>
      </c>
      <c r="BG333" s="145">
        <f>IF(N333="zákl. přenesená",J333,0)</f>
        <v>0</v>
      </c>
      <c r="BH333" s="145">
        <f>IF(N333="sníž. přenesená",J333,0)</f>
        <v>0</v>
      </c>
      <c r="BI333" s="145">
        <f>IF(N333="nulová",J333,0)</f>
        <v>0</v>
      </c>
      <c r="BJ333" s="17" t="s">
        <v>148</v>
      </c>
      <c r="BK333" s="145">
        <f>ROUND(I333*H333,2)</f>
        <v>0</v>
      </c>
      <c r="BL333" s="17" t="s">
        <v>147</v>
      </c>
      <c r="BM333" s="144" t="s">
        <v>391</v>
      </c>
    </row>
    <row r="334" spans="2:65" s="1" customFormat="1" ht="11.25">
      <c r="B334" s="33"/>
      <c r="D334" s="146" t="s">
        <v>150</v>
      </c>
      <c r="F334" s="147" t="s">
        <v>392</v>
      </c>
      <c r="I334" s="148"/>
      <c r="L334" s="33"/>
      <c r="M334" s="149"/>
      <c r="T334" s="57"/>
      <c r="AT334" s="17" t="s">
        <v>150</v>
      </c>
      <c r="AU334" s="17" t="s">
        <v>148</v>
      </c>
    </row>
    <row r="335" spans="2:65" s="13" customFormat="1" ht="11.25">
      <c r="B335" s="157"/>
      <c r="D335" s="151" t="s">
        <v>152</v>
      </c>
      <c r="E335" s="158" t="s">
        <v>1</v>
      </c>
      <c r="F335" s="159" t="s">
        <v>382</v>
      </c>
      <c r="H335" s="160">
        <v>12.22</v>
      </c>
      <c r="I335" s="161"/>
      <c r="L335" s="157"/>
      <c r="M335" s="162"/>
      <c r="T335" s="163"/>
      <c r="AT335" s="158" t="s">
        <v>152</v>
      </c>
      <c r="AU335" s="158" t="s">
        <v>148</v>
      </c>
      <c r="AV335" s="13" t="s">
        <v>148</v>
      </c>
      <c r="AW335" s="13" t="s">
        <v>42</v>
      </c>
      <c r="AX335" s="13" t="s">
        <v>86</v>
      </c>
      <c r="AY335" s="158" t="s">
        <v>140</v>
      </c>
    </row>
    <row r="336" spans="2:65" s="14" customFormat="1" ht="11.25">
      <c r="B336" s="164"/>
      <c r="D336" s="151" t="s">
        <v>152</v>
      </c>
      <c r="E336" s="165" t="s">
        <v>1</v>
      </c>
      <c r="F336" s="166" t="s">
        <v>155</v>
      </c>
      <c r="H336" s="167">
        <v>12.22</v>
      </c>
      <c r="I336" s="168"/>
      <c r="L336" s="164"/>
      <c r="M336" s="169"/>
      <c r="T336" s="170"/>
      <c r="AT336" s="165" t="s">
        <v>152</v>
      </c>
      <c r="AU336" s="165" t="s">
        <v>148</v>
      </c>
      <c r="AV336" s="14" t="s">
        <v>147</v>
      </c>
      <c r="AW336" s="14" t="s">
        <v>42</v>
      </c>
      <c r="AX336" s="14" t="s">
        <v>94</v>
      </c>
      <c r="AY336" s="165" t="s">
        <v>140</v>
      </c>
    </row>
    <row r="337" spans="2:65" s="1" customFormat="1" ht="37.9" customHeight="1">
      <c r="B337" s="33"/>
      <c r="C337" s="133" t="s">
        <v>393</v>
      </c>
      <c r="D337" s="133" t="s">
        <v>142</v>
      </c>
      <c r="E337" s="134" t="s">
        <v>394</v>
      </c>
      <c r="F337" s="135" t="s">
        <v>395</v>
      </c>
      <c r="G337" s="136" t="s">
        <v>145</v>
      </c>
      <c r="H337" s="137">
        <v>12.22</v>
      </c>
      <c r="I337" s="138"/>
      <c r="J337" s="139">
        <f>ROUND(I337*H337,2)</f>
        <v>0</v>
      </c>
      <c r="K337" s="135" t="s">
        <v>146</v>
      </c>
      <c r="L337" s="33"/>
      <c r="M337" s="140" t="s">
        <v>1</v>
      </c>
      <c r="N337" s="141" t="s">
        <v>52</v>
      </c>
      <c r="P337" s="142">
        <f>O337*H337</f>
        <v>0</v>
      </c>
      <c r="Q337" s="142">
        <v>0</v>
      </c>
      <c r="R337" s="142">
        <f>Q337*H337</f>
        <v>0</v>
      </c>
      <c r="S337" s="142">
        <v>2.3300000000000001E-2</v>
      </c>
      <c r="T337" s="143">
        <f>S337*H337</f>
        <v>0.28472600000000003</v>
      </c>
      <c r="AR337" s="144" t="s">
        <v>147</v>
      </c>
      <c r="AT337" s="144" t="s">
        <v>142</v>
      </c>
      <c r="AU337" s="144" t="s">
        <v>148</v>
      </c>
      <c r="AY337" s="17" t="s">
        <v>140</v>
      </c>
      <c r="BE337" s="145">
        <f>IF(N337="základní",J337,0)</f>
        <v>0</v>
      </c>
      <c r="BF337" s="145">
        <f>IF(N337="snížená",J337,0)</f>
        <v>0</v>
      </c>
      <c r="BG337" s="145">
        <f>IF(N337="zákl. přenesená",J337,0)</f>
        <v>0</v>
      </c>
      <c r="BH337" s="145">
        <f>IF(N337="sníž. přenesená",J337,0)</f>
        <v>0</v>
      </c>
      <c r="BI337" s="145">
        <f>IF(N337="nulová",J337,0)</f>
        <v>0</v>
      </c>
      <c r="BJ337" s="17" t="s">
        <v>148</v>
      </c>
      <c r="BK337" s="145">
        <f>ROUND(I337*H337,2)</f>
        <v>0</v>
      </c>
      <c r="BL337" s="17" t="s">
        <v>147</v>
      </c>
      <c r="BM337" s="144" t="s">
        <v>396</v>
      </c>
    </row>
    <row r="338" spans="2:65" s="1" customFormat="1" ht="11.25">
      <c r="B338" s="33"/>
      <c r="D338" s="146" t="s">
        <v>150</v>
      </c>
      <c r="F338" s="147" t="s">
        <v>397</v>
      </c>
      <c r="I338" s="148"/>
      <c r="L338" s="33"/>
      <c r="M338" s="149"/>
      <c r="T338" s="57"/>
      <c r="AT338" s="17" t="s">
        <v>150</v>
      </c>
      <c r="AU338" s="17" t="s">
        <v>148</v>
      </c>
    </row>
    <row r="339" spans="2:65" s="13" customFormat="1" ht="11.25">
      <c r="B339" s="157"/>
      <c r="D339" s="151" t="s">
        <v>152</v>
      </c>
      <c r="E339" s="158" t="s">
        <v>1</v>
      </c>
      <c r="F339" s="159" t="s">
        <v>382</v>
      </c>
      <c r="H339" s="160">
        <v>12.22</v>
      </c>
      <c r="I339" s="161"/>
      <c r="L339" s="157"/>
      <c r="M339" s="162"/>
      <c r="T339" s="163"/>
      <c r="AT339" s="158" t="s">
        <v>152</v>
      </c>
      <c r="AU339" s="158" t="s">
        <v>148</v>
      </c>
      <c r="AV339" s="13" t="s">
        <v>148</v>
      </c>
      <c r="AW339" s="13" t="s">
        <v>42</v>
      </c>
      <c r="AX339" s="13" t="s">
        <v>86</v>
      </c>
      <c r="AY339" s="158" t="s">
        <v>140</v>
      </c>
    </row>
    <row r="340" spans="2:65" s="14" customFormat="1" ht="11.25">
      <c r="B340" s="164"/>
      <c r="D340" s="151" t="s">
        <v>152</v>
      </c>
      <c r="E340" s="165" t="s">
        <v>1</v>
      </c>
      <c r="F340" s="166" t="s">
        <v>155</v>
      </c>
      <c r="H340" s="167">
        <v>12.22</v>
      </c>
      <c r="I340" s="168"/>
      <c r="L340" s="164"/>
      <c r="M340" s="169"/>
      <c r="T340" s="170"/>
      <c r="AT340" s="165" t="s">
        <v>152</v>
      </c>
      <c r="AU340" s="165" t="s">
        <v>148</v>
      </c>
      <c r="AV340" s="14" t="s">
        <v>147</v>
      </c>
      <c r="AW340" s="14" t="s">
        <v>42</v>
      </c>
      <c r="AX340" s="14" t="s">
        <v>94</v>
      </c>
      <c r="AY340" s="165" t="s">
        <v>140</v>
      </c>
    </row>
    <row r="341" spans="2:65" s="1" customFormat="1" ht="44.25" customHeight="1">
      <c r="B341" s="33"/>
      <c r="C341" s="133" t="s">
        <v>398</v>
      </c>
      <c r="D341" s="133" t="s">
        <v>142</v>
      </c>
      <c r="E341" s="134" t="s">
        <v>399</v>
      </c>
      <c r="F341" s="135" t="s">
        <v>400</v>
      </c>
      <c r="G341" s="136" t="s">
        <v>145</v>
      </c>
      <c r="H341" s="137">
        <v>12.22</v>
      </c>
      <c r="I341" s="138"/>
      <c r="J341" s="139">
        <f>ROUND(I341*H341,2)</f>
        <v>0</v>
      </c>
      <c r="K341" s="135" t="s">
        <v>1</v>
      </c>
      <c r="L341" s="33"/>
      <c r="M341" s="140" t="s">
        <v>1</v>
      </c>
      <c r="N341" s="141" t="s">
        <v>52</v>
      </c>
      <c r="P341" s="142">
        <f>O341*H341</f>
        <v>0</v>
      </c>
      <c r="Q341" s="142">
        <v>2.1000000000000001E-2</v>
      </c>
      <c r="R341" s="142">
        <f>Q341*H341</f>
        <v>0.25662000000000001</v>
      </c>
      <c r="S341" s="142">
        <v>0</v>
      </c>
      <c r="T341" s="143">
        <f>S341*H341</f>
        <v>0</v>
      </c>
      <c r="AR341" s="144" t="s">
        <v>147</v>
      </c>
      <c r="AT341" s="144" t="s">
        <v>142</v>
      </c>
      <c r="AU341" s="144" t="s">
        <v>148</v>
      </c>
      <c r="AY341" s="17" t="s">
        <v>140</v>
      </c>
      <c r="BE341" s="145">
        <f>IF(N341="základní",J341,0)</f>
        <v>0</v>
      </c>
      <c r="BF341" s="145">
        <f>IF(N341="snížená",J341,0)</f>
        <v>0</v>
      </c>
      <c r="BG341" s="145">
        <f>IF(N341="zákl. přenesená",J341,0)</f>
        <v>0</v>
      </c>
      <c r="BH341" s="145">
        <f>IF(N341="sníž. přenesená",J341,0)</f>
        <v>0</v>
      </c>
      <c r="BI341" s="145">
        <f>IF(N341="nulová",J341,0)</f>
        <v>0</v>
      </c>
      <c r="BJ341" s="17" t="s">
        <v>148</v>
      </c>
      <c r="BK341" s="145">
        <f>ROUND(I341*H341,2)</f>
        <v>0</v>
      </c>
      <c r="BL341" s="17" t="s">
        <v>147</v>
      </c>
      <c r="BM341" s="144" t="s">
        <v>401</v>
      </c>
    </row>
    <row r="342" spans="2:65" s="1" customFormat="1" ht="19.5">
      <c r="B342" s="33"/>
      <c r="D342" s="151" t="s">
        <v>248</v>
      </c>
      <c r="F342" s="171" t="s">
        <v>402</v>
      </c>
      <c r="I342" s="148"/>
      <c r="L342" s="33"/>
      <c r="M342" s="149"/>
      <c r="T342" s="57"/>
      <c r="AT342" s="17" t="s">
        <v>248</v>
      </c>
      <c r="AU342" s="17" t="s">
        <v>148</v>
      </c>
    </row>
    <row r="343" spans="2:65" s="13" customFormat="1" ht="11.25">
      <c r="B343" s="157"/>
      <c r="D343" s="151" t="s">
        <v>152</v>
      </c>
      <c r="E343" s="158" t="s">
        <v>1</v>
      </c>
      <c r="F343" s="159" t="s">
        <v>382</v>
      </c>
      <c r="H343" s="160">
        <v>12.22</v>
      </c>
      <c r="I343" s="161"/>
      <c r="L343" s="157"/>
      <c r="M343" s="162"/>
      <c r="T343" s="163"/>
      <c r="AT343" s="158" t="s">
        <v>152</v>
      </c>
      <c r="AU343" s="158" t="s">
        <v>148</v>
      </c>
      <c r="AV343" s="13" t="s">
        <v>148</v>
      </c>
      <c r="AW343" s="13" t="s">
        <v>42</v>
      </c>
      <c r="AX343" s="13" t="s">
        <v>86</v>
      </c>
      <c r="AY343" s="158" t="s">
        <v>140</v>
      </c>
    </row>
    <row r="344" spans="2:65" s="14" customFormat="1" ht="11.25">
      <c r="B344" s="164"/>
      <c r="D344" s="151" t="s">
        <v>152</v>
      </c>
      <c r="E344" s="165" t="s">
        <v>1</v>
      </c>
      <c r="F344" s="166" t="s">
        <v>155</v>
      </c>
      <c r="H344" s="167">
        <v>12.22</v>
      </c>
      <c r="I344" s="168"/>
      <c r="L344" s="164"/>
      <c r="M344" s="169"/>
      <c r="T344" s="170"/>
      <c r="AT344" s="165" t="s">
        <v>152</v>
      </c>
      <c r="AU344" s="165" t="s">
        <v>148</v>
      </c>
      <c r="AV344" s="14" t="s">
        <v>147</v>
      </c>
      <c r="AW344" s="14" t="s">
        <v>42</v>
      </c>
      <c r="AX344" s="14" t="s">
        <v>94</v>
      </c>
      <c r="AY344" s="165" t="s">
        <v>140</v>
      </c>
    </row>
    <row r="345" spans="2:65" s="1" customFormat="1" ht="49.15" customHeight="1">
      <c r="B345" s="33"/>
      <c r="C345" s="133" t="s">
        <v>403</v>
      </c>
      <c r="D345" s="133" t="s">
        <v>142</v>
      </c>
      <c r="E345" s="134" t="s">
        <v>404</v>
      </c>
      <c r="F345" s="135" t="s">
        <v>405</v>
      </c>
      <c r="G345" s="136" t="s">
        <v>145</v>
      </c>
      <c r="H345" s="137">
        <v>61.1</v>
      </c>
      <c r="I345" s="138"/>
      <c r="J345" s="139">
        <f>ROUND(I345*H345,2)</f>
        <v>0</v>
      </c>
      <c r="K345" s="135" t="s">
        <v>1</v>
      </c>
      <c r="L345" s="33"/>
      <c r="M345" s="140" t="s">
        <v>1</v>
      </c>
      <c r="N345" s="141" t="s">
        <v>52</v>
      </c>
      <c r="P345" s="142">
        <f>O345*H345</f>
        <v>0</v>
      </c>
      <c r="Q345" s="142">
        <v>7.0000000000000001E-3</v>
      </c>
      <c r="R345" s="142">
        <f>Q345*H345</f>
        <v>0.42770000000000002</v>
      </c>
      <c r="S345" s="142">
        <v>0</v>
      </c>
      <c r="T345" s="143">
        <f>S345*H345</f>
        <v>0</v>
      </c>
      <c r="AR345" s="144" t="s">
        <v>147</v>
      </c>
      <c r="AT345" s="144" t="s">
        <v>142</v>
      </c>
      <c r="AU345" s="144" t="s">
        <v>148</v>
      </c>
      <c r="AY345" s="17" t="s">
        <v>140</v>
      </c>
      <c r="BE345" s="145">
        <f>IF(N345="základní",J345,0)</f>
        <v>0</v>
      </c>
      <c r="BF345" s="145">
        <f>IF(N345="snížená",J345,0)</f>
        <v>0</v>
      </c>
      <c r="BG345" s="145">
        <f>IF(N345="zákl. přenesená",J345,0)</f>
        <v>0</v>
      </c>
      <c r="BH345" s="145">
        <f>IF(N345="sníž. přenesená",J345,0)</f>
        <v>0</v>
      </c>
      <c r="BI345" s="145">
        <f>IF(N345="nulová",J345,0)</f>
        <v>0</v>
      </c>
      <c r="BJ345" s="17" t="s">
        <v>148</v>
      </c>
      <c r="BK345" s="145">
        <f>ROUND(I345*H345,2)</f>
        <v>0</v>
      </c>
      <c r="BL345" s="17" t="s">
        <v>147</v>
      </c>
      <c r="BM345" s="144" t="s">
        <v>406</v>
      </c>
    </row>
    <row r="346" spans="2:65" s="12" customFormat="1" ht="22.5">
      <c r="B346" s="150"/>
      <c r="D346" s="151" t="s">
        <v>152</v>
      </c>
      <c r="E346" s="152" t="s">
        <v>1</v>
      </c>
      <c r="F346" s="153" t="s">
        <v>407</v>
      </c>
      <c r="H346" s="152" t="s">
        <v>1</v>
      </c>
      <c r="I346" s="154"/>
      <c r="L346" s="150"/>
      <c r="M346" s="155"/>
      <c r="T346" s="156"/>
      <c r="AT346" s="152" t="s">
        <v>152</v>
      </c>
      <c r="AU346" s="152" t="s">
        <v>148</v>
      </c>
      <c r="AV346" s="12" t="s">
        <v>94</v>
      </c>
      <c r="AW346" s="12" t="s">
        <v>42</v>
      </c>
      <c r="AX346" s="12" t="s">
        <v>86</v>
      </c>
      <c r="AY346" s="152" t="s">
        <v>140</v>
      </c>
    </row>
    <row r="347" spans="2:65" s="13" customFormat="1" ht="11.25">
      <c r="B347" s="157"/>
      <c r="D347" s="151" t="s">
        <v>152</v>
      </c>
      <c r="E347" s="158" t="s">
        <v>1</v>
      </c>
      <c r="F347" s="159" t="s">
        <v>408</v>
      </c>
      <c r="H347" s="160">
        <v>61.1</v>
      </c>
      <c r="I347" s="161"/>
      <c r="L347" s="157"/>
      <c r="M347" s="162"/>
      <c r="T347" s="163"/>
      <c r="AT347" s="158" t="s">
        <v>152</v>
      </c>
      <c r="AU347" s="158" t="s">
        <v>148</v>
      </c>
      <c r="AV347" s="13" t="s">
        <v>148</v>
      </c>
      <c r="AW347" s="13" t="s">
        <v>42</v>
      </c>
      <c r="AX347" s="13" t="s">
        <v>86</v>
      </c>
      <c r="AY347" s="158" t="s">
        <v>140</v>
      </c>
    </row>
    <row r="348" spans="2:65" s="14" customFormat="1" ht="11.25">
      <c r="B348" s="164"/>
      <c r="D348" s="151" t="s">
        <v>152</v>
      </c>
      <c r="E348" s="165" t="s">
        <v>1</v>
      </c>
      <c r="F348" s="166" t="s">
        <v>155</v>
      </c>
      <c r="H348" s="167">
        <v>61.1</v>
      </c>
      <c r="I348" s="168"/>
      <c r="L348" s="164"/>
      <c r="M348" s="169"/>
      <c r="T348" s="170"/>
      <c r="AT348" s="165" t="s">
        <v>152</v>
      </c>
      <c r="AU348" s="165" t="s">
        <v>148</v>
      </c>
      <c r="AV348" s="14" t="s">
        <v>147</v>
      </c>
      <c r="AW348" s="14" t="s">
        <v>42</v>
      </c>
      <c r="AX348" s="14" t="s">
        <v>94</v>
      </c>
      <c r="AY348" s="165" t="s">
        <v>140</v>
      </c>
    </row>
    <row r="349" spans="2:65" s="1" customFormat="1" ht="24.2" customHeight="1">
      <c r="B349" s="33"/>
      <c r="C349" s="133" t="s">
        <v>409</v>
      </c>
      <c r="D349" s="133" t="s">
        <v>142</v>
      </c>
      <c r="E349" s="134" t="s">
        <v>410</v>
      </c>
      <c r="F349" s="135" t="s">
        <v>411</v>
      </c>
      <c r="G349" s="136" t="s">
        <v>181</v>
      </c>
      <c r="H349" s="137">
        <v>9.4</v>
      </c>
      <c r="I349" s="138"/>
      <c r="J349" s="139">
        <f>ROUND(I349*H349,2)</f>
        <v>0</v>
      </c>
      <c r="K349" s="135" t="s">
        <v>1</v>
      </c>
      <c r="L349" s="33"/>
      <c r="M349" s="140" t="s">
        <v>1</v>
      </c>
      <c r="N349" s="141" t="s">
        <v>52</v>
      </c>
      <c r="P349" s="142">
        <f>O349*H349</f>
        <v>0</v>
      </c>
      <c r="Q349" s="142">
        <v>0</v>
      </c>
      <c r="R349" s="142">
        <f>Q349*H349</f>
        <v>0</v>
      </c>
      <c r="S349" s="142">
        <v>0</v>
      </c>
      <c r="T349" s="143">
        <f>S349*H349</f>
        <v>0</v>
      </c>
      <c r="AR349" s="144" t="s">
        <v>254</v>
      </c>
      <c r="AT349" s="144" t="s">
        <v>142</v>
      </c>
      <c r="AU349" s="144" t="s">
        <v>148</v>
      </c>
      <c r="AY349" s="17" t="s">
        <v>140</v>
      </c>
      <c r="BE349" s="145">
        <f>IF(N349="základní",J349,0)</f>
        <v>0</v>
      </c>
      <c r="BF349" s="145">
        <f>IF(N349="snížená",J349,0)</f>
        <v>0</v>
      </c>
      <c r="BG349" s="145">
        <f>IF(N349="zákl. přenesená",J349,0)</f>
        <v>0</v>
      </c>
      <c r="BH349" s="145">
        <f>IF(N349="sníž. přenesená",J349,0)</f>
        <v>0</v>
      </c>
      <c r="BI349" s="145">
        <f>IF(N349="nulová",J349,0)</f>
        <v>0</v>
      </c>
      <c r="BJ349" s="17" t="s">
        <v>148</v>
      </c>
      <c r="BK349" s="145">
        <f>ROUND(I349*H349,2)</f>
        <v>0</v>
      </c>
      <c r="BL349" s="17" t="s">
        <v>254</v>
      </c>
      <c r="BM349" s="144" t="s">
        <v>412</v>
      </c>
    </row>
    <row r="350" spans="2:65" s="1" customFormat="1" ht="19.5">
      <c r="B350" s="33"/>
      <c r="D350" s="151" t="s">
        <v>248</v>
      </c>
      <c r="F350" s="171" t="s">
        <v>413</v>
      </c>
      <c r="I350" s="148"/>
      <c r="L350" s="33"/>
      <c r="M350" s="149"/>
      <c r="T350" s="57"/>
      <c r="AT350" s="17" t="s">
        <v>248</v>
      </c>
      <c r="AU350" s="17" t="s">
        <v>148</v>
      </c>
    </row>
    <row r="351" spans="2:65" s="13" customFormat="1" ht="11.25">
      <c r="B351" s="157"/>
      <c r="D351" s="151" t="s">
        <v>152</v>
      </c>
      <c r="E351" s="158" t="s">
        <v>1</v>
      </c>
      <c r="F351" s="159" t="s">
        <v>184</v>
      </c>
      <c r="H351" s="160">
        <v>9.4</v>
      </c>
      <c r="I351" s="161"/>
      <c r="L351" s="157"/>
      <c r="M351" s="162"/>
      <c r="T351" s="163"/>
      <c r="AT351" s="158" t="s">
        <v>152</v>
      </c>
      <c r="AU351" s="158" t="s">
        <v>148</v>
      </c>
      <c r="AV351" s="13" t="s">
        <v>148</v>
      </c>
      <c r="AW351" s="13" t="s">
        <v>42</v>
      </c>
      <c r="AX351" s="13" t="s">
        <v>86</v>
      </c>
      <c r="AY351" s="158" t="s">
        <v>140</v>
      </c>
    </row>
    <row r="352" spans="2:65" s="14" customFormat="1" ht="11.25">
      <c r="B352" s="164"/>
      <c r="D352" s="151" t="s">
        <v>152</v>
      </c>
      <c r="E352" s="165" t="s">
        <v>1</v>
      </c>
      <c r="F352" s="166" t="s">
        <v>155</v>
      </c>
      <c r="H352" s="167">
        <v>9.4</v>
      </c>
      <c r="I352" s="168"/>
      <c r="L352" s="164"/>
      <c r="M352" s="169"/>
      <c r="T352" s="170"/>
      <c r="AT352" s="165" t="s">
        <v>152</v>
      </c>
      <c r="AU352" s="165" t="s">
        <v>148</v>
      </c>
      <c r="AV352" s="14" t="s">
        <v>147</v>
      </c>
      <c r="AW352" s="14" t="s">
        <v>42</v>
      </c>
      <c r="AX352" s="14" t="s">
        <v>94</v>
      </c>
      <c r="AY352" s="165" t="s">
        <v>140</v>
      </c>
    </row>
    <row r="353" spans="2:65" s="11" customFormat="1" ht="22.9" customHeight="1">
      <c r="B353" s="121"/>
      <c r="D353" s="122" t="s">
        <v>85</v>
      </c>
      <c r="E353" s="131" t="s">
        <v>414</v>
      </c>
      <c r="F353" s="131" t="s">
        <v>415</v>
      </c>
      <c r="I353" s="124"/>
      <c r="J353" s="132">
        <f>BK353</f>
        <v>0</v>
      </c>
      <c r="L353" s="121"/>
      <c r="M353" s="126"/>
      <c r="P353" s="127">
        <f>SUM(P354:P366)</f>
        <v>0</v>
      </c>
      <c r="R353" s="127">
        <f>SUM(R354:R366)</f>
        <v>0</v>
      </c>
      <c r="T353" s="128">
        <f>SUM(T354:T366)</f>
        <v>0</v>
      </c>
      <c r="AR353" s="122" t="s">
        <v>94</v>
      </c>
      <c r="AT353" s="129" t="s">
        <v>85</v>
      </c>
      <c r="AU353" s="129" t="s">
        <v>94</v>
      </c>
      <c r="AY353" s="122" t="s">
        <v>140</v>
      </c>
      <c r="BK353" s="130">
        <f>SUM(BK354:BK366)</f>
        <v>0</v>
      </c>
    </row>
    <row r="354" spans="2:65" s="1" customFormat="1" ht="37.9" customHeight="1">
      <c r="B354" s="33"/>
      <c r="C354" s="133" t="s">
        <v>416</v>
      </c>
      <c r="D354" s="133" t="s">
        <v>142</v>
      </c>
      <c r="E354" s="134" t="s">
        <v>417</v>
      </c>
      <c r="F354" s="135" t="s">
        <v>418</v>
      </c>
      <c r="G354" s="136" t="s">
        <v>240</v>
      </c>
      <c r="H354" s="137">
        <v>8.7170000000000005</v>
      </c>
      <c r="I354" s="138"/>
      <c r="J354" s="139">
        <f>ROUND(I354*H354,2)</f>
        <v>0</v>
      </c>
      <c r="K354" s="135" t="s">
        <v>146</v>
      </c>
      <c r="L354" s="33"/>
      <c r="M354" s="140" t="s">
        <v>1</v>
      </c>
      <c r="N354" s="141" t="s">
        <v>52</v>
      </c>
      <c r="P354" s="142">
        <f>O354*H354</f>
        <v>0</v>
      </c>
      <c r="Q354" s="142">
        <v>0</v>
      </c>
      <c r="R354" s="142">
        <f>Q354*H354</f>
        <v>0</v>
      </c>
      <c r="S354" s="142">
        <v>0</v>
      </c>
      <c r="T354" s="143">
        <f>S354*H354</f>
        <v>0</v>
      </c>
      <c r="AR354" s="144" t="s">
        <v>147</v>
      </c>
      <c r="AT354" s="144" t="s">
        <v>142</v>
      </c>
      <c r="AU354" s="144" t="s">
        <v>148</v>
      </c>
      <c r="AY354" s="17" t="s">
        <v>140</v>
      </c>
      <c r="BE354" s="145">
        <f>IF(N354="základní",J354,0)</f>
        <v>0</v>
      </c>
      <c r="BF354" s="145">
        <f>IF(N354="snížená",J354,0)</f>
        <v>0</v>
      </c>
      <c r="BG354" s="145">
        <f>IF(N354="zákl. přenesená",J354,0)</f>
        <v>0</v>
      </c>
      <c r="BH354" s="145">
        <f>IF(N354="sníž. přenesená",J354,0)</f>
        <v>0</v>
      </c>
      <c r="BI354" s="145">
        <f>IF(N354="nulová",J354,0)</f>
        <v>0</v>
      </c>
      <c r="BJ354" s="17" t="s">
        <v>148</v>
      </c>
      <c r="BK354" s="145">
        <f>ROUND(I354*H354,2)</f>
        <v>0</v>
      </c>
      <c r="BL354" s="17" t="s">
        <v>147</v>
      </c>
      <c r="BM354" s="144" t="s">
        <v>419</v>
      </c>
    </row>
    <row r="355" spans="2:65" s="1" customFormat="1" ht="11.25">
      <c r="B355" s="33"/>
      <c r="D355" s="146" t="s">
        <v>150</v>
      </c>
      <c r="F355" s="147" t="s">
        <v>420</v>
      </c>
      <c r="I355" s="148"/>
      <c r="L355" s="33"/>
      <c r="M355" s="149"/>
      <c r="T355" s="57"/>
      <c r="AT355" s="17" t="s">
        <v>150</v>
      </c>
      <c r="AU355" s="17" t="s">
        <v>148</v>
      </c>
    </row>
    <row r="356" spans="2:65" s="1" customFormat="1" ht="33" customHeight="1">
      <c r="B356" s="33"/>
      <c r="C356" s="133" t="s">
        <v>421</v>
      </c>
      <c r="D356" s="133" t="s">
        <v>142</v>
      </c>
      <c r="E356" s="134" t="s">
        <v>422</v>
      </c>
      <c r="F356" s="135" t="s">
        <v>423</v>
      </c>
      <c r="G356" s="136" t="s">
        <v>240</v>
      </c>
      <c r="H356" s="137">
        <v>8.7170000000000005</v>
      </c>
      <c r="I356" s="138"/>
      <c r="J356" s="139">
        <f>ROUND(I356*H356,2)</f>
        <v>0</v>
      </c>
      <c r="K356" s="135" t="s">
        <v>146</v>
      </c>
      <c r="L356" s="33"/>
      <c r="M356" s="140" t="s">
        <v>1</v>
      </c>
      <c r="N356" s="141" t="s">
        <v>52</v>
      </c>
      <c r="P356" s="142">
        <f>O356*H356</f>
        <v>0</v>
      </c>
      <c r="Q356" s="142">
        <v>0</v>
      </c>
      <c r="R356" s="142">
        <f>Q356*H356</f>
        <v>0</v>
      </c>
      <c r="S356" s="142">
        <v>0</v>
      </c>
      <c r="T356" s="143">
        <f>S356*H356</f>
        <v>0</v>
      </c>
      <c r="AR356" s="144" t="s">
        <v>147</v>
      </c>
      <c r="AT356" s="144" t="s">
        <v>142</v>
      </c>
      <c r="AU356" s="144" t="s">
        <v>148</v>
      </c>
      <c r="AY356" s="17" t="s">
        <v>140</v>
      </c>
      <c r="BE356" s="145">
        <f>IF(N356="základní",J356,0)</f>
        <v>0</v>
      </c>
      <c r="BF356" s="145">
        <f>IF(N356="snížená",J356,0)</f>
        <v>0</v>
      </c>
      <c r="BG356" s="145">
        <f>IF(N356="zákl. přenesená",J356,0)</f>
        <v>0</v>
      </c>
      <c r="BH356" s="145">
        <f>IF(N356="sníž. přenesená",J356,0)</f>
        <v>0</v>
      </c>
      <c r="BI356" s="145">
        <f>IF(N356="nulová",J356,0)</f>
        <v>0</v>
      </c>
      <c r="BJ356" s="17" t="s">
        <v>148</v>
      </c>
      <c r="BK356" s="145">
        <f>ROUND(I356*H356,2)</f>
        <v>0</v>
      </c>
      <c r="BL356" s="17" t="s">
        <v>147</v>
      </c>
      <c r="BM356" s="144" t="s">
        <v>424</v>
      </c>
    </row>
    <row r="357" spans="2:65" s="1" customFormat="1" ht="11.25">
      <c r="B357" s="33"/>
      <c r="D357" s="146" t="s">
        <v>150</v>
      </c>
      <c r="F357" s="147" t="s">
        <v>425</v>
      </c>
      <c r="I357" s="148"/>
      <c r="L357" s="33"/>
      <c r="M357" s="149"/>
      <c r="T357" s="57"/>
      <c r="AT357" s="17" t="s">
        <v>150</v>
      </c>
      <c r="AU357" s="17" t="s">
        <v>148</v>
      </c>
    </row>
    <row r="358" spans="2:65" s="1" customFormat="1" ht="44.25" customHeight="1">
      <c r="B358" s="33"/>
      <c r="C358" s="133" t="s">
        <v>426</v>
      </c>
      <c r="D358" s="133" t="s">
        <v>142</v>
      </c>
      <c r="E358" s="134" t="s">
        <v>427</v>
      </c>
      <c r="F358" s="135" t="s">
        <v>428</v>
      </c>
      <c r="G358" s="136" t="s">
        <v>240</v>
      </c>
      <c r="H358" s="137">
        <v>209.208</v>
      </c>
      <c r="I358" s="138"/>
      <c r="J358" s="139">
        <f>ROUND(I358*H358,2)</f>
        <v>0</v>
      </c>
      <c r="K358" s="135" t="s">
        <v>146</v>
      </c>
      <c r="L358" s="33"/>
      <c r="M358" s="140" t="s">
        <v>1</v>
      </c>
      <c r="N358" s="141" t="s">
        <v>52</v>
      </c>
      <c r="P358" s="142">
        <f>O358*H358</f>
        <v>0</v>
      </c>
      <c r="Q358" s="142">
        <v>0</v>
      </c>
      <c r="R358" s="142">
        <f>Q358*H358</f>
        <v>0</v>
      </c>
      <c r="S358" s="142">
        <v>0</v>
      </c>
      <c r="T358" s="143">
        <f>S358*H358</f>
        <v>0</v>
      </c>
      <c r="AR358" s="144" t="s">
        <v>147</v>
      </c>
      <c r="AT358" s="144" t="s">
        <v>142</v>
      </c>
      <c r="AU358" s="144" t="s">
        <v>148</v>
      </c>
      <c r="AY358" s="17" t="s">
        <v>140</v>
      </c>
      <c r="BE358" s="145">
        <f>IF(N358="základní",J358,0)</f>
        <v>0</v>
      </c>
      <c r="BF358" s="145">
        <f>IF(N358="snížená",J358,0)</f>
        <v>0</v>
      </c>
      <c r="BG358" s="145">
        <f>IF(N358="zákl. přenesená",J358,0)</f>
        <v>0</v>
      </c>
      <c r="BH358" s="145">
        <f>IF(N358="sníž. přenesená",J358,0)</f>
        <v>0</v>
      </c>
      <c r="BI358" s="145">
        <f>IF(N358="nulová",J358,0)</f>
        <v>0</v>
      </c>
      <c r="BJ358" s="17" t="s">
        <v>148</v>
      </c>
      <c r="BK358" s="145">
        <f>ROUND(I358*H358,2)</f>
        <v>0</v>
      </c>
      <c r="BL358" s="17" t="s">
        <v>147</v>
      </c>
      <c r="BM358" s="144" t="s">
        <v>429</v>
      </c>
    </row>
    <row r="359" spans="2:65" s="1" customFormat="1" ht="11.25">
      <c r="B359" s="33"/>
      <c r="D359" s="146" t="s">
        <v>150</v>
      </c>
      <c r="F359" s="147" t="s">
        <v>430</v>
      </c>
      <c r="I359" s="148"/>
      <c r="L359" s="33"/>
      <c r="M359" s="149"/>
      <c r="T359" s="57"/>
      <c r="AT359" s="17" t="s">
        <v>150</v>
      </c>
      <c r="AU359" s="17" t="s">
        <v>148</v>
      </c>
    </row>
    <row r="360" spans="2:65" s="12" customFormat="1" ht="11.25">
      <c r="B360" s="150"/>
      <c r="D360" s="151" t="s">
        <v>152</v>
      </c>
      <c r="E360" s="152" t="s">
        <v>1</v>
      </c>
      <c r="F360" s="153" t="s">
        <v>431</v>
      </c>
      <c r="H360" s="152" t="s">
        <v>1</v>
      </c>
      <c r="I360" s="154"/>
      <c r="L360" s="150"/>
      <c r="M360" s="155"/>
      <c r="T360" s="156"/>
      <c r="AT360" s="152" t="s">
        <v>152</v>
      </c>
      <c r="AU360" s="152" t="s">
        <v>148</v>
      </c>
      <c r="AV360" s="12" t="s">
        <v>94</v>
      </c>
      <c r="AW360" s="12" t="s">
        <v>42</v>
      </c>
      <c r="AX360" s="12" t="s">
        <v>86</v>
      </c>
      <c r="AY360" s="152" t="s">
        <v>140</v>
      </c>
    </row>
    <row r="361" spans="2:65" s="13" customFormat="1" ht="11.25">
      <c r="B361" s="157"/>
      <c r="D361" s="151" t="s">
        <v>152</v>
      </c>
      <c r="E361" s="158" t="s">
        <v>1</v>
      </c>
      <c r="F361" s="159" t="s">
        <v>432</v>
      </c>
      <c r="H361" s="160">
        <v>209.208</v>
      </c>
      <c r="I361" s="161"/>
      <c r="L361" s="157"/>
      <c r="M361" s="162"/>
      <c r="T361" s="163"/>
      <c r="AT361" s="158" t="s">
        <v>152</v>
      </c>
      <c r="AU361" s="158" t="s">
        <v>148</v>
      </c>
      <c r="AV361" s="13" t="s">
        <v>148</v>
      </c>
      <c r="AW361" s="13" t="s">
        <v>42</v>
      </c>
      <c r="AX361" s="13" t="s">
        <v>86</v>
      </c>
      <c r="AY361" s="158" t="s">
        <v>140</v>
      </c>
    </row>
    <row r="362" spans="2:65" s="14" customFormat="1" ht="11.25">
      <c r="B362" s="164"/>
      <c r="D362" s="151" t="s">
        <v>152</v>
      </c>
      <c r="E362" s="165" t="s">
        <v>1</v>
      </c>
      <c r="F362" s="166" t="s">
        <v>155</v>
      </c>
      <c r="H362" s="167">
        <v>209.208</v>
      </c>
      <c r="I362" s="168"/>
      <c r="L362" s="164"/>
      <c r="M362" s="169"/>
      <c r="T362" s="170"/>
      <c r="AT362" s="165" t="s">
        <v>152</v>
      </c>
      <c r="AU362" s="165" t="s">
        <v>148</v>
      </c>
      <c r="AV362" s="14" t="s">
        <v>147</v>
      </c>
      <c r="AW362" s="14" t="s">
        <v>42</v>
      </c>
      <c r="AX362" s="14" t="s">
        <v>94</v>
      </c>
      <c r="AY362" s="165" t="s">
        <v>140</v>
      </c>
    </row>
    <row r="363" spans="2:65" s="1" customFormat="1" ht="44.25" customHeight="1">
      <c r="B363" s="33"/>
      <c r="C363" s="133" t="s">
        <v>433</v>
      </c>
      <c r="D363" s="133" t="s">
        <v>142</v>
      </c>
      <c r="E363" s="134" t="s">
        <v>434</v>
      </c>
      <c r="F363" s="135" t="s">
        <v>435</v>
      </c>
      <c r="G363" s="136" t="s">
        <v>240</v>
      </c>
      <c r="H363" s="137">
        <v>8.7170000000000005</v>
      </c>
      <c r="I363" s="138"/>
      <c r="J363" s="139">
        <f>ROUND(I363*H363,2)</f>
        <v>0</v>
      </c>
      <c r="K363" s="135" t="s">
        <v>146</v>
      </c>
      <c r="L363" s="33"/>
      <c r="M363" s="140" t="s">
        <v>1</v>
      </c>
      <c r="N363" s="141" t="s">
        <v>52</v>
      </c>
      <c r="P363" s="142">
        <f>O363*H363</f>
        <v>0</v>
      </c>
      <c r="Q363" s="142">
        <v>0</v>
      </c>
      <c r="R363" s="142">
        <f>Q363*H363</f>
        <v>0</v>
      </c>
      <c r="S363" s="142">
        <v>0</v>
      </c>
      <c r="T363" s="143">
        <f>S363*H363</f>
        <v>0</v>
      </c>
      <c r="AR363" s="144" t="s">
        <v>147</v>
      </c>
      <c r="AT363" s="144" t="s">
        <v>142</v>
      </c>
      <c r="AU363" s="144" t="s">
        <v>148</v>
      </c>
      <c r="AY363" s="17" t="s">
        <v>140</v>
      </c>
      <c r="BE363" s="145">
        <f>IF(N363="základní",J363,0)</f>
        <v>0</v>
      </c>
      <c r="BF363" s="145">
        <f>IF(N363="snížená",J363,0)</f>
        <v>0</v>
      </c>
      <c r="BG363" s="145">
        <f>IF(N363="zákl. přenesená",J363,0)</f>
        <v>0</v>
      </c>
      <c r="BH363" s="145">
        <f>IF(N363="sníž. přenesená",J363,0)</f>
        <v>0</v>
      </c>
      <c r="BI363" s="145">
        <f>IF(N363="nulová",J363,0)</f>
        <v>0</v>
      </c>
      <c r="BJ363" s="17" t="s">
        <v>148</v>
      </c>
      <c r="BK363" s="145">
        <f>ROUND(I363*H363,2)</f>
        <v>0</v>
      </c>
      <c r="BL363" s="17" t="s">
        <v>147</v>
      </c>
      <c r="BM363" s="144" t="s">
        <v>436</v>
      </c>
    </row>
    <row r="364" spans="2:65" s="1" customFormat="1" ht="11.25">
      <c r="B364" s="33"/>
      <c r="D364" s="146" t="s">
        <v>150</v>
      </c>
      <c r="F364" s="147" t="s">
        <v>437</v>
      </c>
      <c r="I364" s="148"/>
      <c r="L364" s="33"/>
      <c r="M364" s="149"/>
      <c r="T364" s="57"/>
      <c r="AT364" s="17" t="s">
        <v>150</v>
      </c>
      <c r="AU364" s="17" t="s">
        <v>148</v>
      </c>
    </row>
    <row r="365" spans="2:65" s="13" customFormat="1" ht="11.25">
      <c r="B365" s="157"/>
      <c r="D365" s="151" t="s">
        <v>152</v>
      </c>
      <c r="E365" s="158" t="s">
        <v>1</v>
      </c>
      <c r="F365" s="159" t="s">
        <v>438</v>
      </c>
      <c r="H365" s="160">
        <v>8.7170000000000005</v>
      </c>
      <c r="I365" s="161"/>
      <c r="L365" s="157"/>
      <c r="M365" s="162"/>
      <c r="T365" s="163"/>
      <c r="AT365" s="158" t="s">
        <v>152</v>
      </c>
      <c r="AU365" s="158" t="s">
        <v>148</v>
      </c>
      <c r="AV365" s="13" t="s">
        <v>148</v>
      </c>
      <c r="AW365" s="13" t="s">
        <v>42</v>
      </c>
      <c r="AX365" s="13" t="s">
        <v>86</v>
      </c>
      <c r="AY365" s="158" t="s">
        <v>140</v>
      </c>
    </row>
    <row r="366" spans="2:65" s="14" customFormat="1" ht="11.25">
      <c r="B366" s="164"/>
      <c r="D366" s="151" t="s">
        <v>152</v>
      </c>
      <c r="E366" s="165" t="s">
        <v>1</v>
      </c>
      <c r="F366" s="166" t="s">
        <v>155</v>
      </c>
      <c r="H366" s="167">
        <v>8.7170000000000005</v>
      </c>
      <c r="I366" s="168"/>
      <c r="L366" s="164"/>
      <c r="M366" s="169"/>
      <c r="T366" s="170"/>
      <c r="AT366" s="165" t="s">
        <v>152</v>
      </c>
      <c r="AU366" s="165" t="s">
        <v>148</v>
      </c>
      <c r="AV366" s="14" t="s">
        <v>147</v>
      </c>
      <c r="AW366" s="14" t="s">
        <v>42</v>
      </c>
      <c r="AX366" s="14" t="s">
        <v>94</v>
      </c>
      <c r="AY366" s="165" t="s">
        <v>140</v>
      </c>
    </row>
    <row r="367" spans="2:65" s="11" customFormat="1" ht="22.9" customHeight="1">
      <c r="B367" s="121"/>
      <c r="D367" s="122" t="s">
        <v>85</v>
      </c>
      <c r="E367" s="131" t="s">
        <v>439</v>
      </c>
      <c r="F367" s="131" t="s">
        <v>440</v>
      </c>
      <c r="I367" s="124"/>
      <c r="J367" s="132">
        <f>BK367</f>
        <v>0</v>
      </c>
      <c r="L367" s="121"/>
      <c r="M367" s="126"/>
      <c r="P367" s="127">
        <f>SUM(P368:P369)</f>
        <v>0</v>
      </c>
      <c r="R367" s="127">
        <f>SUM(R368:R369)</f>
        <v>0</v>
      </c>
      <c r="T367" s="128">
        <f>SUM(T368:T369)</f>
        <v>0</v>
      </c>
      <c r="AR367" s="122" t="s">
        <v>94</v>
      </c>
      <c r="AT367" s="129" t="s">
        <v>85</v>
      </c>
      <c r="AU367" s="129" t="s">
        <v>94</v>
      </c>
      <c r="AY367" s="122" t="s">
        <v>140</v>
      </c>
      <c r="BK367" s="130">
        <f>SUM(BK368:BK369)</f>
        <v>0</v>
      </c>
    </row>
    <row r="368" spans="2:65" s="1" customFormat="1" ht="37.9" customHeight="1">
      <c r="B368" s="33"/>
      <c r="C368" s="133" t="s">
        <v>441</v>
      </c>
      <c r="D368" s="133" t="s">
        <v>142</v>
      </c>
      <c r="E368" s="134" t="s">
        <v>442</v>
      </c>
      <c r="F368" s="135" t="s">
        <v>443</v>
      </c>
      <c r="G368" s="136" t="s">
        <v>240</v>
      </c>
      <c r="H368" s="137">
        <v>13.85</v>
      </c>
      <c r="I368" s="138"/>
      <c r="J368" s="139">
        <f>ROUND(I368*H368,2)</f>
        <v>0</v>
      </c>
      <c r="K368" s="135" t="s">
        <v>146</v>
      </c>
      <c r="L368" s="33"/>
      <c r="M368" s="140" t="s">
        <v>1</v>
      </c>
      <c r="N368" s="141" t="s">
        <v>52</v>
      </c>
      <c r="P368" s="142">
        <f>O368*H368</f>
        <v>0</v>
      </c>
      <c r="Q368" s="142">
        <v>0</v>
      </c>
      <c r="R368" s="142">
        <f>Q368*H368</f>
        <v>0</v>
      </c>
      <c r="S368" s="142">
        <v>0</v>
      </c>
      <c r="T368" s="143">
        <f>S368*H368</f>
        <v>0</v>
      </c>
      <c r="AR368" s="144" t="s">
        <v>147</v>
      </c>
      <c r="AT368" s="144" t="s">
        <v>142</v>
      </c>
      <c r="AU368" s="144" t="s">
        <v>148</v>
      </c>
      <c r="AY368" s="17" t="s">
        <v>140</v>
      </c>
      <c r="BE368" s="145">
        <f>IF(N368="základní",J368,0)</f>
        <v>0</v>
      </c>
      <c r="BF368" s="145">
        <f>IF(N368="snížená",J368,0)</f>
        <v>0</v>
      </c>
      <c r="BG368" s="145">
        <f>IF(N368="zákl. přenesená",J368,0)</f>
        <v>0</v>
      </c>
      <c r="BH368" s="145">
        <f>IF(N368="sníž. přenesená",J368,0)</f>
        <v>0</v>
      </c>
      <c r="BI368" s="145">
        <f>IF(N368="nulová",J368,0)</f>
        <v>0</v>
      </c>
      <c r="BJ368" s="17" t="s">
        <v>148</v>
      </c>
      <c r="BK368" s="145">
        <f>ROUND(I368*H368,2)</f>
        <v>0</v>
      </c>
      <c r="BL368" s="17" t="s">
        <v>147</v>
      </c>
      <c r="BM368" s="144" t="s">
        <v>444</v>
      </c>
    </row>
    <row r="369" spans="2:65" s="1" customFormat="1" ht="11.25">
      <c r="B369" s="33"/>
      <c r="D369" s="146" t="s">
        <v>150</v>
      </c>
      <c r="F369" s="147" t="s">
        <v>445</v>
      </c>
      <c r="I369" s="148"/>
      <c r="L369" s="33"/>
      <c r="M369" s="149"/>
      <c r="T369" s="57"/>
      <c r="AT369" s="17" t="s">
        <v>150</v>
      </c>
      <c r="AU369" s="17" t="s">
        <v>148</v>
      </c>
    </row>
    <row r="370" spans="2:65" s="11" customFormat="1" ht="25.9" customHeight="1">
      <c r="B370" s="121"/>
      <c r="D370" s="122" t="s">
        <v>85</v>
      </c>
      <c r="E370" s="123" t="s">
        <v>446</v>
      </c>
      <c r="F370" s="123" t="s">
        <v>447</v>
      </c>
      <c r="I370" s="124"/>
      <c r="J370" s="125">
        <f>BK370</f>
        <v>0</v>
      </c>
      <c r="L370" s="121"/>
      <c r="M370" s="126"/>
      <c r="P370" s="127">
        <f>P371+P425+P434+P440</f>
        <v>0</v>
      </c>
      <c r="R370" s="127">
        <f>R371+R425+R434+R440</f>
        <v>0.26366415000000004</v>
      </c>
      <c r="T370" s="128">
        <f>T371+T425+T434+T440</f>
        <v>0</v>
      </c>
      <c r="AR370" s="122" t="s">
        <v>148</v>
      </c>
      <c r="AT370" s="129" t="s">
        <v>85</v>
      </c>
      <c r="AU370" s="129" t="s">
        <v>86</v>
      </c>
      <c r="AY370" s="122" t="s">
        <v>140</v>
      </c>
      <c r="BK370" s="130">
        <f>BK371+BK425+BK434+BK440</f>
        <v>0</v>
      </c>
    </row>
    <row r="371" spans="2:65" s="11" customFormat="1" ht="22.9" customHeight="1">
      <c r="B371" s="121"/>
      <c r="D371" s="122" t="s">
        <v>85</v>
      </c>
      <c r="E371" s="131" t="s">
        <v>448</v>
      </c>
      <c r="F371" s="131" t="s">
        <v>449</v>
      </c>
      <c r="I371" s="124"/>
      <c r="J371" s="132">
        <f>BK371</f>
        <v>0</v>
      </c>
      <c r="L371" s="121"/>
      <c r="M371" s="126"/>
      <c r="P371" s="127">
        <f>SUM(P372:P424)</f>
        <v>0</v>
      </c>
      <c r="R371" s="127">
        <f>SUM(R372:R424)</f>
        <v>0.16553115000000002</v>
      </c>
      <c r="T371" s="128">
        <f>SUM(T372:T424)</f>
        <v>0</v>
      </c>
      <c r="AR371" s="122" t="s">
        <v>148</v>
      </c>
      <c r="AT371" s="129" t="s">
        <v>85</v>
      </c>
      <c r="AU371" s="129" t="s">
        <v>94</v>
      </c>
      <c r="AY371" s="122" t="s">
        <v>140</v>
      </c>
      <c r="BK371" s="130">
        <f>SUM(BK372:BK424)</f>
        <v>0</v>
      </c>
    </row>
    <row r="372" spans="2:65" s="1" customFormat="1" ht="37.9" customHeight="1">
      <c r="B372" s="33"/>
      <c r="C372" s="133" t="s">
        <v>450</v>
      </c>
      <c r="D372" s="133" t="s">
        <v>142</v>
      </c>
      <c r="E372" s="134" t="s">
        <v>451</v>
      </c>
      <c r="F372" s="135" t="s">
        <v>452</v>
      </c>
      <c r="G372" s="136" t="s">
        <v>145</v>
      </c>
      <c r="H372" s="137">
        <v>3.76</v>
      </c>
      <c r="I372" s="138"/>
      <c r="J372" s="139">
        <f>ROUND(I372*H372,2)</f>
        <v>0</v>
      </c>
      <c r="K372" s="135" t="s">
        <v>146</v>
      </c>
      <c r="L372" s="33"/>
      <c r="M372" s="140" t="s">
        <v>1</v>
      </c>
      <c r="N372" s="141" t="s">
        <v>52</v>
      </c>
      <c r="P372" s="142">
        <f>O372*H372</f>
        <v>0</v>
      </c>
      <c r="Q372" s="142">
        <v>0</v>
      </c>
      <c r="R372" s="142">
        <f>Q372*H372</f>
        <v>0</v>
      </c>
      <c r="S372" s="142">
        <v>0</v>
      </c>
      <c r="T372" s="143">
        <f>S372*H372</f>
        <v>0</v>
      </c>
      <c r="AR372" s="144" t="s">
        <v>254</v>
      </c>
      <c r="AT372" s="144" t="s">
        <v>142</v>
      </c>
      <c r="AU372" s="144" t="s">
        <v>148</v>
      </c>
      <c r="AY372" s="17" t="s">
        <v>140</v>
      </c>
      <c r="BE372" s="145">
        <f>IF(N372="základní",J372,0)</f>
        <v>0</v>
      </c>
      <c r="BF372" s="145">
        <f>IF(N372="snížená",J372,0)</f>
        <v>0</v>
      </c>
      <c r="BG372" s="145">
        <f>IF(N372="zákl. přenesená",J372,0)</f>
        <v>0</v>
      </c>
      <c r="BH372" s="145">
        <f>IF(N372="sníž. přenesená",J372,0)</f>
        <v>0</v>
      </c>
      <c r="BI372" s="145">
        <f>IF(N372="nulová",J372,0)</f>
        <v>0</v>
      </c>
      <c r="BJ372" s="17" t="s">
        <v>148</v>
      </c>
      <c r="BK372" s="145">
        <f>ROUND(I372*H372,2)</f>
        <v>0</v>
      </c>
      <c r="BL372" s="17" t="s">
        <v>254</v>
      </c>
      <c r="BM372" s="144" t="s">
        <v>453</v>
      </c>
    </row>
    <row r="373" spans="2:65" s="1" customFormat="1" ht="11.25">
      <c r="B373" s="33"/>
      <c r="D373" s="146" t="s">
        <v>150</v>
      </c>
      <c r="F373" s="147" t="s">
        <v>454</v>
      </c>
      <c r="I373" s="148"/>
      <c r="L373" s="33"/>
      <c r="M373" s="149"/>
      <c r="T373" s="57"/>
      <c r="AT373" s="17" t="s">
        <v>150</v>
      </c>
      <c r="AU373" s="17" t="s">
        <v>148</v>
      </c>
    </row>
    <row r="374" spans="2:65" s="13" customFormat="1" ht="11.25">
      <c r="B374" s="157"/>
      <c r="D374" s="151" t="s">
        <v>152</v>
      </c>
      <c r="E374" s="158" t="s">
        <v>1</v>
      </c>
      <c r="F374" s="159" t="s">
        <v>455</v>
      </c>
      <c r="H374" s="160">
        <v>3.76</v>
      </c>
      <c r="I374" s="161"/>
      <c r="L374" s="157"/>
      <c r="M374" s="162"/>
      <c r="T374" s="163"/>
      <c r="AT374" s="158" t="s">
        <v>152</v>
      </c>
      <c r="AU374" s="158" t="s">
        <v>148</v>
      </c>
      <c r="AV374" s="13" t="s">
        <v>148</v>
      </c>
      <c r="AW374" s="13" t="s">
        <v>42</v>
      </c>
      <c r="AX374" s="13" t="s">
        <v>86</v>
      </c>
      <c r="AY374" s="158" t="s">
        <v>140</v>
      </c>
    </row>
    <row r="375" spans="2:65" s="14" customFormat="1" ht="11.25">
      <c r="B375" s="164"/>
      <c r="D375" s="151" t="s">
        <v>152</v>
      </c>
      <c r="E375" s="165" t="s">
        <v>1</v>
      </c>
      <c r="F375" s="166" t="s">
        <v>155</v>
      </c>
      <c r="H375" s="167">
        <v>3.76</v>
      </c>
      <c r="I375" s="168"/>
      <c r="L375" s="164"/>
      <c r="M375" s="169"/>
      <c r="T375" s="170"/>
      <c r="AT375" s="165" t="s">
        <v>152</v>
      </c>
      <c r="AU375" s="165" t="s">
        <v>148</v>
      </c>
      <c r="AV375" s="14" t="s">
        <v>147</v>
      </c>
      <c r="AW375" s="14" t="s">
        <v>42</v>
      </c>
      <c r="AX375" s="14" t="s">
        <v>94</v>
      </c>
      <c r="AY375" s="165" t="s">
        <v>140</v>
      </c>
    </row>
    <row r="376" spans="2:65" s="1" customFormat="1" ht="21.75" customHeight="1">
      <c r="B376" s="33"/>
      <c r="C376" s="172" t="s">
        <v>456</v>
      </c>
      <c r="D376" s="172" t="s">
        <v>336</v>
      </c>
      <c r="E376" s="173" t="s">
        <v>457</v>
      </c>
      <c r="F376" s="174" t="s">
        <v>458</v>
      </c>
      <c r="G376" s="175" t="s">
        <v>240</v>
      </c>
      <c r="H376" s="176">
        <v>1E-3</v>
      </c>
      <c r="I376" s="177"/>
      <c r="J376" s="178">
        <f>ROUND(I376*H376,2)</f>
        <v>0</v>
      </c>
      <c r="K376" s="174" t="s">
        <v>1</v>
      </c>
      <c r="L376" s="179"/>
      <c r="M376" s="180" t="s">
        <v>1</v>
      </c>
      <c r="N376" s="181" t="s">
        <v>52</v>
      </c>
      <c r="P376" s="142">
        <f>O376*H376</f>
        <v>0</v>
      </c>
      <c r="Q376" s="142">
        <v>1</v>
      </c>
      <c r="R376" s="142">
        <f>Q376*H376</f>
        <v>1E-3</v>
      </c>
      <c r="S376" s="142">
        <v>0</v>
      </c>
      <c r="T376" s="143">
        <f>S376*H376</f>
        <v>0</v>
      </c>
      <c r="AR376" s="144" t="s">
        <v>359</v>
      </c>
      <c r="AT376" s="144" t="s">
        <v>336</v>
      </c>
      <c r="AU376" s="144" t="s">
        <v>148</v>
      </c>
      <c r="AY376" s="17" t="s">
        <v>140</v>
      </c>
      <c r="BE376" s="145">
        <f>IF(N376="základní",J376,0)</f>
        <v>0</v>
      </c>
      <c r="BF376" s="145">
        <f>IF(N376="snížená",J376,0)</f>
        <v>0</v>
      </c>
      <c r="BG376" s="145">
        <f>IF(N376="zákl. přenesená",J376,0)</f>
        <v>0</v>
      </c>
      <c r="BH376" s="145">
        <f>IF(N376="sníž. přenesená",J376,0)</f>
        <v>0</v>
      </c>
      <c r="BI376" s="145">
        <f>IF(N376="nulová",J376,0)</f>
        <v>0</v>
      </c>
      <c r="BJ376" s="17" t="s">
        <v>148</v>
      </c>
      <c r="BK376" s="145">
        <f>ROUND(I376*H376,2)</f>
        <v>0</v>
      </c>
      <c r="BL376" s="17" t="s">
        <v>254</v>
      </c>
      <c r="BM376" s="144" t="s">
        <v>459</v>
      </c>
    </row>
    <row r="377" spans="2:65" s="1" customFormat="1" ht="19.5">
      <c r="B377" s="33"/>
      <c r="D377" s="151" t="s">
        <v>248</v>
      </c>
      <c r="F377" s="171" t="s">
        <v>460</v>
      </c>
      <c r="I377" s="148"/>
      <c r="L377" s="33"/>
      <c r="M377" s="149"/>
      <c r="T377" s="57"/>
      <c r="AT377" s="17" t="s">
        <v>248</v>
      </c>
      <c r="AU377" s="17" t="s">
        <v>148</v>
      </c>
    </row>
    <row r="378" spans="2:65" s="13" customFormat="1" ht="11.25">
      <c r="B378" s="157"/>
      <c r="D378" s="151" t="s">
        <v>152</v>
      </c>
      <c r="F378" s="159" t="s">
        <v>461</v>
      </c>
      <c r="H378" s="160">
        <v>1E-3</v>
      </c>
      <c r="I378" s="161"/>
      <c r="L378" s="157"/>
      <c r="M378" s="162"/>
      <c r="T378" s="163"/>
      <c r="AT378" s="158" t="s">
        <v>152</v>
      </c>
      <c r="AU378" s="158" t="s">
        <v>148</v>
      </c>
      <c r="AV378" s="13" t="s">
        <v>148</v>
      </c>
      <c r="AW378" s="13" t="s">
        <v>4</v>
      </c>
      <c r="AX378" s="13" t="s">
        <v>94</v>
      </c>
      <c r="AY378" s="158" t="s">
        <v>140</v>
      </c>
    </row>
    <row r="379" spans="2:65" s="1" customFormat="1" ht="33" customHeight="1">
      <c r="B379" s="33"/>
      <c r="C379" s="133" t="s">
        <v>462</v>
      </c>
      <c r="D379" s="133" t="s">
        <v>142</v>
      </c>
      <c r="E379" s="134" t="s">
        <v>463</v>
      </c>
      <c r="F379" s="135" t="s">
        <v>464</v>
      </c>
      <c r="G379" s="136" t="s">
        <v>145</v>
      </c>
      <c r="H379" s="137">
        <v>12.22</v>
      </c>
      <c r="I379" s="138"/>
      <c r="J379" s="139">
        <f>ROUND(I379*H379,2)</f>
        <v>0</v>
      </c>
      <c r="K379" s="135" t="s">
        <v>146</v>
      </c>
      <c r="L379" s="33"/>
      <c r="M379" s="140" t="s">
        <v>1</v>
      </c>
      <c r="N379" s="141" t="s">
        <v>52</v>
      </c>
      <c r="P379" s="142">
        <f>O379*H379</f>
        <v>0</v>
      </c>
      <c r="Q379" s="142">
        <v>0</v>
      </c>
      <c r="R379" s="142">
        <f>Q379*H379</f>
        <v>0</v>
      </c>
      <c r="S379" s="142">
        <v>0</v>
      </c>
      <c r="T379" s="143">
        <f>S379*H379</f>
        <v>0</v>
      </c>
      <c r="AR379" s="144" t="s">
        <v>254</v>
      </c>
      <c r="AT379" s="144" t="s">
        <v>142</v>
      </c>
      <c r="AU379" s="144" t="s">
        <v>148</v>
      </c>
      <c r="AY379" s="17" t="s">
        <v>140</v>
      </c>
      <c r="BE379" s="145">
        <f>IF(N379="základní",J379,0)</f>
        <v>0</v>
      </c>
      <c r="BF379" s="145">
        <f>IF(N379="snížená",J379,0)</f>
        <v>0</v>
      </c>
      <c r="BG379" s="145">
        <f>IF(N379="zákl. přenesená",J379,0)</f>
        <v>0</v>
      </c>
      <c r="BH379" s="145">
        <f>IF(N379="sníž. přenesená",J379,0)</f>
        <v>0</v>
      </c>
      <c r="BI379" s="145">
        <f>IF(N379="nulová",J379,0)</f>
        <v>0</v>
      </c>
      <c r="BJ379" s="17" t="s">
        <v>148</v>
      </c>
      <c r="BK379" s="145">
        <f>ROUND(I379*H379,2)</f>
        <v>0</v>
      </c>
      <c r="BL379" s="17" t="s">
        <v>254</v>
      </c>
      <c r="BM379" s="144" t="s">
        <v>465</v>
      </c>
    </row>
    <row r="380" spans="2:65" s="1" customFormat="1" ht="11.25">
      <c r="B380" s="33"/>
      <c r="D380" s="146" t="s">
        <v>150</v>
      </c>
      <c r="F380" s="147" t="s">
        <v>466</v>
      </c>
      <c r="I380" s="148"/>
      <c r="L380" s="33"/>
      <c r="M380" s="149"/>
      <c r="T380" s="57"/>
      <c r="AT380" s="17" t="s">
        <v>150</v>
      </c>
      <c r="AU380" s="17" t="s">
        <v>148</v>
      </c>
    </row>
    <row r="381" spans="2:65" s="13" customFormat="1" ht="11.25">
      <c r="B381" s="157"/>
      <c r="D381" s="151" t="s">
        <v>152</v>
      </c>
      <c r="E381" s="158" t="s">
        <v>1</v>
      </c>
      <c r="F381" s="159" t="s">
        <v>382</v>
      </c>
      <c r="H381" s="160">
        <v>12.22</v>
      </c>
      <c r="I381" s="161"/>
      <c r="L381" s="157"/>
      <c r="M381" s="162"/>
      <c r="T381" s="163"/>
      <c r="AT381" s="158" t="s">
        <v>152</v>
      </c>
      <c r="AU381" s="158" t="s">
        <v>148</v>
      </c>
      <c r="AV381" s="13" t="s">
        <v>148</v>
      </c>
      <c r="AW381" s="13" t="s">
        <v>42</v>
      </c>
      <c r="AX381" s="13" t="s">
        <v>86</v>
      </c>
      <c r="AY381" s="158" t="s">
        <v>140</v>
      </c>
    </row>
    <row r="382" spans="2:65" s="14" customFormat="1" ht="11.25">
      <c r="B382" s="164"/>
      <c r="D382" s="151" t="s">
        <v>152</v>
      </c>
      <c r="E382" s="165" t="s">
        <v>1</v>
      </c>
      <c r="F382" s="166" t="s">
        <v>155</v>
      </c>
      <c r="H382" s="167">
        <v>12.22</v>
      </c>
      <c r="I382" s="168"/>
      <c r="L382" s="164"/>
      <c r="M382" s="169"/>
      <c r="T382" s="170"/>
      <c r="AT382" s="165" t="s">
        <v>152</v>
      </c>
      <c r="AU382" s="165" t="s">
        <v>148</v>
      </c>
      <c r="AV382" s="14" t="s">
        <v>147</v>
      </c>
      <c r="AW382" s="14" t="s">
        <v>42</v>
      </c>
      <c r="AX382" s="14" t="s">
        <v>94</v>
      </c>
      <c r="AY382" s="165" t="s">
        <v>140</v>
      </c>
    </row>
    <row r="383" spans="2:65" s="1" customFormat="1" ht="21.75" customHeight="1">
      <c r="B383" s="33"/>
      <c r="C383" s="172" t="s">
        <v>467</v>
      </c>
      <c r="D383" s="172" t="s">
        <v>336</v>
      </c>
      <c r="E383" s="173" t="s">
        <v>457</v>
      </c>
      <c r="F383" s="174" t="s">
        <v>458</v>
      </c>
      <c r="G383" s="175" t="s">
        <v>240</v>
      </c>
      <c r="H383" s="176">
        <v>4.0000000000000001E-3</v>
      </c>
      <c r="I383" s="177"/>
      <c r="J383" s="178">
        <f>ROUND(I383*H383,2)</f>
        <v>0</v>
      </c>
      <c r="K383" s="174" t="s">
        <v>1</v>
      </c>
      <c r="L383" s="179"/>
      <c r="M383" s="180" t="s">
        <v>1</v>
      </c>
      <c r="N383" s="181" t="s">
        <v>52</v>
      </c>
      <c r="P383" s="142">
        <f>O383*H383</f>
        <v>0</v>
      </c>
      <c r="Q383" s="142">
        <v>1</v>
      </c>
      <c r="R383" s="142">
        <f>Q383*H383</f>
        <v>4.0000000000000001E-3</v>
      </c>
      <c r="S383" s="142">
        <v>0</v>
      </c>
      <c r="T383" s="143">
        <f>S383*H383</f>
        <v>0</v>
      </c>
      <c r="AR383" s="144" t="s">
        <v>359</v>
      </c>
      <c r="AT383" s="144" t="s">
        <v>336</v>
      </c>
      <c r="AU383" s="144" t="s">
        <v>148</v>
      </c>
      <c r="AY383" s="17" t="s">
        <v>140</v>
      </c>
      <c r="BE383" s="145">
        <f>IF(N383="základní",J383,0)</f>
        <v>0</v>
      </c>
      <c r="BF383" s="145">
        <f>IF(N383="snížená",J383,0)</f>
        <v>0</v>
      </c>
      <c r="BG383" s="145">
        <f>IF(N383="zákl. přenesená",J383,0)</f>
        <v>0</v>
      </c>
      <c r="BH383" s="145">
        <f>IF(N383="sníž. přenesená",J383,0)</f>
        <v>0</v>
      </c>
      <c r="BI383" s="145">
        <f>IF(N383="nulová",J383,0)</f>
        <v>0</v>
      </c>
      <c r="BJ383" s="17" t="s">
        <v>148</v>
      </c>
      <c r="BK383" s="145">
        <f>ROUND(I383*H383,2)</f>
        <v>0</v>
      </c>
      <c r="BL383" s="17" t="s">
        <v>254</v>
      </c>
      <c r="BM383" s="144" t="s">
        <v>468</v>
      </c>
    </row>
    <row r="384" spans="2:65" s="1" customFormat="1" ht="19.5">
      <c r="B384" s="33"/>
      <c r="D384" s="151" t="s">
        <v>248</v>
      </c>
      <c r="F384" s="171" t="s">
        <v>460</v>
      </c>
      <c r="I384" s="148"/>
      <c r="L384" s="33"/>
      <c r="M384" s="149"/>
      <c r="T384" s="57"/>
      <c r="AT384" s="17" t="s">
        <v>248</v>
      </c>
      <c r="AU384" s="17" t="s">
        <v>148</v>
      </c>
    </row>
    <row r="385" spans="2:65" s="13" customFormat="1" ht="11.25">
      <c r="B385" s="157"/>
      <c r="D385" s="151" t="s">
        <v>152</v>
      </c>
      <c r="F385" s="159" t="s">
        <v>469</v>
      </c>
      <c r="H385" s="160">
        <v>4.0000000000000001E-3</v>
      </c>
      <c r="I385" s="161"/>
      <c r="L385" s="157"/>
      <c r="M385" s="162"/>
      <c r="T385" s="163"/>
      <c r="AT385" s="158" t="s">
        <v>152</v>
      </c>
      <c r="AU385" s="158" t="s">
        <v>148</v>
      </c>
      <c r="AV385" s="13" t="s">
        <v>148</v>
      </c>
      <c r="AW385" s="13" t="s">
        <v>4</v>
      </c>
      <c r="AX385" s="13" t="s">
        <v>94</v>
      </c>
      <c r="AY385" s="158" t="s">
        <v>140</v>
      </c>
    </row>
    <row r="386" spans="2:65" s="1" customFormat="1" ht="33" customHeight="1">
      <c r="B386" s="33"/>
      <c r="C386" s="133" t="s">
        <v>470</v>
      </c>
      <c r="D386" s="133" t="s">
        <v>142</v>
      </c>
      <c r="E386" s="134" t="s">
        <v>471</v>
      </c>
      <c r="F386" s="135" t="s">
        <v>472</v>
      </c>
      <c r="G386" s="136" t="s">
        <v>145</v>
      </c>
      <c r="H386" s="137">
        <v>3.76</v>
      </c>
      <c r="I386" s="138"/>
      <c r="J386" s="139">
        <f>ROUND(I386*H386,2)</f>
        <v>0</v>
      </c>
      <c r="K386" s="135" t="s">
        <v>146</v>
      </c>
      <c r="L386" s="33"/>
      <c r="M386" s="140" t="s">
        <v>1</v>
      </c>
      <c r="N386" s="141" t="s">
        <v>52</v>
      </c>
      <c r="P386" s="142">
        <f>O386*H386</f>
        <v>0</v>
      </c>
      <c r="Q386" s="142">
        <v>0</v>
      </c>
      <c r="R386" s="142">
        <f>Q386*H386</f>
        <v>0</v>
      </c>
      <c r="S386" s="142">
        <v>0</v>
      </c>
      <c r="T386" s="143">
        <f>S386*H386</f>
        <v>0</v>
      </c>
      <c r="AR386" s="144" t="s">
        <v>254</v>
      </c>
      <c r="AT386" s="144" t="s">
        <v>142</v>
      </c>
      <c r="AU386" s="144" t="s">
        <v>148</v>
      </c>
      <c r="AY386" s="17" t="s">
        <v>140</v>
      </c>
      <c r="BE386" s="145">
        <f>IF(N386="základní",J386,0)</f>
        <v>0</v>
      </c>
      <c r="BF386" s="145">
        <f>IF(N386="snížená",J386,0)</f>
        <v>0</v>
      </c>
      <c r="BG386" s="145">
        <f>IF(N386="zákl. přenesená",J386,0)</f>
        <v>0</v>
      </c>
      <c r="BH386" s="145">
        <f>IF(N386="sníž. přenesená",J386,0)</f>
        <v>0</v>
      </c>
      <c r="BI386" s="145">
        <f>IF(N386="nulová",J386,0)</f>
        <v>0</v>
      </c>
      <c r="BJ386" s="17" t="s">
        <v>148</v>
      </c>
      <c r="BK386" s="145">
        <f>ROUND(I386*H386,2)</f>
        <v>0</v>
      </c>
      <c r="BL386" s="17" t="s">
        <v>254</v>
      </c>
      <c r="BM386" s="144" t="s">
        <v>473</v>
      </c>
    </row>
    <row r="387" spans="2:65" s="1" customFormat="1" ht="11.25">
      <c r="B387" s="33"/>
      <c r="D387" s="146" t="s">
        <v>150</v>
      </c>
      <c r="F387" s="147" t="s">
        <v>474</v>
      </c>
      <c r="I387" s="148"/>
      <c r="L387" s="33"/>
      <c r="M387" s="149"/>
      <c r="T387" s="57"/>
      <c r="AT387" s="17" t="s">
        <v>150</v>
      </c>
      <c r="AU387" s="17" t="s">
        <v>148</v>
      </c>
    </row>
    <row r="388" spans="2:65" s="13" customFormat="1" ht="11.25">
      <c r="B388" s="157"/>
      <c r="D388" s="151" t="s">
        <v>152</v>
      </c>
      <c r="E388" s="158" t="s">
        <v>1</v>
      </c>
      <c r="F388" s="159" t="s">
        <v>455</v>
      </c>
      <c r="H388" s="160">
        <v>3.76</v>
      </c>
      <c r="I388" s="161"/>
      <c r="L388" s="157"/>
      <c r="M388" s="162"/>
      <c r="T388" s="163"/>
      <c r="AT388" s="158" t="s">
        <v>152</v>
      </c>
      <c r="AU388" s="158" t="s">
        <v>148</v>
      </c>
      <c r="AV388" s="13" t="s">
        <v>148</v>
      </c>
      <c r="AW388" s="13" t="s">
        <v>42</v>
      </c>
      <c r="AX388" s="13" t="s">
        <v>86</v>
      </c>
      <c r="AY388" s="158" t="s">
        <v>140</v>
      </c>
    </row>
    <row r="389" spans="2:65" s="14" customFormat="1" ht="11.25">
      <c r="B389" s="164"/>
      <c r="D389" s="151" t="s">
        <v>152</v>
      </c>
      <c r="E389" s="165" t="s">
        <v>1</v>
      </c>
      <c r="F389" s="166" t="s">
        <v>155</v>
      </c>
      <c r="H389" s="167">
        <v>3.76</v>
      </c>
      <c r="I389" s="168"/>
      <c r="L389" s="164"/>
      <c r="M389" s="169"/>
      <c r="T389" s="170"/>
      <c r="AT389" s="165" t="s">
        <v>152</v>
      </c>
      <c r="AU389" s="165" t="s">
        <v>148</v>
      </c>
      <c r="AV389" s="14" t="s">
        <v>147</v>
      </c>
      <c r="AW389" s="14" t="s">
        <v>42</v>
      </c>
      <c r="AX389" s="14" t="s">
        <v>94</v>
      </c>
      <c r="AY389" s="165" t="s">
        <v>140</v>
      </c>
    </row>
    <row r="390" spans="2:65" s="1" customFormat="1" ht="24.2" customHeight="1">
      <c r="B390" s="33"/>
      <c r="C390" s="172" t="s">
        <v>475</v>
      </c>
      <c r="D390" s="172" t="s">
        <v>336</v>
      </c>
      <c r="E390" s="173" t="s">
        <v>476</v>
      </c>
      <c r="F390" s="174" t="s">
        <v>477</v>
      </c>
      <c r="G390" s="175" t="s">
        <v>478</v>
      </c>
      <c r="H390" s="176">
        <v>18.236000000000001</v>
      </c>
      <c r="I390" s="177"/>
      <c r="J390" s="178">
        <f>ROUND(I390*H390,2)</f>
        <v>0</v>
      </c>
      <c r="K390" s="174" t="s">
        <v>1</v>
      </c>
      <c r="L390" s="179"/>
      <c r="M390" s="180" t="s">
        <v>1</v>
      </c>
      <c r="N390" s="181" t="s">
        <v>52</v>
      </c>
      <c r="P390" s="142">
        <f>O390*H390</f>
        <v>0</v>
      </c>
      <c r="Q390" s="142">
        <v>1E-3</v>
      </c>
      <c r="R390" s="142">
        <f>Q390*H390</f>
        <v>1.8236000000000002E-2</v>
      </c>
      <c r="S390" s="142">
        <v>0</v>
      </c>
      <c r="T390" s="143">
        <f>S390*H390</f>
        <v>0</v>
      </c>
      <c r="AR390" s="144" t="s">
        <v>359</v>
      </c>
      <c r="AT390" s="144" t="s">
        <v>336</v>
      </c>
      <c r="AU390" s="144" t="s">
        <v>148</v>
      </c>
      <c r="AY390" s="17" t="s">
        <v>140</v>
      </c>
      <c r="BE390" s="145">
        <f>IF(N390="základní",J390,0)</f>
        <v>0</v>
      </c>
      <c r="BF390" s="145">
        <f>IF(N390="snížená",J390,0)</f>
        <v>0</v>
      </c>
      <c r="BG390" s="145">
        <f>IF(N390="zákl. přenesená",J390,0)</f>
        <v>0</v>
      </c>
      <c r="BH390" s="145">
        <f>IF(N390="sníž. přenesená",J390,0)</f>
        <v>0</v>
      </c>
      <c r="BI390" s="145">
        <f>IF(N390="nulová",J390,0)</f>
        <v>0</v>
      </c>
      <c r="BJ390" s="17" t="s">
        <v>148</v>
      </c>
      <c r="BK390" s="145">
        <f>ROUND(I390*H390,2)</f>
        <v>0</v>
      </c>
      <c r="BL390" s="17" t="s">
        <v>254</v>
      </c>
      <c r="BM390" s="144" t="s">
        <v>479</v>
      </c>
    </row>
    <row r="391" spans="2:65" s="1" customFormat="1" ht="48.75">
      <c r="B391" s="33"/>
      <c r="D391" s="151" t="s">
        <v>248</v>
      </c>
      <c r="F391" s="171" t="s">
        <v>480</v>
      </c>
      <c r="I391" s="148"/>
      <c r="L391" s="33"/>
      <c r="M391" s="149"/>
      <c r="T391" s="57"/>
      <c r="AT391" s="17" t="s">
        <v>248</v>
      </c>
      <c r="AU391" s="17" t="s">
        <v>148</v>
      </c>
    </row>
    <row r="392" spans="2:65" s="13" customFormat="1" ht="11.25">
      <c r="B392" s="157"/>
      <c r="D392" s="151" t="s">
        <v>152</v>
      </c>
      <c r="F392" s="159" t="s">
        <v>481</v>
      </c>
      <c r="H392" s="160">
        <v>18.236000000000001</v>
      </c>
      <c r="I392" s="161"/>
      <c r="L392" s="157"/>
      <c r="M392" s="162"/>
      <c r="T392" s="163"/>
      <c r="AT392" s="158" t="s">
        <v>152</v>
      </c>
      <c r="AU392" s="158" t="s">
        <v>148</v>
      </c>
      <c r="AV392" s="13" t="s">
        <v>148</v>
      </c>
      <c r="AW392" s="13" t="s">
        <v>4</v>
      </c>
      <c r="AX392" s="13" t="s">
        <v>94</v>
      </c>
      <c r="AY392" s="158" t="s">
        <v>140</v>
      </c>
    </row>
    <row r="393" spans="2:65" s="1" customFormat="1" ht="33" customHeight="1">
      <c r="B393" s="33"/>
      <c r="C393" s="133" t="s">
        <v>482</v>
      </c>
      <c r="D393" s="133" t="s">
        <v>142</v>
      </c>
      <c r="E393" s="134" t="s">
        <v>483</v>
      </c>
      <c r="F393" s="135" t="s">
        <v>484</v>
      </c>
      <c r="G393" s="136" t="s">
        <v>145</v>
      </c>
      <c r="H393" s="137">
        <v>12.22</v>
      </c>
      <c r="I393" s="138"/>
      <c r="J393" s="139">
        <f>ROUND(I393*H393,2)</f>
        <v>0</v>
      </c>
      <c r="K393" s="135" t="s">
        <v>146</v>
      </c>
      <c r="L393" s="33"/>
      <c r="M393" s="140" t="s">
        <v>1</v>
      </c>
      <c r="N393" s="141" t="s">
        <v>52</v>
      </c>
      <c r="P393" s="142">
        <f>O393*H393</f>
        <v>0</v>
      </c>
      <c r="Q393" s="142">
        <v>0</v>
      </c>
      <c r="R393" s="142">
        <f>Q393*H393</f>
        <v>0</v>
      </c>
      <c r="S393" s="142">
        <v>0</v>
      </c>
      <c r="T393" s="143">
        <f>S393*H393</f>
        <v>0</v>
      </c>
      <c r="AR393" s="144" t="s">
        <v>254</v>
      </c>
      <c r="AT393" s="144" t="s">
        <v>142</v>
      </c>
      <c r="AU393" s="144" t="s">
        <v>148</v>
      </c>
      <c r="AY393" s="17" t="s">
        <v>140</v>
      </c>
      <c r="BE393" s="145">
        <f>IF(N393="základní",J393,0)</f>
        <v>0</v>
      </c>
      <c r="BF393" s="145">
        <f>IF(N393="snížená",J393,0)</f>
        <v>0</v>
      </c>
      <c r="BG393" s="145">
        <f>IF(N393="zákl. přenesená",J393,0)</f>
        <v>0</v>
      </c>
      <c r="BH393" s="145">
        <f>IF(N393="sníž. přenesená",J393,0)</f>
        <v>0</v>
      </c>
      <c r="BI393" s="145">
        <f>IF(N393="nulová",J393,0)</f>
        <v>0</v>
      </c>
      <c r="BJ393" s="17" t="s">
        <v>148</v>
      </c>
      <c r="BK393" s="145">
        <f>ROUND(I393*H393,2)</f>
        <v>0</v>
      </c>
      <c r="BL393" s="17" t="s">
        <v>254</v>
      </c>
      <c r="BM393" s="144" t="s">
        <v>485</v>
      </c>
    </row>
    <row r="394" spans="2:65" s="1" customFormat="1" ht="11.25">
      <c r="B394" s="33"/>
      <c r="D394" s="146" t="s">
        <v>150</v>
      </c>
      <c r="F394" s="147" t="s">
        <v>486</v>
      </c>
      <c r="I394" s="148"/>
      <c r="L394" s="33"/>
      <c r="M394" s="149"/>
      <c r="T394" s="57"/>
      <c r="AT394" s="17" t="s">
        <v>150</v>
      </c>
      <c r="AU394" s="17" t="s">
        <v>148</v>
      </c>
    </row>
    <row r="395" spans="2:65" s="13" customFormat="1" ht="11.25">
      <c r="B395" s="157"/>
      <c r="D395" s="151" t="s">
        <v>152</v>
      </c>
      <c r="E395" s="158" t="s">
        <v>1</v>
      </c>
      <c r="F395" s="159" t="s">
        <v>382</v>
      </c>
      <c r="H395" s="160">
        <v>12.22</v>
      </c>
      <c r="I395" s="161"/>
      <c r="L395" s="157"/>
      <c r="M395" s="162"/>
      <c r="T395" s="163"/>
      <c r="AT395" s="158" t="s">
        <v>152</v>
      </c>
      <c r="AU395" s="158" t="s">
        <v>148</v>
      </c>
      <c r="AV395" s="13" t="s">
        <v>148</v>
      </c>
      <c r="AW395" s="13" t="s">
        <v>42</v>
      </c>
      <c r="AX395" s="13" t="s">
        <v>86</v>
      </c>
      <c r="AY395" s="158" t="s">
        <v>140</v>
      </c>
    </row>
    <row r="396" spans="2:65" s="14" customFormat="1" ht="11.25">
      <c r="B396" s="164"/>
      <c r="D396" s="151" t="s">
        <v>152</v>
      </c>
      <c r="E396" s="165" t="s">
        <v>1</v>
      </c>
      <c r="F396" s="166" t="s">
        <v>155</v>
      </c>
      <c r="H396" s="167">
        <v>12.22</v>
      </c>
      <c r="I396" s="168"/>
      <c r="L396" s="164"/>
      <c r="M396" s="169"/>
      <c r="T396" s="170"/>
      <c r="AT396" s="165" t="s">
        <v>152</v>
      </c>
      <c r="AU396" s="165" t="s">
        <v>148</v>
      </c>
      <c r="AV396" s="14" t="s">
        <v>147</v>
      </c>
      <c r="AW396" s="14" t="s">
        <v>42</v>
      </c>
      <c r="AX396" s="14" t="s">
        <v>94</v>
      </c>
      <c r="AY396" s="165" t="s">
        <v>140</v>
      </c>
    </row>
    <row r="397" spans="2:65" s="1" customFormat="1" ht="24.2" customHeight="1">
      <c r="B397" s="33"/>
      <c r="C397" s="172" t="s">
        <v>487</v>
      </c>
      <c r="D397" s="172" t="s">
        <v>336</v>
      </c>
      <c r="E397" s="173" t="s">
        <v>476</v>
      </c>
      <c r="F397" s="174" t="s">
        <v>477</v>
      </c>
      <c r="G397" s="175" t="s">
        <v>478</v>
      </c>
      <c r="H397" s="176">
        <v>59.267000000000003</v>
      </c>
      <c r="I397" s="177"/>
      <c r="J397" s="178">
        <f>ROUND(I397*H397,2)</f>
        <v>0</v>
      </c>
      <c r="K397" s="174" t="s">
        <v>1</v>
      </c>
      <c r="L397" s="179"/>
      <c r="M397" s="180" t="s">
        <v>1</v>
      </c>
      <c r="N397" s="181" t="s">
        <v>52</v>
      </c>
      <c r="P397" s="142">
        <f>O397*H397</f>
        <v>0</v>
      </c>
      <c r="Q397" s="142">
        <v>1E-3</v>
      </c>
      <c r="R397" s="142">
        <f>Q397*H397</f>
        <v>5.9267000000000007E-2</v>
      </c>
      <c r="S397" s="142">
        <v>0</v>
      </c>
      <c r="T397" s="143">
        <f>S397*H397</f>
        <v>0</v>
      </c>
      <c r="AR397" s="144" t="s">
        <v>359</v>
      </c>
      <c r="AT397" s="144" t="s">
        <v>336</v>
      </c>
      <c r="AU397" s="144" t="s">
        <v>148</v>
      </c>
      <c r="AY397" s="17" t="s">
        <v>140</v>
      </c>
      <c r="BE397" s="145">
        <f>IF(N397="základní",J397,0)</f>
        <v>0</v>
      </c>
      <c r="BF397" s="145">
        <f>IF(N397="snížená",J397,0)</f>
        <v>0</v>
      </c>
      <c r="BG397" s="145">
        <f>IF(N397="zákl. přenesená",J397,0)</f>
        <v>0</v>
      </c>
      <c r="BH397" s="145">
        <f>IF(N397="sníž. přenesená",J397,0)</f>
        <v>0</v>
      </c>
      <c r="BI397" s="145">
        <f>IF(N397="nulová",J397,0)</f>
        <v>0</v>
      </c>
      <c r="BJ397" s="17" t="s">
        <v>148</v>
      </c>
      <c r="BK397" s="145">
        <f>ROUND(I397*H397,2)</f>
        <v>0</v>
      </c>
      <c r="BL397" s="17" t="s">
        <v>254</v>
      </c>
      <c r="BM397" s="144" t="s">
        <v>488</v>
      </c>
    </row>
    <row r="398" spans="2:65" s="1" customFormat="1" ht="39">
      <c r="B398" s="33"/>
      <c r="D398" s="151" t="s">
        <v>248</v>
      </c>
      <c r="F398" s="171" t="s">
        <v>489</v>
      </c>
      <c r="I398" s="148"/>
      <c r="L398" s="33"/>
      <c r="M398" s="149"/>
      <c r="T398" s="57"/>
      <c r="AT398" s="17" t="s">
        <v>248</v>
      </c>
      <c r="AU398" s="17" t="s">
        <v>148</v>
      </c>
    </row>
    <row r="399" spans="2:65" s="13" customFormat="1" ht="11.25">
      <c r="B399" s="157"/>
      <c r="D399" s="151" t="s">
        <v>152</v>
      </c>
      <c r="F399" s="159" t="s">
        <v>490</v>
      </c>
      <c r="H399" s="160">
        <v>59.267000000000003</v>
      </c>
      <c r="I399" s="161"/>
      <c r="L399" s="157"/>
      <c r="M399" s="162"/>
      <c r="T399" s="163"/>
      <c r="AT399" s="158" t="s">
        <v>152</v>
      </c>
      <c r="AU399" s="158" t="s">
        <v>148</v>
      </c>
      <c r="AV399" s="13" t="s">
        <v>148</v>
      </c>
      <c r="AW399" s="13" t="s">
        <v>4</v>
      </c>
      <c r="AX399" s="13" t="s">
        <v>94</v>
      </c>
      <c r="AY399" s="158" t="s">
        <v>140</v>
      </c>
    </row>
    <row r="400" spans="2:65" s="1" customFormat="1" ht="37.9" customHeight="1">
      <c r="B400" s="33"/>
      <c r="C400" s="133" t="s">
        <v>491</v>
      </c>
      <c r="D400" s="133" t="s">
        <v>142</v>
      </c>
      <c r="E400" s="134" t="s">
        <v>492</v>
      </c>
      <c r="F400" s="135" t="s">
        <v>493</v>
      </c>
      <c r="G400" s="136" t="s">
        <v>145</v>
      </c>
      <c r="H400" s="137">
        <v>15.98</v>
      </c>
      <c r="I400" s="138"/>
      <c r="J400" s="139">
        <f>ROUND(I400*H400,2)</f>
        <v>0</v>
      </c>
      <c r="K400" s="135" t="s">
        <v>146</v>
      </c>
      <c r="L400" s="33"/>
      <c r="M400" s="140" t="s">
        <v>1</v>
      </c>
      <c r="N400" s="141" t="s">
        <v>52</v>
      </c>
      <c r="P400" s="142">
        <f>O400*H400</f>
        <v>0</v>
      </c>
      <c r="Q400" s="142">
        <v>4.3800000000000002E-3</v>
      </c>
      <c r="R400" s="142">
        <f>Q400*H400</f>
        <v>6.999240000000001E-2</v>
      </c>
      <c r="S400" s="142">
        <v>0</v>
      </c>
      <c r="T400" s="143">
        <f>S400*H400</f>
        <v>0</v>
      </c>
      <c r="AR400" s="144" t="s">
        <v>147</v>
      </c>
      <c r="AT400" s="144" t="s">
        <v>142</v>
      </c>
      <c r="AU400" s="144" t="s">
        <v>148</v>
      </c>
      <c r="AY400" s="17" t="s">
        <v>140</v>
      </c>
      <c r="BE400" s="145">
        <f>IF(N400="základní",J400,0)</f>
        <v>0</v>
      </c>
      <c r="BF400" s="145">
        <f>IF(N400="snížená",J400,0)</f>
        <v>0</v>
      </c>
      <c r="BG400" s="145">
        <f>IF(N400="zákl. přenesená",J400,0)</f>
        <v>0</v>
      </c>
      <c r="BH400" s="145">
        <f>IF(N400="sníž. přenesená",J400,0)</f>
        <v>0</v>
      </c>
      <c r="BI400" s="145">
        <f>IF(N400="nulová",J400,0)</f>
        <v>0</v>
      </c>
      <c r="BJ400" s="17" t="s">
        <v>148</v>
      </c>
      <c r="BK400" s="145">
        <f>ROUND(I400*H400,2)</f>
        <v>0</v>
      </c>
      <c r="BL400" s="17" t="s">
        <v>147</v>
      </c>
      <c r="BM400" s="144" t="s">
        <v>494</v>
      </c>
    </row>
    <row r="401" spans="2:65" s="1" customFormat="1" ht="11.25">
      <c r="B401" s="33"/>
      <c r="D401" s="146" t="s">
        <v>150</v>
      </c>
      <c r="F401" s="147" t="s">
        <v>495</v>
      </c>
      <c r="I401" s="148"/>
      <c r="L401" s="33"/>
      <c r="M401" s="149"/>
      <c r="T401" s="57"/>
      <c r="AT401" s="17" t="s">
        <v>150</v>
      </c>
      <c r="AU401" s="17" t="s">
        <v>148</v>
      </c>
    </row>
    <row r="402" spans="2:65" s="12" customFormat="1" ht="11.25">
      <c r="B402" s="150"/>
      <c r="D402" s="151" t="s">
        <v>152</v>
      </c>
      <c r="E402" s="152" t="s">
        <v>1</v>
      </c>
      <c r="F402" s="153" t="s">
        <v>496</v>
      </c>
      <c r="H402" s="152" t="s">
        <v>1</v>
      </c>
      <c r="I402" s="154"/>
      <c r="L402" s="150"/>
      <c r="M402" s="155"/>
      <c r="T402" s="156"/>
      <c r="AT402" s="152" t="s">
        <v>152</v>
      </c>
      <c r="AU402" s="152" t="s">
        <v>148</v>
      </c>
      <c r="AV402" s="12" t="s">
        <v>94</v>
      </c>
      <c r="AW402" s="12" t="s">
        <v>42</v>
      </c>
      <c r="AX402" s="12" t="s">
        <v>86</v>
      </c>
      <c r="AY402" s="152" t="s">
        <v>140</v>
      </c>
    </row>
    <row r="403" spans="2:65" s="13" customFormat="1" ht="11.25">
      <c r="B403" s="157"/>
      <c r="D403" s="151" t="s">
        <v>152</v>
      </c>
      <c r="E403" s="158" t="s">
        <v>1</v>
      </c>
      <c r="F403" s="159" t="s">
        <v>382</v>
      </c>
      <c r="H403" s="160">
        <v>12.22</v>
      </c>
      <c r="I403" s="161"/>
      <c r="L403" s="157"/>
      <c r="M403" s="162"/>
      <c r="T403" s="163"/>
      <c r="AT403" s="158" t="s">
        <v>152</v>
      </c>
      <c r="AU403" s="158" t="s">
        <v>148</v>
      </c>
      <c r="AV403" s="13" t="s">
        <v>148</v>
      </c>
      <c r="AW403" s="13" t="s">
        <v>42</v>
      </c>
      <c r="AX403" s="13" t="s">
        <v>86</v>
      </c>
      <c r="AY403" s="158" t="s">
        <v>140</v>
      </c>
    </row>
    <row r="404" spans="2:65" s="12" customFormat="1" ht="11.25">
      <c r="B404" s="150"/>
      <c r="D404" s="151" t="s">
        <v>152</v>
      </c>
      <c r="E404" s="152" t="s">
        <v>1</v>
      </c>
      <c r="F404" s="153" t="s">
        <v>497</v>
      </c>
      <c r="H404" s="152" t="s">
        <v>1</v>
      </c>
      <c r="I404" s="154"/>
      <c r="L404" s="150"/>
      <c r="M404" s="155"/>
      <c r="T404" s="156"/>
      <c r="AT404" s="152" t="s">
        <v>152</v>
      </c>
      <c r="AU404" s="152" t="s">
        <v>148</v>
      </c>
      <c r="AV404" s="12" t="s">
        <v>94</v>
      </c>
      <c r="AW404" s="12" t="s">
        <v>42</v>
      </c>
      <c r="AX404" s="12" t="s">
        <v>86</v>
      </c>
      <c r="AY404" s="152" t="s">
        <v>140</v>
      </c>
    </row>
    <row r="405" spans="2:65" s="13" customFormat="1" ht="11.25">
      <c r="B405" s="157"/>
      <c r="D405" s="151" t="s">
        <v>152</v>
      </c>
      <c r="E405" s="158" t="s">
        <v>1</v>
      </c>
      <c r="F405" s="159" t="s">
        <v>455</v>
      </c>
      <c r="H405" s="160">
        <v>3.76</v>
      </c>
      <c r="I405" s="161"/>
      <c r="L405" s="157"/>
      <c r="M405" s="162"/>
      <c r="T405" s="163"/>
      <c r="AT405" s="158" t="s">
        <v>152</v>
      </c>
      <c r="AU405" s="158" t="s">
        <v>148</v>
      </c>
      <c r="AV405" s="13" t="s">
        <v>148</v>
      </c>
      <c r="AW405" s="13" t="s">
        <v>42</v>
      </c>
      <c r="AX405" s="13" t="s">
        <v>86</v>
      </c>
      <c r="AY405" s="158" t="s">
        <v>140</v>
      </c>
    </row>
    <row r="406" spans="2:65" s="14" customFormat="1" ht="11.25">
      <c r="B406" s="164"/>
      <c r="D406" s="151" t="s">
        <v>152</v>
      </c>
      <c r="E406" s="165" t="s">
        <v>1</v>
      </c>
      <c r="F406" s="166" t="s">
        <v>155</v>
      </c>
      <c r="H406" s="167">
        <v>15.98</v>
      </c>
      <c r="I406" s="168"/>
      <c r="L406" s="164"/>
      <c r="M406" s="169"/>
      <c r="T406" s="170"/>
      <c r="AT406" s="165" t="s">
        <v>152</v>
      </c>
      <c r="AU406" s="165" t="s">
        <v>148</v>
      </c>
      <c r="AV406" s="14" t="s">
        <v>147</v>
      </c>
      <c r="AW406" s="14" t="s">
        <v>42</v>
      </c>
      <c r="AX406" s="14" t="s">
        <v>94</v>
      </c>
      <c r="AY406" s="165" t="s">
        <v>140</v>
      </c>
    </row>
    <row r="407" spans="2:65" s="1" customFormat="1" ht="24.2" customHeight="1">
      <c r="B407" s="33"/>
      <c r="C407" s="133" t="s">
        <v>498</v>
      </c>
      <c r="D407" s="133" t="s">
        <v>142</v>
      </c>
      <c r="E407" s="134" t="s">
        <v>499</v>
      </c>
      <c r="F407" s="135" t="s">
        <v>500</v>
      </c>
      <c r="G407" s="136" t="s">
        <v>145</v>
      </c>
      <c r="H407" s="137">
        <v>3.76</v>
      </c>
      <c r="I407" s="138"/>
      <c r="J407" s="139">
        <f>ROUND(I407*H407,2)</f>
        <v>0</v>
      </c>
      <c r="K407" s="135" t="s">
        <v>146</v>
      </c>
      <c r="L407" s="33"/>
      <c r="M407" s="140" t="s">
        <v>1</v>
      </c>
      <c r="N407" s="141" t="s">
        <v>52</v>
      </c>
      <c r="P407" s="142">
        <f>O407*H407</f>
        <v>0</v>
      </c>
      <c r="Q407" s="142">
        <v>0</v>
      </c>
      <c r="R407" s="142">
        <f>Q407*H407</f>
        <v>0</v>
      </c>
      <c r="S407" s="142">
        <v>0</v>
      </c>
      <c r="T407" s="143">
        <f>S407*H407</f>
        <v>0</v>
      </c>
      <c r="AR407" s="144" t="s">
        <v>254</v>
      </c>
      <c r="AT407" s="144" t="s">
        <v>142</v>
      </c>
      <c r="AU407" s="144" t="s">
        <v>148</v>
      </c>
      <c r="AY407" s="17" t="s">
        <v>140</v>
      </c>
      <c r="BE407" s="145">
        <f>IF(N407="základní",J407,0)</f>
        <v>0</v>
      </c>
      <c r="BF407" s="145">
        <f>IF(N407="snížená",J407,0)</f>
        <v>0</v>
      </c>
      <c r="BG407" s="145">
        <f>IF(N407="zákl. přenesená",J407,0)</f>
        <v>0</v>
      </c>
      <c r="BH407" s="145">
        <f>IF(N407="sníž. přenesená",J407,0)</f>
        <v>0</v>
      </c>
      <c r="BI407" s="145">
        <f>IF(N407="nulová",J407,0)</f>
        <v>0</v>
      </c>
      <c r="BJ407" s="17" t="s">
        <v>148</v>
      </c>
      <c r="BK407" s="145">
        <f>ROUND(I407*H407,2)</f>
        <v>0</v>
      </c>
      <c r="BL407" s="17" t="s">
        <v>254</v>
      </c>
      <c r="BM407" s="144" t="s">
        <v>501</v>
      </c>
    </row>
    <row r="408" spans="2:65" s="1" customFormat="1" ht="11.25">
      <c r="B408" s="33"/>
      <c r="D408" s="146" t="s">
        <v>150</v>
      </c>
      <c r="F408" s="147" t="s">
        <v>502</v>
      </c>
      <c r="I408" s="148"/>
      <c r="L408" s="33"/>
      <c r="M408" s="149"/>
      <c r="T408" s="57"/>
      <c r="AT408" s="17" t="s">
        <v>150</v>
      </c>
      <c r="AU408" s="17" t="s">
        <v>148</v>
      </c>
    </row>
    <row r="409" spans="2:65" s="13" customFormat="1" ht="11.25">
      <c r="B409" s="157"/>
      <c r="D409" s="151" t="s">
        <v>152</v>
      </c>
      <c r="E409" s="158" t="s">
        <v>1</v>
      </c>
      <c r="F409" s="159" t="s">
        <v>455</v>
      </c>
      <c r="H409" s="160">
        <v>3.76</v>
      </c>
      <c r="I409" s="161"/>
      <c r="L409" s="157"/>
      <c r="M409" s="162"/>
      <c r="T409" s="163"/>
      <c r="AT409" s="158" t="s">
        <v>152</v>
      </c>
      <c r="AU409" s="158" t="s">
        <v>148</v>
      </c>
      <c r="AV409" s="13" t="s">
        <v>148</v>
      </c>
      <c r="AW409" s="13" t="s">
        <v>42</v>
      </c>
      <c r="AX409" s="13" t="s">
        <v>86</v>
      </c>
      <c r="AY409" s="158" t="s">
        <v>140</v>
      </c>
    </row>
    <row r="410" spans="2:65" s="14" customFormat="1" ht="11.25">
      <c r="B410" s="164"/>
      <c r="D410" s="151" t="s">
        <v>152</v>
      </c>
      <c r="E410" s="165" t="s">
        <v>1</v>
      </c>
      <c r="F410" s="166" t="s">
        <v>155</v>
      </c>
      <c r="H410" s="167">
        <v>3.76</v>
      </c>
      <c r="I410" s="168"/>
      <c r="L410" s="164"/>
      <c r="M410" s="169"/>
      <c r="T410" s="170"/>
      <c r="AT410" s="165" t="s">
        <v>152</v>
      </c>
      <c r="AU410" s="165" t="s">
        <v>148</v>
      </c>
      <c r="AV410" s="14" t="s">
        <v>147</v>
      </c>
      <c r="AW410" s="14" t="s">
        <v>42</v>
      </c>
      <c r="AX410" s="14" t="s">
        <v>94</v>
      </c>
      <c r="AY410" s="165" t="s">
        <v>140</v>
      </c>
    </row>
    <row r="411" spans="2:65" s="1" customFormat="1" ht="24.2" customHeight="1">
      <c r="B411" s="33"/>
      <c r="C411" s="172" t="s">
        <v>503</v>
      </c>
      <c r="D411" s="172" t="s">
        <v>336</v>
      </c>
      <c r="E411" s="173" t="s">
        <v>504</v>
      </c>
      <c r="F411" s="174" t="s">
        <v>505</v>
      </c>
      <c r="G411" s="175" t="s">
        <v>145</v>
      </c>
      <c r="H411" s="176">
        <v>4.3819999999999997</v>
      </c>
      <c r="I411" s="177"/>
      <c r="J411" s="178">
        <f>ROUND(I411*H411,2)</f>
        <v>0</v>
      </c>
      <c r="K411" s="174" t="s">
        <v>146</v>
      </c>
      <c r="L411" s="179"/>
      <c r="M411" s="180" t="s">
        <v>1</v>
      </c>
      <c r="N411" s="181" t="s">
        <v>52</v>
      </c>
      <c r="P411" s="142">
        <f>O411*H411</f>
        <v>0</v>
      </c>
      <c r="Q411" s="142">
        <v>6.4999999999999997E-4</v>
      </c>
      <c r="R411" s="142">
        <f>Q411*H411</f>
        <v>2.8482999999999998E-3</v>
      </c>
      <c r="S411" s="142">
        <v>0</v>
      </c>
      <c r="T411" s="143">
        <f>S411*H411</f>
        <v>0</v>
      </c>
      <c r="AR411" s="144" t="s">
        <v>359</v>
      </c>
      <c r="AT411" s="144" t="s">
        <v>336</v>
      </c>
      <c r="AU411" s="144" t="s">
        <v>148</v>
      </c>
      <c r="AY411" s="17" t="s">
        <v>140</v>
      </c>
      <c r="BE411" s="145">
        <f>IF(N411="základní",J411,0)</f>
        <v>0</v>
      </c>
      <c r="BF411" s="145">
        <f>IF(N411="snížená",J411,0)</f>
        <v>0</v>
      </c>
      <c r="BG411" s="145">
        <f>IF(N411="zákl. přenesená",J411,0)</f>
        <v>0</v>
      </c>
      <c r="BH411" s="145">
        <f>IF(N411="sníž. přenesená",J411,0)</f>
        <v>0</v>
      </c>
      <c r="BI411" s="145">
        <f>IF(N411="nulová",J411,0)</f>
        <v>0</v>
      </c>
      <c r="BJ411" s="17" t="s">
        <v>148</v>
      </c>
      <c r="BK411" s="145">
        <f>ROUND(I411*H411,2)</f>
        <v>0</v>
      </c>
      <c r="BL411" s="17" t="s">
        <v>254</v>
      </c>
      <c r="BM411" s="144" t="s">
        <v>506</v>
      </c>
    </row>
    <row r="412" spans="2:65" s="13" customFormat="1" ht="11.25">
      <c r="B412" s="157"/>
      <c r="D412" s="151" t="s">
        <v>152</v>
      </c>
      <c r="F412" s="159" t="s">
        <v>507</v>
      </c>
      <c r="H412" s="160">
        <v>4.3819999999999997</v>
      </c>
      <c r="I412" s="161"/>
      <c r="L412" s="157"/>
      <c r="M412" s="162"/>
      <c r="T412" s="163"/>
      <c r="AT412" s="158" t="s">
        <v>152</v>
      </c>
      <c r="AU412" s="158" t="s">
        <v>148</v>
      </c>
      <c r="AV412" s="13" t="s">
        <v>148</v>
      </c>
      <c r="AW412" s="13" t="s">
        <v>4</v>
      </c>
      <c r="AX412" s="13" t="s">
        <v>94</v>
      </c>
      <c r="AY412" s="158" t="s">
        <v>140</v>
      </c>
    </row>
    <row r="413" spans="2:65" s="1" customFormat="1" ht="24.2" customHeight="1">
      <c r="B413" s="33"/>
      <c r="C413" s="133" t="s">
        <v>508</v>
      </c>
      <c r="D413" s="133" t="s">
        <v>142</v>
      </c>
      <c r="E413" s="134" t="s">
        <v>509</v>
      </c>
      <c r="F413" s="135" t="s">
        <v>510</v>
      </c>
      <c r="G413" s="136" t="s">
        <v>145</v>
      </c>
      <c r="H413" s="137">
        <v>12.22</v>
      </c>
      <c r="I413" s="138"/>
      <c r="J413" s="139">
        <f>ROUND(I413*H413,2)</f>
        <v>0</v>
      </c>
      <c r="K413" s="135" t="s">
        <v>146</v>
      </c>
      <c r="L413" s="33"/>
      <c r="M413" s="140" t="s">
        <v>1</v>
      </c>
      <c r="N413" s="141" t="s">
        <v>52</v>
      </c>
      <c r="P413" s="142">
        <f>O413*H413</f>
        <v>0</v>
      </c>
      <c r="Q413" s="142">
        <v>4.0000000000000003E-5</v>
      </c>
      <c r="R413" s="142">
        <f>Q413*H413</f>
        <v>4.8880000000000006E-4</v>
      </c>
      <c r="S413" s="142">
        <v>0</v>
      </c>
      <c r="T413" s="143">
        <f>S413*H413</f>
        <v>0</v>
      </c>
      <c r="AR413" s="144" t="s">
        <v>254</v>
      </c>
      <c r="AT413" s="144" t="s">
        <v>142</v>
      </c>
      <c r="AU413" s="144" t="s">
        <v>148</v>
      </c>
      <c r="AY413" s="17" t="s">
        <v>140</v>
      </c>
      <c r="BE413" s="145">
        <f>IF(N413="základní",J413,0)</f>
        <v>0</v>
      </c>
      <c r="BF413" s="145">
        <f>IF(N413="snížená",J413,0)</f>
        <v>0</v>
      </c>
      <c r="BG413" s="145">
        <f>IF(N413="zákl. přenesená",J413,0)</f>
        <v>0</v>
      </c>
      <c r="BH413" s="145">
        <f>IF(N413="sníž. přenesená",J413,0)</f>
        <v>0</v>
      </c>
      <c r="BI413" s="145">
        <f>IF(N413="nulová",J413,0)</f>
        <v>0</v>
      </c>
      <c r="BJ413" s="17" t="s">
        <v>148</v>
      </c>
      <c r="BK413" s="145">
        <f>ROUND(I413*H413,2)</f>
        <v>0</v>
      </c>
      <c r="BL413" s="17" t="s">
        <v>254</v>
      </c>
      <c r="BM413" s="144" t="s">
        <v>511</v>
      </c>
    </row>
    <row r="414" spans="2:65" s="1" customFormat="1" ht="11.25">
      <c r="B414" s="33"/>
      <c r="D414" s="146" t="s">
        <v>150</v>
      </c>
      <c r="F414" s="147" t="s">
        <v>512</v>
      </c>
      <c r="I414" s="148"/>
      <c r="L414" s="33"/>
      <c r="M414" s="149"/>
      <c r="T414" s="57"/>
      <c r="AT414" s="17" t="s">
        <v>150</v>
      </c>
      <c r="AU414" s="17" t="s">
        <v>148</v>
      </c>
    </row>
    <row r="415" spans="2:65" s="13" customFormat="1" ht="11.25">
      <c r="B415" s="157"/>
      <c r="D415" s="151" t="s">
        <v>152</v>
      </c>
      <c r="E415" s="158" t="s">
        <v>1</v>
      </c>
      <c r="F415" s="159" t="s">
        <v>382</v>
      </c>
      <c r="H415" s="160">
        <v>12.22</v>
      </c>
      <c r="I415" s="161"/>
      <c r="L415" s="157"/>
      <c r="M415" s="162"/>
      <c r="T415" s="163"/>
      <c r="AT415" s="158" t="s">
        <v>152</v>
      </c>
      <c r="AU415" s="158" t="s">
        <v>148</v>
      </c>
      <c r="AV415" s="13" t="s">
        <v>148</v>
      </c>
      <c r="AW415" s="13" t="s">
        <v>42</v>
      </c>
      <c r="AX415" s="13" t="s">
        <v>86</v>
      </c>
      <c r="AY415" s="158" t="s">
        <v>140</v>
      </c>
    </row>
    <row r="416" spans="2:65" s="14" customFormat="1" ht="11.25">
      <c r="B416" s="164"/>
      <c r="D416" s="151" t="s">
        <v>152</v>
      </c>
      <c r="E416" s="165" t="s">
        <v>1</v>
      </c>
      <c r="F416" s="166" t="s">
        <v>155</v>
      </c>
      <c r="H416" s="167">
        <v>12.22</v>
      </c>
      <c r="I416" s="168"/>
      <c r="L416" s="164"/>
      <c r="M416" s="169"/>
      <c r="T416" s="170"/>
      <c r="AT416" s="165" t="s">
        <v>152</v>
      </c>
      <c r="AU416" s="165" t="s">
        <v>148</v>
      </c>
      <c r="AV416" s="14" t="s">
        <v>147</v>
      </c>
      <c r="AW416" s="14" t="s">
        <v>42</v>
      </c>
      <c r="AX416" s="14" t="s">
        <v>94</v>
      </c>
      <c r="AY416" s="165" t="s">
        <v>140</v>
      </c>
    </row>
    <row r="417" spans="2:65" s="1" customFormat="1" ht="24.2" customHeight="1">
      <c r="B417" s="33"/>
      <c r="C417" s="172" t="s">
        <v>513</v>
      </c>
      <c r="D417" s="172" t="s">
        <v>336</v>
      </c>
      <c r="E417" s="173" t="s">
        <v>504</v>
      </c>
      <c r="F417" s="174" t="s">
        <v>505</v>
      </c>
      <c r="G417" s="175" t="s">
        <v>145</v>
      </c>
      <c r="H417" s="176">
        <v>14.920999999999999</v>
      </c>
      <c r="I417" s="177"/>
      <c r="J417" s="178">
        <f>ROUND(I417*H417,2)</f>
        <v>0</v>
      </c>
      <c r="K417" s="174" t="s">
        <v>146</v>
      </c>
      <c r="L417" s="179"/>
      <c r="M417" s="180" t="s">
        <v>1</v>
      </c>
      <c r="N417" s="181" t="s">
        <v>52</v>
      </c>
      <c r="P417" s="142">
        <f>O417*H417</f>
        <v>0</v>
      </c>
      <c r="Q417" s="142">
        <v>6.4999999999999997E-4</v>
      </c>
      <c r="R417" s="142">
        <f>Q417*H417</f>
        <v>9.6986499999999996E-3</v>
      </c>
      <c r="S417" s="142">
        <v>0</v>
      </c>
      <c r="T417" s="143">
        <f>S417*H417</f>
        <v>0</v>
      </c>
      <c r="AR417" s="144" t="s">
        <v>359</v>
      </c>
      <c r="AT417" s="144" t="s">
        <v>336</v>
      </c>
      <c r="AU417" s="144" t="s">
        <v>148</v>
      </c>
      <c r="AY417" s="17" t="s">
        <v>140</v>
      </c>
      <c r="BE417" s="145">
        <f>IF(N417="základní",J417,0)</f>
        <v>0</v>
      </c>
      <c r="BF417" s="145">
        <f>IF(N417="snížená",J417,0)</f>
        <v>0</v>
      </c>
      <c r="BG417" s="145">
        <f>IF(N417="zákl. přenesená",J417,0)</f>
        <v>0</v>
      </c>
      <c r="BH417" s="145">
        <f>IF(N417="sníž. přenesená",J417,0)</f>
        <v>0</v>
      </c>
      <c r="BI417" s="145">
        <f>IF(N417="nulová",J417,0)</f>
        <v>0</v>
      </c>
      <c r="BJ417" s="17" t="s">
        <v>148</v>
      </c>
      <c r="BK417" s="145">
        <f>ROUND(I417*H417,2)</f>
        <v>0</v>
      </c>
      <c r="BL417" s="17" t="s">
        <v>254</v>
      </c>
      <c r="BM417" s="144" t="s">
        <v>514</v>
      </c>
    </row>
    <row r="418" spans="2:65" s="13" customFormat="1" ht="11.25">
      <c r="B418" s="157"/>
      <c r="D418" s="151" t="s">
        <v>152</v>
      </c>
      <c r="F418" s="159" t="s">
        <v>515</v>
      </c>
      <c r="H418" s="160">
        <v>14.920999999999999</v>
      </c>
      <c r="I418" s="161"/>
      <c r="L418" s="157"/>
      <c r="M418" s="162"/>
      <c r="T418" s="163"/>
      <c r="AT418" s="158" t="s">
        <v>152</v>
      </c>
      <c r="AU418" s="158" t="s">
        <v>148</v>
      </c>
      <c r="AV418" s="13" t="s">
        <v>148</v>
      </c>
      <c r="AW418" s="13" t="s">
        <v>4</v>
      </c>
      <c r="AX418" s="13" t="s">
        <v>94</v>
      </c>
      <c r="AY418" s="158" t="s">
        <v>140</v>
      </c>
    </row>
    <row r="419" spans="2:65" s="1" customFormat="1" ht="24.2" customHeight="1">
      <c r="B419" s="33"/>
      <c r="C419" s="133" t="s">
        <v>516</v>
      </c>
      <c r="D419" s="133" t="s">
        <v>142</v>
      </c>
      <c r="E419" s="134" t="s">
        <v>517</v>
      </c>
      <c r="F419" s="135" t="s">
        <v>518</v>
      </c>
      <c r="G419" s="136" t="s">
        <v>145</v>
      </c>
      <c r="H419" s="137">
        <v>12.22</v>
      </c>
      <c r="I419" s="138"/>
      <c r="J419" s="139">
        <f>ROUND(I419*H419,2)</f>
        <v>0</v>
      </c>
      <c r="K419" s="135" t="s">
        <v>1</v>
      </c>
      <c r="L419" s="33"/>
      <c r="M419" s="140" t="s">
        <v>1</v>
      </c>
      <c r="N419" s="141" t="s">
        <v>52</v>
      </c>
      <c r="P419" s="142">
        <f>O419*H419</f>
        <v>0</v>
      </c>
      <c r="Q419" s="142">
        <v>0</v>
      </c>
      <c r="R419" s="142">
        <f>Q419*H419</f>
        <v>0</v>
      </c>
      <c r="S419" s="142">
        <v>0</v>
      </c>
      <c r="T419" s="143">
        <f>S419*H419</f>
        <v>0</v>
      </c>
      <c r="AR419" s="144" t="s">
        <v>254</v>
      </c>
      <c r="AT419" s="144" t="s">
        <v>142</v>
      </c>
      <c r="AU419" s="144" t="s">
        <v>148</v>
      </c>
      <c r="AY419" s="17" t="s">
        <v>140</v>
      </c>
      <c r="BE419" s="145">
        <f>IF(N419="základní",J419,0)</f>
        <v>0</v>
      </c>
      <c r="BF419" s="145">
        <f>IF(N419="snížená",J419,0)</f>
        <v>0</v>
      </c>
      <c r="BG419" s="145">
        <f>IF(N419="zákl. přenesená",J419,0)</f>
        <v>0</v>
      </c>
      <c r="BH419" s="145">
        <f>IF(N419="sníž. přenesená",J419,0)</f>
        <v>0</v>
      </c>
      <c r="BI419" s="145">
        <f>IF(N419="nulová",J419,0)</f>
        <v>0</v>
      </c>
      <c r="BJ419" s="17" t="s">
        <v>148</v>
      </c>
      <c r="BK419" s="145">
        <f>ROUND(I419*H419,2)</f>
        <v>0</v>
      </c>
      <c r="BL419" s="17" t="s">
        <v>254</v>
      </c>
      <c r="BM419" s="144" t="s">
        <v>519</v>
      </c>
    </row>
    <row r="420" spans="2:65" s="1" customFormat="1" ht="19.5">
      <c r="B420" s="33"/>
      <c r="D420" s="151" t="s">
        <v>248</v>
      </c>
      <c r="F420" s="171" t="s">
        <v>520</v>
      </c>
      <c r="I420" s="148"/>
      <c r="L420" s="33"/>
      <c r="M420" s="149"/>
      <c r="T420" s="57"/>
      <c r="AT420" s="17" t="s">
        <v>248</v>
      </c>
      <c r="AU420" s="17" t="s">
        <v>148</v>
      </c>
    </row>
    <row r="421" spans="2:65" s="13" customFormat="1" ht="11.25">
      <c r="B421" s="157"/>
      <c r="D421" s="151" t="s">
        <v>152</v>
      </c>
      <c r="E421" s="158" t="s">
        <v>1</v>
      </c>
      <c r="F421" s="159" t="s">
        <v>382</v>
      </c>
      <c r="H421" s="160">
        <v>12.22</v>
      </c>
      <c r="I421" s="161"/>
      <c r="L421" s="157"/>
      <c r="M421" s="162"/>
      <c r="T421" s="163"/>
      <c r="AT421" s="158" t="s">
        <v>152</v>
      </c>
      <c r="AU421" s="158" t="s">
        <v>148</v>
      </c>
      <c r="AV421" s="13" t="s">
        <v>148</v>
      </c>
      <c r="AW421" s="13" t="s">
        <v>42</v>
      </c>
      <c r="AX421" s="13" t="s">
        <v>86</v>
      </c>
      <c r="AY421" s="158" t="s">
        <v>140</v>
      </c>
    </row>
    <row r="422" spans="2:65" s="14" customFormat="1" ht="11.25">
      <c r="B422" s="164"/>
      <c r="D422" s="151" t="s">
        <v>152</v>
      </c>
      <c r="E422" s="165" t="s">
        <v>1</v>
      </c>
      <c r="F422" s="166" t="s">
        <v>155</v>
      </c>
      <c r="H422" s="167">
        <v>12.22</v>
      </c>
      <c r="I422" s="168"/>
      <c r="L422" s="164"/>
      <c r="M422" s="169"/>
      <c r="T422" s="170"/>
      <c r="AT422" s="165" t="s">
        <v>152</v>
      </c>
      <c r="AU422" s="165" t="s">
        <v>148</v>
      </c>
      <c r="AV422" s="14" t="s">
        <v>147</v>
      </c>
      <c r="AW422" s="14" t="s">
        <v>42</v>
      </c>
      <c r="AX422" s="14" t="s">
        <v>94</v>
      </c>
      <c r="AY422" s="165" t="s">
        <v>140</v>
      </c>
    </row>
    <row r="423" spans="2:65" s="1" customFormat="1" ht="49.15" customHeight="1">
      <c r="B423" s="33"/>
      <c r="C423" s="133" t="s">
        <v>521</v>
      </c>
      <c r="D423" s="133" t="s">
        <v>142</v>
      </c>
      <c r="E423" s="134" t="s">
        <v>522</v>
      </c>
      <c r="F423" s="135" t="s">
        <v>523</v>
      </c>
      <c r="G423" s="136" t="s">
        <v>240</v>
      </c>
      <c r="H423" s="137">
        <v>9.6000000000000002E-2</v>
      </c>
      <c r="I423" s="138"/>
      <c r="J423" s="139">
        <f>ROUND(I423*H423,2)</f>
        <v>0</v>
      </c>
      <c r="K423" s="135" t="s">
        <v>146</v>
      </c>
      <c r="L423" s="33"/>
      <c r="M423" s="140" t="s">
        <v>1</v>
      </c>
      <c r="N423" s="141" t="s">
        <v>52</v>
      </c>
      <c r="P423" s="142">
        <f>O423*H423</f>
        <v>0</v>
      </c>
      <c r="Q423" s="142">
        <v>0</v>
      </c>
      <c r="R423" s="142">
        <f>Q423*H423</f>
        <v>0</v>
      </c>
      <c r="S423" s="142">
        <v>0</v>
      </c>
      <c r="T423" s="143">
        <f>S423*H423</f>
        <v>0</v>
      </c>
      <c r="AR423" s="144" t="s">
        <v>254</v>
      </c>
      <c r="AT423" s="144" t="s">
        <v>142</v>
      </c>
      <c r="AU423" s="144" t="s">
        <v>148</v>
      </c>
      <c r="AY423" s="17" t="s">
        <v>140</v>
      </c>
      <c r="BE423" s="145">
        <f>IF(N423="základní",J423,0)</f>
        <v>0</v>
      </c>
      <c r="BF423" s="145">
        <f>IF(N423="snížená",J423,0)</f>
        <v>0</v>
      </c>
      <c r="BG423" s="145">
        <f>IF(N423="zákl. přenesená",J423,0)</f>
        <v>0</v>
      </c>
      <c r="BH423" s="145">
        <f>IF(N423="sníž. přenesená",J423,0)</f>
        <v>0</v>
      </c>
      <c r="BI423" s="145">
        <f>IF(N423="nulová",J423,0)</f>
        <v>0</v>
      </c>
      <c r="BJ423" s="17" t="s">
        <v>148</v>
      </c>
      <c r="BK423" s="145">
        <f>ROUND(I423*H423,2)</f>
        <v>0</v>
      </c>
      <c r="BL423" s="17" t="s">
        <v>254</v>
      </c>
      <c r="BM423" s="144" t="s">
        <v>524</v>
      </c>
    </row>
    <row r="424" spans="2:65" s="1" customFormat="1" ht="11.25">
      <c r="B424" s="33"/>
      <c r="D424" s="146" t="s">
        <v>150</v>
      </c>
      <c r="F424" s="147" t="s">
        <v>525</v>
      </c>
      <c r="I424" s="148"/>
      <c r="L424" s="33"/>
      <c r="M424" s="149"/>
      <c r="T424" s="57"/>
      <c r="AT424" s="17" t="s">
        <v>150</v>
      </c>
      <c r="AU424" s="17" t="s">
        <v>148</v>
      </c>
    </row>
    <row r="425" spans="2:65" s="11" customFormat="1" ht="22.9" customHeight="1">
      <c r="B425" s="121"/>
      <c r="D425" s="122" t="s">
        <v>85</v>
      </c>
      <c r="E425" s="131" t="s">
        <v>526</v>
      </c>
      <c r="F425" s="131" t="s">
        <v>527</v>
      </c>
      <c r="I425" s="124"/>
      <c r="J425" s="132">
        <f>BK425</f>
        <v>0</v>
      </c>
      <c r="L425" s="121"/>
      <c r="M425" s="126"/>
      <c r="P425" s="127">
        <f>SUM(P426:P433)</f>
        <v>0</v>
      </c>
      <c r="R425" s="127">
        <f>SUM(R426:R433)</f>
        <v>7.5152999999999998E-2</v>
      </c>
      <c r="T425" s="128">
        <f>SUM(T426:T433)</f>
        <v>0</v>
      </c>
      <c r="AR425" s="122" t="s">
        <v>148</v>
      </c>
      <c r="AT425" s="129" t="s">
        <v>85</v>
      </c>
      <c r="AU425" s="129" t="s">
        <v>94</v>
      </c>
      <c r="AY425" s="122" t="s">
        <v>140</v>
      </c>
      <c r="BK425" s="130">
        <f>SUM(BK426:BK433)</f>
        <v>0</v>
      </c>
    </row>
    <row r="426" spans="2:65" s="1" customFormat="1" ht="37.9" customHeight="1">
      <c r="B426" s="33"/>
      <c r="C426" s="133" t="s">
        <v>528</v>
      </c>
      <c r="D426" s="133" t="s">
        <v>142</v>
      </c>
      <c r="E426" s="134" t="s">
        <v>529</v>
      </c>
      <c r="F426" s="135" t="s">
        <v>530</v>
      </c>
      <c r="G426" s="136" t="s">
        <v>145</v>
      </c>
      <c r="H426" s="137">
        <v>12.22</v>
      </c>
      <c r="I426" s="138"/>
      <c r="J426" s="139">
        <f>ROUND(I426*H426,2)</f>
        <v>0</v>
      </c>
      <c r="K426" s="135" t="s">
        <v>146</v>
      </c>
      <c r="L426" s="33"/>
      <c r="M426" s="140" t="s">
        <v>1</v>
      </c>
      <c r="N426" s="141" t="s">
        <v>52</v>
      </c>
      <c r="P426" s="142">
        <f>O426*H426</f>
        <v>0</v>
      </c>
      <c r="Q426" s="142">
        <v>3.0000000000000001E-3</v>
      </c>
      <c r="R426" s="142">
        <f>Q426*H426</f>
        <v>3.6660000000000005E-2</v>
      </c>
      <c r="S426" s="142">
        <v>0</v>
      </c>
      <c r="T426" s="143">
        <f>S426*H426</f>
        <v>0</v>
      </c>
      <c r="AR426" s="144" t="s">
        <v>254</v>
      </c>
      <c r="AT426" s="144" t="s">
        <v>142</v>
      </c>
      <c r="AU426" s="144" t="s">
        <v>148</v>
      </c>
      <c r="AY426" s="17" t="s">
        <v>140</v>
      </c>
      <c r="BE426" s="145">
        <f>IF(N426="základní",J426,0)</f>
        <v>0</v>
      </c>
      <c r="BF426" s="145">
        <f>IF(N426="snížená",J426,0)</f>
        <v>0</v>
      </c>
      <c r="BG426" s="145">
        <f>IF(N426="zákl. přenesená",J426,0)</f>
        <v>0</v>
      </c>
      <c r="BH426" s="145">
        <f>IF(N426="sníž. přenesená",J426,0)</f>
        <v>0</v>
      </c>
      <c r="BI426" s="145">
        <f>IF(N426="nulová",J426,0)</f>
        <v>0</v>
      </c>
      <c r="BJ426" s="17" t="s">
        <v>148</v>
      </c>
      <c r="BK426" s="145">
        <f>ROUND(I426*H426,2)</f>
        <v>0</v>
      </c>
      <c r="BL426" s="17" t="s">
        <v>254</v>
      </c>
      <c r="BM426" s="144" t="s">
        <v>531</v>
      </c>
    </row>
    <row r="427" spans="2:65" s="1" customFormat="1" ht="11.25">
      <c r="B427" s="33"/>
      <c r="D427" s="146" t="s">
        <v>150</v>
      </c>
      <c r="F427" s="147" t="s">
        <v>532</v>
      </c>
      <c r="I427" s="148"/>
      <c r="L427" s="33"/>
      <c r="M427" s="149"/>
      <c r="T427" s="57"/>
      <c r="AT427" s="17" t="s">
        <v>150</v>
      </c>
      <c r="AU427" s="17" t="s">
        <v>148</v>
      </c>
    </row>
    <row r="428" spans="2:65" s="13" customFormat="1" ht="11.25">
      <c r="B428" s="157"/>
      <c r="D428" s="151" t="s">
        <v>152</v>
      </c>
      <c r="E428" s="158" t="s">
        <v>1</v>
      </c>
      <c r="F428" s="159" t="s">
        <v>382</v>
      </c>
      <c r="H428" s="160">
        <v>12.22</v>
      </c>
      <c r="I428" s="161"/>
      <c r="L428" s="157"/>
      <c r="M428" s="162"/>
      <c r="T428" s="163"/>
      <c r="AT428" s="158" t="s">
        <v>152</v>
      </c>
      <c r="AU428" s="158" t="s">
        <v>148</v>
      </c>
      <c r="AV428" s="13" t="s">
        <v>148</v>
      </c>
      <c r="AW428" s="13" t="s">
        <v>42</v>
      </c>
      <c r="AX428" s="13" t="s">
        <v>86</v>
      </c>
      <c r="AY428" s="158" t="s">
        <v>140</v>
      </c>
    </row>
    <row r="429" spans="2:65" s="14" customFormat="1" ht="11.25">
      <c r="B429" s="164"/>
      <c r="D429" s="151" t="s">
        <v>152</v>
      </c>
      <c r="E429" s="165" t="s">
        <v>1</v>
      </c>
      <c r="F429" s="166" t="s">
        <v>155</v>
      </c>
      <c r="H429" s="167">
        <v>12.22</v>
      </c>
      <c r="I429" s="168"/>
      <c r="L429" s="164"/>
      <c r="M429" s="169"/>
      <c r="T429" s="170"/>
      <c r="AT429" s="165" t="s">
        <v>152</v>
      </c>
      <c r="AU429" s="165" t="s">
        <v>148</v>
      </c>
      <c r="AV429" s="14" t="s">
        <v>147</v>
      </c>
      <c r="AW429" s="14" t="s">
        <v>42</v>
      </c>
      <c r="AX429" s="14" t="s">
        <v>94</v>
      </c>
      <c r="AY429" s="165" t="s">
        <v>140</v>
      </c>
    </row>
    <row r="430" spans="2:65" s="1" customFormat="1" ht="24.2" customHeight="1">
      <c r="B430" s="33"/>
      <c r="C430" s="172" t="s">
        <v>533</v>
      </c>
      <c r="D430" s="172" t="s">
        <v>336</v>
      </c>
      <c r="E430" s="173" t="s">
        <v>534</v>
      </c>
      <c r="F430" s="174" t="s">
        <v>535</v>
      </c>
      <c r="G430" s="175" t="s">
        <v>145</v>
      </c>
      <c r="H430" s="176">
        <v>12.831</v>
      </c>
      <c r="I430" s="177"/>
      <c r="J430" s="178">
        <f>ROUND(I430*H430,2)</f>
        <v>0</v>
      </c>
      <c r="K430" s="174" t="s">
        <v>146</v>
      </c>
      <c r="L430" s="179"/>
      <c r="M430" s="180" t="s">
        <v>1</v>
      </c>
      <c r="N430" s="181" t="s">
        <v>52</v>
      </c>
      <c r="P430" s="142">
        <f>O430*H430</f>
        <v>0</v>
      </c>
      <c r="Q430" s="142">
        <v>3.0000000000000001E-3</v>
      </c>
      <c r="R430" s="142">
        <f>Q430*H430</f>
        <v>3.8492999999999999E-2</v>
      </c>
      <c r="S430" s="142">
        <v>0</v>
      </c>
      <c r="T430" s="143">
        <f>S430*H430</f>
        <v>0</v>
      </c>
      <c r="AR430" s="144" t="s">
        <v>359</v>
      </c>
      <c r="AT430" s="144" t="s">
        <v>336</v>
      </c>
      <c r="AU430" s="144" t="s">
        <v>148</v>
      </c>
      <c r="AY430" s="17" t="s">
        <v>140</v>
      </c>
      <c r="BE430" s="145">
        <f>IF(N430="základní",J430,0)</f>
        <v>0</v>
      </c>
      <c r="BF430" s="145">
        <f>IF(N430="snížená",J430,0)</f>
        <v>0</v>
      </c>
      <c r="BG430" s="145">
        <f>IF(N430="zákl. přenesená",J430,0)</f>
        <v>0</v>
      </c>
      <c r="BH430" s="145">
        <f>IF(N430="sníž. přenesená",J430,0)</f>
        <v>0</v>
      </c>
      <c r="BI430" s="145">
        <f>IF(N430="nulová",J430,0)</f>
        <v>0</v>
      </c>
      <c r="BJ430" s="17" t="s">
        <v>148</v>
      </c>
      <c r="BK430" s="145">
        <f>ROUND(I430*H430,2)</f>
        <v>0</v>
      </c>
      <c r="BL430" s="17" t="s">
        <v>254</v>
      </c>
      <c r="BM430" s="144" t="s">
        <v>536</v>
      </c>
    </row>
    <row r="431" spans="2:65" s="13" customFormat="1" ht="11.25">
      <c r="B431" s="157"/>
      <c r="D431" s="151" t="s">
        <v>152</v>
      </c>
      <c r="F431" s="159" t="s">
        <v>537</v>
      </c>
      <c r="H431" s="160">
        <v>12.831</v>
      </c>
      <c r="I431" s="161"/>
      <c r="L431" s="157"/>
      <c r="M431" s="162"/>
      <c r="T431" s="163"/>
      <c r="AT431" s="158" t="s">
        <v>152</v>
      </c>
      <c r="AU431" s="158" t="s">
        <v>148</v>
      </c>
      <c r="AV431" s="13" t="s">
        <v>148</v>
      </c>
      <c r="AW431" s="13" t="s">
        <v>4</v>
      </c>
      <c r="AX431" s="13" t="s">
        <v>94</v>
      </c>
      <c r="AY431" s="158" t="s">
        <v>140</v>
      </c>
    </row>
    <row r="432" spans="2:65" s="1" customFormat="1" ht="44.25" customHeight="1">
      <c r="B432" s="33"/>
      <c r="C432" s="133" t="s">
        <v>538</v>
      </c>
      <c r="D432" s="133" t="s">
        <v>142</v>
      </c>
      <c r="E432" s="134" t="s">
        <v>539</v>
      </c>
      <c r="F432" s="135" t="s">
        <v>540</v>
      </c>
      <c r="G432" s="136" t="s">
        <v>240</v>
      </c>
      <c r="H432" s="137">
        <v>7.4999999999999997E-2</v>
      </c>
      <c r="I432" s="138"/>
      <c r="J432" s="139">
        <f>ROUND(I432*H432,2)</f>
        <v>0</v>
      </c>
      <c r="K432" s="135" t="s">
        <v>146</v>
      </c>
      <c r="L432" s="33"/>
      <c r="M432" s="140" t="s">
        <v>1</v>
      </c>
      <c r="N432" s="141" t="s">
        <v>52</v>
      </c>
      <c r="P432" s="142">
        <f>O432*H432</f>
        <v>0</v>
      </c>
      <c r="Q432" s="142">
        <v>0</v>
      </c>
      <c r="R432" s="142">
        <f>Q432*H432</f>
        <v>0</v>
      </c>
      <c r="S432" s="142">
        <v>0</v>
      </c>
      <c r="T432" s="143">
        <f>S432*H432</f>
        <v>0</v>
      </c>
      <c r="AR432" s="144" t="s">
        <v>254</v>
      </c>
      <c r="AT432" s="144" t="s">
        <v>142</v>
      </c>
      <c r="AU432" s="144" t="s">
        <v>148</v>
      </c>
      <c r="AY432" s="17" t="s">
        <v>140</v>
      </c>
      <c r="BE432" s="145">
        <f>IF(N432="základní",J432,0)</f>
        <v>0</v>
      </c>
      <c r="BF432" s="145">
        <f>IF(N432="snížená",J432,0)</f>
        <v>0</v>
      </c>
      <c r="BG432" s="145">
        <f>IF(N432="zákl. přenesená",J432,0)</f>
        <v>0</v>
      </c>
      <c r="BH432" s="145">
        <f>IF(N432="sníž. přenesená",J432,0)</f>
        <v>0</v>
      </c>
      <c r="BI432" s="145">
        <f>IF(N432="nulová",J432,0)</f>
        <v>0</v>
      </c>
      <c r="BJ432" s="17" t="s">
        <v>148</v>
      </c>
      <c r="BK432" s="145">
        <f>ROUND(I432*H432,2)</f>
        <v>0</v>
      </c>
      <c r="BL432" s="17" t="s">
        <v>254</v>
      </c>
      <c r="BM432" s="144" t="s">
        <v>541</v>
      </c>
    </row>
    <row r="433" spans="2:65" s="1" customFormat="1" ht="11.25">
      <c r="B433" s="33"/>
      <c r="D433" s="146" t="s">
        <v>150</v>
      </c>
      <c r="F433" s="147" t="s">
        <v>542</v>
      </c>
      <c r="I433" s="148"/>
      <c r="L433" s="33"/>
      <c r="M433" s="149"/>
      <c r="T433" s="57"/>
      <c r="AT433" s="17" t="s">
        <v>150</v>
      </c>
      <c r="AU433" s="17" t="s">
        <v>148</v>
      </c>
    </row>
    <row r="434" spans="2:65" s="11" customFormat="1" ht="22.9" customHeight="1">
      <c r="B434" s="121"/>
      <c r="D434" s="122" t="s">
        <v>85</v>
      </c>
      <c r="E434" s="131" t="s">
        <v>543</v>
      </c>
      <c r="F434" s="131" t="s">
        <v>544</v>
      </c>
      <c r="I434" s="124"/>
      <c r="J434" s="132">
        <f>BK434</f>
        <v>0</v>
      </c>
      <c r="L434" s="121"/>
      <c r="M434" s="126"/>
      <c r="P434" s="127">
        <f>SUM(P435:P439)</f>
        <v>0</v>
      </c>
      <c r="R434" s="127">
        <f>SUM(R435:R439)</f>
        <v>2.068E-2</v>
      </c>
      <c r="T434" s="128">
        <f>SUM(T435:T439)</f>
        <v>0</v>
      </c>
      <c r="AR434" s="122" t="s">
        <v>148</v>
      </c>
      <c r="AT434" s="129" t="s">
        <v>85</v>
      </c>
      <c r="AU434" s="129" t="s">
        <v>94</v>
      </c>
      <c r="AY434" s="122" t="s">
        <v>140</v>
      </c>
      <c r="BK434" s="130">
        <f>SUM(BK435:BK439)</f>
        <v>0</v>
      </c>
    </row>
    <row r="435" spans="2:65" s="1" customFormat="1" ht="24.2" customHeight="1">
      <c r="B435" s="33"/>
      <c r="C435" s="133" t="s">
        <v>545</v>
      </c>
      <c r="D435" s="133" t="s">
        <v>142</v>
      </c>
      <c r="E435" s="134" t="s">
        <v>546</v>
      </c>
      <c r="F435" s="135" t="s">
        <v>547</v>
      </c>
      <c r="G435" s="136" t="s">
        <v>181</v>
      </c>
      <c r="H435" s="137">
        <v>9.4</v>
      </c>
      <c r="I435" s="138"/>
      <c r="J435" s="139">
        <f>ROUND(I435*H435,2)</f>
        <v>0</v>
      </c>
      <c r="K435" s="135" t="s">
        <v>1</v>
      </c>
      <c r="L435" s="33"/>
      <c r="M435" s="140" t="s">
        <v>1</v>
      </c>
      <c r="N435" s="141" t="s">
        <v>52</v>
      </c>
      <c r="P435" s="142">
        <f>O435*H435</f>
        <v>0</v>
      </c>
      <c r="Q435" s="142">
        <v>2.2000000000000001E-3</v>
      </c>
      <c r="R435" s="142">
        <f>Q435*H435</f>
        <v>2.068E-2</v>
      </c>
      <c r="S435" s="142">
        <v>0</v>
      </c>
      <c r="T435" s="143">
        <f>S435*H435</f>
        <v>0</v>
      </c>
      <c r="AR435" s="144" t="s">
        <v>254</v>
      </c>
      <c r="AT435" s="144" t="s">
        <v>142</v>
      </c>
      <c r="AU435" s="144" t="s">
        <v>148</v>
      </c>
      <c r="AY435" s="17" t="s">
        <v>140</v>
      </c>
      <c r="BE435" s="145">
        <f>IF(N435="základní",J435,0)</f>
        <v>0</v>
      </c>
      <c r="BF435" s="145">
        <f>IF(N435="snížená",J435,0)</f>
        <v>0</v>
      </c>
      <c r="BG435" s="145">
        <f>IF(N435="zákl. přenesená",J435,0)</f>
        <v>0</v>
      </c>
      <c r="BH435" s="145">
        <f>IF(N435="sníž. přenesená",J435,0)</f>
        <v>0</v>
      </c>
      <c r="BI435" s="145">
        <f>IF(N435="nulová",J435,0)</f>
        <v>0</v>
      </c>
      <c r="BJ435" s="17" t="s">
        <v>148</v>
      </c>
      <c r="BK435" s="145">
        <f>ROUND(I435*H435,2)</f>
        <v>0</v>
      </c>
      <c r="BL435" s="17" t="s">
        <v>254</v>
      </c>
      <c r="BM435" s="144" t="s">
        <v>548</v>
      </c>
    </row>
    <row r="436" spans="2:65" s="13" customFormat="1" ht="11.25">
      <c r="B436" s="157"/>
      <c r="D436" s="151" t="s">
        <v>152</v>
      </c>
      <c r="E436" s="158" t="s">
        <v>1</v>
      </c>
      <c r="F436" s="159" t="s">
        <v>184</v>
      </c>
      <c r="H436" s="160">
        <v>9.4</v>
      </c>
      <c r="I436" s="161"/>
      <c r="L436" s="157"/>
      <c r="M436" s="162"/>
      <c r="T436" s="163"/>
      <c r="AT436" s="158" t="s">
        <v>152</v>
      </c>
      <c r="AU436" s="158" t="s">
        <v>148</v>
      </c>
      <c r="AV436" s="13" t="s">
        <v>148</v>
      </c>
      <c r="AW436" s="13" t="s">
        <v>42</v>
      </c>
      <c r="AX436" s="13" t="s">
        <v>86</v>
      </c>
      <c r="AY436" s="158" t="s">
        <v>140</v>
      </c>
    </row>
    <row r="437" spans="2:65" s="14" customFormat="1" ht="11.25">
      <c r="B437" s="164"/>
      <c r="D437" s="151" t="s">
        <v>152</v>
      </c>
      <c r="E437" s="165" t="s">
        <v>1</v>
      </c>
      <c r="F437" s="166" t="s">
        <v>155</v>
      </c>
      <c r="H437" s="167">
        <v>9.4</v>
      </c>
      <c r="I437" s="168"/>
      <c r="L437" s="164"/>
      <c r="M437" s="169"/>
      <c r="T437" s="170"/>
      <c r="AT437" s="165" t="s">
        <v>152</v>
      </c>
      <c r="AU437" s="165" t="s">
        <v>148</v>
      </c>
      <c r="AV437" s="14" t="s">
        <v>147</v>
      </c>
      <c r="AW437" s="14" t="s">
        <v>42</v>
      </c>
      <c r="AX437" s="14" t="s">
        <v>94</v>
      </c>
      <c r="AY437" s="165" t="s">
        <v>140</v>
      </c>
    </row>
    <row r="438" spans="2:65" s="1" customFormat="1" ht="44.25" customHeight="1">
      <c r="B438" s="33"/>
      <c r="C438" s="133" t="s">
        <v>549</v>
      </c>
      <c r="D438" s="133" t="s">
        <v>142</v>
      </c>
      <c r="E438" s="134" t="s">
        <v>550</v>
      </c>
      <c r="F438" s="135" t="s">
        <v>551</v>
      </c>
      <c r="G438" s="136" t="s">
        <v>240</v>
      </c>
      <c r="H438" s="137">
        <v>2.1000000000000001E-2</v>
      </c>
      <c r="I438" s="138"/>
      <c r="J438" s="139">
        <f>ROUND(I438*H438,2)</f>
        <v>0</v>
      </c>
      <c r="K438" s="135" t="s">
        <v>146</v>
      </c>
      <c r="L438" s="33"/>
      <c r="M438" s="140" t="s">
        <v>1</v>
      </c>
      <c r="N438" s="141" t="s">
        <v>52</v>
      </c>
      <c r="P438" s="142">
        <f>O438*H438</f>
        <v>0</v>
      </c>
      <c r="Q438" s="142">
        <v>0</v>
      </c>
      <c r="R438" s="142">
        <f>Q438*H438</f>
        <v>0</v>
      </c>
      <c r="S438" s="142">
        <v>0</v>
      </c>
      <c r="T438" s="143">
        <f>S438*H438</f>
        <v>0</v>
      </c>
      <c r="AR438" s="144" t="s">
        <v>254</v>
      </c>
      <c r="AT438" s="144" t="s">
        <v>142</v>
      </c>
      <c r="AU438" s="144" t="s">
        <v>148</v>
      </c>
      <c r="AY438" s="17" t="s">
        <v>140</v>
      </c>
      <c r="BE438" s="145">
        <f>IF(N438="základní",J438,0)</f>
        <v>0</v>
      </c>
      <c r="BF438" s="145">
        <f>IF(N438="snížená",J438,0)</f>
        <v>0</v>
      </c>
      <c r="BG438" s="145">
        <f>IF(N438="zákl. přenesená",J438,0)</f>
        <v>0</v>
      </c>
      <c r="BH438" s="145">
        <f>IF(N438="sníž. přenesená",J438,0)</f>
        <v>0</v>
      </c>
      <c r="BI438" s="145">
        <f>IF(N438="nulová",J438,0)</f>
        <v>0</v>
      </c>
      <c r="BJ438" s="17" t="s">
        <v>148</v>
      </c>
      <c r="BK438" s="145">
        <f>ROUND(I438*H438,2)</f>
        <v>0</v>
      </c>
      <c r="BL438" s="17" t="s">
        <v>254</v>
      </c>
      <c r="BM438" s="144" t="s">
        <v>552</v>
      </c>
    </row>
    <row r="439" spans="2:65" s="1" customFormat="1" ht="11.25">
      <c r="B439" s="33"/>
      <c r="D439" s="146" t="s">
        <v>150</v>
      </c>
      <c r="F439" s="147" t="s">
        <v>553</v>
      </c>
      <c r="I439" s="148"/>
      <c r="L439" s="33"/>
      <c r="M439" s="149"/>
      <c r="T439" s="57"/>
      <c r="AT439" s="17" t="s">
        <v>150</v>
      </c>
      <c r="AU439" s="17" t="s">
        <v>148</v>
      </c>
    </row>
    <row r="440" spans="2:65" s="11" customFormat="1" ht="22.9" customHeight="1">
      <c r="B440" s="121"/>
      <c r="D440" s="122" t="s">
        <v>85</v>
      </c>
      <c r="E440" s="131" t="s">
        <v>554</v>
      </c>
      <c r="F440" s="131" t="s">
        <v>555</v>
      </c>
      <c r="I440" s="124"/>
      <c r="J440" s="132">
        <f>BK440</f>
        <v>0</v>
      </c>
      <c r="L440" s="121"/>
      <c r="M440" s="126"/>
      <c r="P440" s="127">
        <f>SUM(P441:P455)</f>
        <v>0</v>
      </c>
      <c r="R440" s="127">
        <f>SUM(R441:R455)</f>
        <v>2.3E-3</v>
      </c>
      <c r="T440" s="128">
        <f>SUM(T441:T455)</f>
        <v>0</v>
      </c>
      <c r="AR440" s="122" t="s">
        <v>148</v>
      </c>
      <c r="AT440" s="129" t="s">
        <v>85</v>
      </c>
      <c r="AU440" s="129" t="s">
        <v>94</v>
      </c>
      <c r="AY440" s="122" t="s">
        <v>140</v>
      </c>
      <c r="BK440" s="130">
        <f>SUM(BK441:BK455)</f>
        <v>0</v>
      </c>
    </row>
    <row r="441" spans="2:65" s="1" customFormat="1" ht="24.2" customHeight="1">
      <c r="B441" s="33"/>
      <c r="C441" s="133" t="s">
        <v>556</v>
      </c>
      <c r="D441" s="133" t="s">
        <v>142</v>
      </c>
      <c r="E441" s="134" t="s">
        <v>557</v>
      </c>
      <c r="F441" s="135" t="s">
        <v>558</v>
      </c>
      <c r="G441" s="136" t="s">
        <v>145</v>
      </c>
      <c r="H441" s="137">
        <v>5</v>
      </c>
      <c r="I441" s="138"/>
      <c r="J441" s="139">
        <f>ROUND(I441*H441,2)</f>
        <v>0</v>
      </c>
      <c r="K441" s="135" t="s">
        <v>146</v>
      </c>
      <c r="L441" s="33"/>
      <c r="M441" s="140" t="s">
        <v>1</v>
      </c>
      <c r="N441" s="141" t="s">
        <v>52</v>
      </c>
      <c r="P441" s="142">
        <f>O441*H441</f>
        <v>0</v>
      </c>
      <c r="Q441" s="142">
        <v>0</v>
      </c>
      <c r="R441" s="142">
        <f>Q441*H441</f>
        <v>0</v>
      </c>
      <c r="S441" s="142">
        <v>0</v>
      </c>
      <c r="T441" s="143">
        <f>S441*H441</f>
        <v>0</v>
      </c>
      <c r="AR441" s="144" t="s">
        <v>254</v>
      </c>
      <c r="AT441" s="144" t="s">
        <v>142</v>
      </c>
      <c r="AU441" s="144" t="s">
        <v>148</v>
      </c>
      <c r="AY441" s="17" t="s">
        <v>140</v>
      </c>
      <c r="BE441" s="145">
        <f>IF(N441="základní",J441,0)</f>
        <v>0</v>
      </c>
      <c r="BF441" s="145">
        <f>IF(N441="snížená",J441,0)</f>
        <v>0</v>
      </c>
      <c r="BG441" s="145">
        <f>IF(N441="zákl. přenesená",J441,0)</f>
        <v>0</v>
      </c>
      <c r="BH441" s="145">
        <f>IF(N441="sníž. přenesená",J441,0)</f>
        <v>0</v>
      </c>
      <c r="BI441" s="145">
        <f>IF(N441="nulová",J441,0)</f>
        <v>0</v>
      </c>
      <c r="BJ441" s="17" t="s">
        <v>148</v>
      </c>
      <c r="BK441" s="145">
        <f>ROUND(I441*H441,2)</f>
        <v>0</v>
      </c>
      <c r="BL441" s="17" t="s">
        <v>254</v>
      </c>
      <c r="BM441" s="144" t="s">
        <v>559</v>
      </c>
    </row>
    <row r="442" spans="2:65" s="1" customFormat="1" ht="11.25">
      <c r="B442" s="33"/>
      <c r="D442" s="146" t="s">
        <v>150</v>
      </c>
      <c r="F442" s="147" t="s">
        <v>560</v>
      </c>
      <c r="I442" s="148"/>
      <c r="L442" s="33"/>
      <c r="M442" s="149"/>
      <c r="T442" s="57"/>
      <c r="AT442" s="17" t="s">
        <v>150</v>
      </c>
      <c r="AU442" s="17" t="s">
        <v>148</v>
      </c>
    </row>
    <row r="443" spans="2:65" s="12" customFormat="1" ht="11.25">
      <c r="B443" s="150"/>
      <c r="D443" s="151" t="s">
        <v>152</v>
      </c>
      <c r="E443" s="152" t="s">
        <v>1</v>
      </c>
      <c r="F443" s="153" t="s">
        <v>322</v>
      </c>
      <c r="H443" s="152" t="s">
        <v>1</v>
      </c>
      <c r="I443" s="154"/>
      <c r="L443" s="150"/>
      <c r="M443" s="155"/>
      <c r="T443" s="156"/>
      <c r="AT443" s="152" t="s">
        <v>152</v>
      </c>
      <c r="AU443" s="152" t="s">
        <v>148</v>
      </c>
      <c r="AV443" s="12" t="s">
        <v>94</v>
      </c>
      <c r="AW443" s="12" t="s">
        <v>42</v>
      </c>
      <c r="AX443" s="12" t="s">
        <v>86</v>
      </c>
      <c r="AY443" s="152" t="s">
        <v>140</v>
      </c>
    </row>
    <row r="444" spans="2:65" s="13" customFormat="1" ht="11.25">
      <c r="B444" s="157"/>
      <c r="D444" s="151" t="s">
        <v>152</v>
      </c>
      <c r="E444" s="158" t="s">
        <v>1</v>
      </c>
      <c r="F444" s="159" t="s">
        <v>561</v>
      </c>
      <c r="H444" s="160">
        <v>5</v>
      </c>
      <c r="I444" s="161"/>
      <c r="L444" s="157"/>
      <c r="M444" s="162"/>
      <c r="T444" s="163"/>
      <c r="AT444" s="158" t="s">
        <v>152</v>
      </c>
      <c r="AU444" s="158" t="s">
        <v>148</v>
      </c>
      <c r="AV444" s="13" t="s">
        <v>148</v>
      </c>
      <c r="AW444" s="13" t="s">
        <v>42</v>
      </c>
      <c r="AX444" s="13" t="s">
        <v>86</v>
      </c>
      <c r="AY444" s="158" t="s">
        <v>140</v>
      </c>
    </row>
    <row r="445" spans="2:65" s="14" customFormat="1" ht="11.25">
      <c r="B445" s="164"/>
      <c r="D445" s="151" t="s">
        <v>152</v>
      </c>
      <c r="E445" s="165" t="s">
        <v>1</v>
      </c>
      <c r="F445" s="166" t="s">
        <v>155</v>
      </c>
      <c r="H445" s="167">
        <v>5</v>
      </c>
      <c r="I445" s="168"/>
      <c r="L445" s="164"/>
      <c r="M445" s="169"/>
      <c r="T445" s="170"/>
      <c r="AT445" s="165" t="s">
        <v>152</v>
      </c>
      <c r="AU445" s="165" t="s">
        <v>148</v>
      </c>
      <c r="AV445" s="14" t="s">
        <v>147</v>
      </c>
      <c r="AW445" s="14" t="s">
        <v>42</v>
      </c>
      <c r="AX445" s="14" t="s">
        <v>94</v>
      </c>
      <c r="AY445" s="165" t="s">
        <v>140</v>
      </c>
    </row>
    <row r="446" spans="2:65" s="1" customFormat="1" ht="33" customHeight="1">
      <c r="B446" s="33"/>
      <c r="C446" s="133" t="s">
        <v>562</v>
      </c>
      <c r="D446" s="133" t="s">
        <v>142</v>
      </c>
      <c r="E446" s="134" t="s">
        <v>563</v>
      </c>
      <c r="F446" s="135" t="s">
        <v>564</v>
      </c>
      <c r="G446" s="136" t="s">
        <v>145</v>
      </c>
      <c r="H446" s="137">
        <v>5</v>
      </c>
      <c r="I446" s="138"/>
      <c r="J446" s="139">
        <f>ROUND(I446*H446,2)</f>
        <v>0</v>
      </c>
      <c r="K446" s="135" t="s">
        <v>146</v>
      </c>
      <c r="L446" s="33"/>
      <c r="M446" s="140" t="s">
        <v>1</v>
      </c>
      <c r="N446" s="141" t="s">
        <v>52</v>
      </c>
      <c r="P446" s="142">
        <f>O446*H446</f>
        <v>0</v>
      </c>
      <c r="Q446" s="142">
        <v>2.0000000000000001E-4</v>
      </c>
      <c r="R446" s="142">
        <f>Q446*H446</f>
        <v>1E-3</v>
      </c>
      <c r="S446" s="142">
        <v>0</v>
      </c>
      <c r="T446" s="143">
        <f>S446*H446</f>
        <v>0</v>
      </c>
      <c r="AR446" s="144" t="s">
        <v>254</v>
      </c>
      <c r="AT446" s="144" t="s">
        <v>142</v>
      </c>
      <c r="AU446" s="144" t="s">
        <v>148</v>
      </c>
      <c r="AY446" s="17" t="s">
        <v>140</v>
      </c>
      <c r="BE446" s="145">
        <f>IF(N446="základní",J446,0)</f>
        <v>0</v>
      </c>
      <c r="BF446" s="145">
        <f>IF(N446="snížená",J446,0)</f>
        <v>0</v>
      </c>
      <c r="BG446" s="145">
        <f>IF(N446="zákl. přenesená",J446,0)</f>
        <v>0</v>
      </c>
      <c r="BH446" s="145">
        <f>IF(N446="sníž. přenesená",J446,0)</f>
        <v>0</v>
      </c>
      <c r="BI446" s="145">
        <f>IF(N446="nulová",J446,0)</f>
        <v>0</v>
      </c>
      <c r="BJ446" s="17" t="s">
        <v>148</v>
      </c>
      <c r="BK446" s="145">
        <f>ROUND(I446*H446,2)</f>
        <v>0</v>
      </c>
      <c r="BL446" s="17" t="s">
        <v>254</v>
      </c>
      <c r="BM446" s="144" t="s">
        <v>565</v>
      </c>
    </row>
    <row r="447" spans="2:65" s="1" customFormat="1" ht="11.25">
      <c r="B447" s="33"/>
      <c r="D447" s="146" t="s">
        <v>150</v>
      </c>
      <c r="F447" s="147" t="s">
        <v>566</v>
      </c>
      <c r="I447" s="148"/>
      <c r="L447" s="33"/>
      <c r="M447" s="149"/>
      <c r="T447" s="57"/>
      <c r="AT447" s="17" t="s">
        <v>150</v>
      </c>
      <c r="AU447" s="17" t="s">
        <v>148</v>
      </c>
    </row>
    <row r="448" spans="2:65" s="12" customFormat="1" ht="11.25">
      <c r="B448" s="150"/>
      <c r="D448" s="151" t="s">
        <v>152</v>
      </c>
      <c r="E448" s="152" t="s">
        <v>1</v>
      </c>
      <c r="F448" s="153" t="s">
        <v>322</v>
      </c>
      <c r="H448" s="152" t="s">
        <v>1</v>
      </c>
      <c r="I448" s="154"/>
      <c r="L448" s="150"/>
      <c r="M448" s="155"/>
      <c r="T448" s="156"/>
      <c r="AT448" s="152" t="s">
        <v>152</v>
      </c>
      <c r="AU448" s="152" t="s">
        <v>148</v>
      </c>
      <c r="AV448" s="12" t="s">
        <v>94</v>
      </c>
      <c r="AW448" s="12" t="s">
        <v>42</v>
      </c>
      <c r="AX448" s="12" t="s">
        <v>86</v>
      </c>
      <c r="AY448" s="152" t="s">
        <v>140</v>
      </c>
    </row>
    <row r="449" spans="2:65" s="13" customFormat="1" ht="11.25">
      <c r="B449" s="157"/>
      <c r="D449" s="151" t="s">
        <v>152</v>
      </c>
      <c r="E449" s="158" t="s">
        <v>1</v>
      </c>
      <c r="F449" s="159" t="s">
        <v>561</v>
      </c>
      <c r="H449" s="160">
        <v>5</v>
      </c>
      <c r="I449" s="161"/>
      <c r="L449" s="157"/>
      <c r="M449" s="162"/>
      <c r="T449" s="163"/>
      <c r="AT449" s="158" t="s">
        <v>152</v>
      </c>
      <c r="AU449" s="158" t="s">
        <v>148</v>
      </c>
      <c r="AV449" s="13" t="s">
        <v>148</v>
      </c>
      <c r="AW449" s="13" t="s">
        <v>42</v>
      </c>
      <c r="AX449" s="13" t="s">
        <v>86</v>
      </c>
      <c r="AY449" s="158" t="s">
        <v>140</v>
      </c>
    </row>
    <row r="450" spans="2:65" s="14" customFormat="1" ht="11.25">
      <c r="B450" s="164"/>
      <c r="D450" s="151" t="s">
        <v>152</v>
      </c>
      <c r="E450" s="165" t="s">
        <v>1</v>
      </c>
      <c r="F450" s="166" t="s">
        <v>155</v>
      </c>
      <c r="H450" s="167">
        <v>5</v>
      </c>
      <c r="I450" s="168"/>
      <c r="L450" s="164"/>
      <c r="M450" s="169"/>
      <c r="T450" s="170"/>
      <c r="AT450" s="165" t="s">
        <v>152</v>
      </c>
      <c r="AU450" s="165" t="s">
        <v>148</v>
      </c>
      <c r="AV450" s="14" t="s">
        <v>147</v>
      </c>
      <c r="AW450" s="14" t="s">
        <v>42</v>
      </c>
      <c r="AX450" s="14" t="s">
        <v>94</v>
      </c>
      <c r="AY450" s="165" t="s">
        <v>140</v>
      </c>
    </row>
    <row r="451" spans="2:65" s="1" customFormat="1" ht="37.9" customHeight="1">
      <c r="B451" s="33"/>
      <c r="C451" s="133" t="s">
        <v>567</v>
      </c>
      <c r="D451" s="133" t="s">
        <v>142</v>
      </c>
      <c r="E451" s="134" t="s">
        <v>568</v>
      </c>
      <c r="F451" s="135" t="s">
        <v>569</v>
      </c>
      <c r="G451" s="136" t="s">
        <v>145</v>
      </c>
      <c r="H451" s="137">
        <v>5</v>
      </c>
      <c r="I451" s="138"/>
      <c r="J451" s="139">
        <f>ROUND(I451*H451,2)</f>
        <v>0</v>
      </c>
      <c r="K451" s="135" t="s">
        <v>146</v>
      </c>
      <c r="L451" s="33"/>
      <c r="M451" s="140" t="s">
        <v>1</v>
      </c>
      <c r="N451" s="141" t="s">
        <v>52</v>
      </c>
      <c r="P451" s="142">
        <f>O451*H451</f>
        <v>0</v>
      </c>
      <c r="Q451" s="142">
        <v>2.5999999999999998E-4</v>
      </c>
      <c r="R451" s="142">
        <f>Q451*H451</f>
        <v>1.2999999999999999E-3</v>
      </c>
      <c r="S451" s="142">
        <v>0</v>
      </c>
      <c r="T451" s="143">
        <f>S451*H451</f>
        <v>0</v>
      </c>
      <c r="AR451" s="144" t="s">
        <v>254</v>
      </c>
      <c r="AT451" s="144" t="s">
        <v>142</v>
      </c>
      <c r="AU451" s="144" t="s">
        <v>148</v>
      </c>
      <c r="AY451" s="17" t="s">
        <v>140</v>
      </c>
      <c r="BE451" s="145">
        <f>IF(N451="základní",J451,0)</f>
        <v>0</v>
      </c>
      <c r="BF451" s="145">
        <f>IF(N451="snížená",J451,0)</f>
        <v>0</v>
      </c>
      <c r="BG451" s="145">
        <f>IF(N451="zákl. přenesená",J451,0)</f>
        <v>0</v>
      </c>
      <c r="BH451" s="145">
        <f>IF(N451="sníž. přenesená",J451,0)</f>
        <v>0</v>
      </c>
      <c r="BI451" s="145">
        <f>IF(N451="nulová",J451,0)</f>
        <v>0</v>
      </c>
      <c r="BJ451" s="17" t="s">
        <v>148</v>
      </c>
      <c r="BK451" s="145">
        <f>ROUND(I451*H451,2)</f>
        <v>0</v>
      </c>
      <c r="BL451" s="17" t="s">
        <v>254</v>
      </c>
      <c r="BM451" s="144" t="s">
        <v>570</v>
      </c>
    </row>
    <row r="452" spans="2:65" s="1" customFormat="1" ht="11.25">
      <c r="B452" s="33"/>
      <c r="D452" s="146" t="s">
        <v>150</v>
      </c>
      <c r="F452" s="147" t="s">
        <v>571</v>
      </c>
      <c r="I452" s="148"/>
      <c r="L452" s="33"/>
      <c r="M452" s="149"/>
      <c r="T452" s="57"/>
      <c r="AT452" s="17" t="s">
        <v>150</v>
      </c>
      <c r="AU452" s="17" t="s">
        <v>148</v>
      </c>
    </row>
    <row r="453" spans="2:65" s="12" customFormat="1" ht="11.25">
      <c r="B453" s="150"/>
      <c r="D453" s="151" t="s">
        <v>152</v>
      </c>
      <c r="E453" s="152" t="s">
        <v>1</v>
      </c>
      <c r="F453" s="153" t="s">
        <v>322</v>
      </c>
      <c r="H453" s="152" t="s">
        <v>1</v>
      </c>
      <c r="I453" s="154"/>
      <c r="L453" s="150"/>
      <c r="M453" s="155"/>
      <c r="T453" s="156"/>
      <c r="AT453" s="152" t="s">
        <v>152</v>
      </c>
      <c r="AU453" s="152" t="s">
        <v>148</v>
      </c>
      <c r="AV453" s="12" t="s">
        <v>94</v>
      </c>
      <c r="AW453" s="12" t="s">
        <v>42</v>
      </c>
      <c r="AX453" s="12" t="s">
        <v>86</v>
      </c>
      <c r="AY453" s="152" t="s">
        <v>140</v>
      </c>
    </row>
    <row r="454" spans="2:65" s="13" customFormat="1" ht="11.25">
      <c r="B454" s="157"/>
      <c r="D454" s="151" t="s">
        <v>152</v>
      </c>
      <c r="E454" s="158" t="s">
        <v>1</v>
      </c>
      <c r="F454" s="159" t="s">
        <v>561</v>
      </c>
      <c r="H454" s="160">
        <v>5</v>
      </c>
      <c r="I454" s="161"/>
      <c r="L454" s="157"/>
      <c r="M454" s="162"/>
      <c r="T454" s="163"/>
      <c r="AT454" s="158" t="s">
        <v>152</v>
      </c>
      <c r="AU454" s="158" t="s">
        <v>148</v>
      </c>
      <c r="AV454" s="13" t="s">
        <v>148</v>
      </c>
      <c r="AW454" s="13" t="s">
        <v>42</v>
      </c>
      <c r="AX454" s="13" t="s">
        <v>86</v>
      </c>
      <c r="AY454" s="158" t="s">
        <v>140</v>
      </c>
    </row>
    <row r="455" spans="2:65" s="14" customFormat="1" ht="11.25">
      <c r="B455" s="164"/>
      <c r="D455" s="151" t="s">
        <v>152</v>
      </c>
      <c r="E455" s="165" t="s">
        <v>1</v>
      </c>
      <c r="F455" s="166" t="s">
        <v>155</v>
      </c>
      <c r="H455" s="167">
        <v>5</v>
      </c>
      <c r="I455" s="168"/>
      <c r="L455" s="164"/>
      <c r="M455" s="182"/>
      <c r="N455" s="183"/>
      <c r="O455" s="183"/>
      <c r="P455" s="183"/>
      <c r="Q455" s="183"/>
      <c r="R455" s="183"/>
      <c r="S455" s="183"/>
      <c r="T455" s="184"/>
      <c r="AT455" s="165" t="s">
        <v>152</v>
      </c>
      <c r="AU455" s="165" t="s">
        <v>148</v>
      </c>
      <c r="AV455" s="14" t="s">
        <v>147</v>
      </c>
      <c r="AW455" s="14" t="s">
        <v>42</v>
      </c>
      <c r="AX455" s="14" t="s">
        <v>94</v>
      </c>
      <c r="AY455" s="165" t="s">
        <v>140</v>
      </c>
    </row>
    <row r="456" spans="2:65" s="1" customFormat="1" ht="6.95" customHeight="1">
      <c r="B456" s="45"/>
      <c r="C456" s="46"/>
      <c r="D456" s="46"/>
      <c r="E456" s="46"/>
      <c r="F456" s="46"/>
      <c r="G456" s="46"/>
      <c r="H456" s="46"/>
      <c r="I456" s="46"/>
      <c r="J456" s="46"/>
      <c r="K456" s="46"/>
      <c r="L456" s="33"/>
    </row>
  </sheetData>
  <sheetProtection algorithmName="SHA-512" hashValue="o6M81rrtkF5jBHeULZ+kZQJ0fbfg096f8Kixy2Bt5t8UvHzZenSR/DXpFxh8RzKizZcu/9TVUAwC+pKkRRtKUQ==" saltValue="8SX1dNR0PORpguTvV2TH+g==" spinCount="100000" sheet="1" objects="1" scenarios="1" formatColumns="0" formatRows="0" autoFilter="0"/>
  <autoFilter ref="C129:K455" xr:uid="{00000000-0009-0000-0000-000001000000}"/>
  <mergeCells count="10">
    <mergeCell ref="E87:H87"/>
    <mergeCell ref="E120:H120"/>
    <mergeCell ref="E122:H122"/>
    <mergeCell ref="L2:V2"/>
    <mergeCell ref="E24:H24"/>
    <mergeCell ref="E7:H7"/>
    <mergeCell ref="E9:H9"/>
    <mergeCell ref="E18:H18"/>
    <mergeCell ref="E27:H27"/>
    <mergeCell ref="E85:H85"/>
  </mergeCells>
  <hyperlinks>
    <hyperlink ref="F134" r:id="rId1" xr:uid="{00000000-0004-0000-0100-000000000000}"/>
    <hyperlink ref="F139" r:id="rId2" xr:uid="{00000000-0004-0000-0100-000001000000}"/>
    <hyperlink ref="F143" r:id="rId3" xr:uid="{00000000-0004-0000-0100-000002000000}"/>
    <hyperlink ref="F147" r:id="rId4" xr:uid="{00000000-0004-0000-0100-000003000000}"/>
    <hyperlink ref="F152" r:id="rId5" xr:uid="{00000000-0004-0000-0100-000004000000}"/>
    <hyperlink ref="F156" r:id="rId6" xr:uid="{00000000-0004-0000-0100-000005000000}"/>
    <hyperlink ref="F160" r:id="rId7" xr:uid="{00000000-0004-0000-0100-000006000000}"/>
    <hyperlink ref="F167" r:id="rId8" xr:uid="{00000000-0004-0000-0100-000007000000}"/>
    <hyperlink ref="F174" r:id="rId9" xr:uid="{00000000-0004-0000-0100-000008000000}"/>
    <hyperlink ref="F182" r:id="rId10" xr:uid="{00000000-0004-0000-0100-000009000000}"/>
    <hyperlink ref="F187" r:id="rId11" xr:uid="{00000000-0004-0000-0100-00000A000000}"/>
    <hyperlink ref="F192" r:id="rId12" xr:uid="{00000000-0004-0000-0100-00000B000000}"/>
    <hyperlink ref="F197" r:id="rId13" xr:uid="{00000000-0004-0000-0100-00000C000000}"/>
    <hyperlink ref="F204" r:id="rId14" xr:uid="{00000000-0004-0000-0100-00000D000000}"/>
    <hyperlink ref="F208" r:id="rId15" xr:uid="{00000000-0004-0000-0100-00000E000000}"/>
    <hyperlink ref="F218" r:id="rId16" xr:uid="{00000000-0004-0000-0100-00000F000000}"/>
    <hyperlink ref="F223" r:id="rId17" xr:uid="{00000000-0004-0000-0100-000010000000}"/>
    <hyperlink ref="F231" r:id="rId18" xr:uid="{00000000-0004-0000-0100-000011000000}"/>
    <hyperlink ref="F237" r:id="rId19" xr:uid="{00000000-0004-0000-0100-000012000000}"/>
    <hyperlink ref="F244" r:id="rId20" xr:uid="{00000000-0004-0000-0100-000013000000}"/>
    <hyperlink ref="F254" r:id="rId21" xr:uid="{00000000-0004-0000-0100-000014000000}"/>
    <hyperlink ref="F259" r:id="rId22" xr:uid="{00000000-0004-0000-0100-000015000000}"/>
    <hyperlink ref="F267" r:id="rId23" xr:uid="{00000000-0004-0000-0100-000016000000}"/>
    <hyperlink ref="F278" r:id="rId24" xr:uid="{00000000-0004-0000-0100-000017000000}"/>
    <hyperlink ref="F283" r:id="rId25" xr:uid="{00000000-0004-0000-0100-000018000000}"/>
    <hyperlink ref="F289" r:id="rId26" xr:uid="{00000000-0004-0000-0100-000019000000}"/>
    <hyperlink ref="F295" r:id="rId27" xr:uid="{00000000-0004-0000-0100-00001A000000}"/>
    <hyperlink ref="F300" r:id="rId28" xr:uid="{00000000-0004-0000-0100-00001B000000}"/>
    <hyperlink ref="F305" r:id="rId29" xr:uid="{00000000-0004-0000-0100-00001C000000}"/>
    <hyperlink ref="F315" r:id="rId30" xr:uid="{00000000-0004-0000-0100-00001D000000}"/>
    <hyperlink ref="F320" r:id="rId31" xr:uid="{00000000-0004-0000-0100-00001E000000}"/>
    <hyperlink ref="F326" r:id="rId32" xr:uid="{00000000-0004-0000-0100-00001F000000}"/>
    <hyperlink ref="F330" r:id="rId33" xr:uid="{00000000-0004-0000-0100-000020000000}"/>
    <hyperlink ref="F334" r:id="rId34" xr:uid="{00000000-0004-0000-0100-000021000000}"/>
    <hyperlink ref="F338" r:id="rId35" xr:uid="{00000000-0004-0000-0100-000022000000}"/>
    <hyperlink ref="F355" r:id="rId36" xr:uid="{00000000-0004-0000-0100-000023000000}"/>
    <hyperlink ref="F357" r:id="rId37" xr:uid="{00000000-0004-0000-0100-000024000000}"/>
    <hyperlink ref="F359" r:id="rId38" xr:uid="{00000000-0004-0000-0100-000025000000}"/>
    <hyperlink ref="F364" r:id="rId39" xr:uid="{00000000-0004-0000-0100-000026000000}"/>
    <hyperlink ref="F369" r:id="rId40" xr:uid="{00000000-0004-0000-0100-000027000000}"/>
    <hyperlink ref="F373" r:id="rId41" xr:uid="{00000000-0004-0000-0100-000028000000}"/>
    <hyperlink ref="F380" r:id="rId42" xr:uid="{00000000-0004-0000-0100-000029000000}"/>
    <hyperlink ref="F387" r:id="rId43" xr:uid="{00000000-0004-0000-0100-00002A000000}"/>
    <hyperlink ref="F394" r:id="rId44" xr:uid="{00000000-0004-0000-0100-00002B000000}"/>
    <hyperlink ref="F401" r:id="rId45" xr:uid="{00000000-0004-0000-0100-00002C000000}"/>
    <hyperlink ref="F408" r:id="rId46" xr:uid="{00000000-0004-0000-0100-00002D000000}"/>
    <hyperlink ref="F414" r:id="rId47" xr:uid="{00000000-0004-0000-0100-00002E000000}"/>
    <hyperlink ref="F424" r:id="rId48" xr:uid="{00000000-0004-0000-0100-00002F000000}"/>
    <hyperlink ref="F427" r:id="rId49" xr:uid="{00000000-0004-0000-0100-000030000000}"/>
    <hyperlink ref="F433" r:id="rId50" xr:uid="{00000000-0004-0000-0100-000031000000}"/>
    <hyperlink ref="F439" r:id="rId51" xr:uid="{00000000-0004-0000-0100-000032000000}"/>
    <hyperlink ref="F442" r:id="rId52" xr:uid="{00000000-0004-0000-0100-000033000000}"/>
    <hyperlink ref="F447" r:id="rId53" xr:uid="{00000000-0004-0000-0100-000034000000}"/>
    <hyperlink ref="F452" r:id="rId54" xr:uid="{00000000-0004-0000-0100-00003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7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7" t="s">
        <v>98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94</v>
      </c>
    </row>
    <row r="4" spans="2:46" ht="24.95" customHeight="1">
      <c r="B4" s="20"/>
      <c r="D4" s="21" t="s">
        <v>102</v>
      </c>
      <c r="L4" s="20"/>
      <c r="M4" s="89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3" t="str">
        <f>'Rekapitulace stavby'!K6</f>
        <v>Sanace vlhkosti suterénu</v>
      </c>
      <c r="F7" s="234"/>
      <c r="G7" s="234"/>
      <c r="H7" s="234"/>
      <c r="L7" s="20"/>
    </row>
    <row r="8" spans="2:46" s="1" customFormat="1" ht="12" customHeight="1">
      <c r="B8" s="33"/>
      <c r="D8" s="27" t="s">
        <v>103</v>
      </c>
      <c r="L8" s="33"/>
    </row>
    <row r="9" spans="2:46" s="1" customFormat="1" ht="16.5" customHeight="1">
      <c r="B9" s="33"/>
      <c r="E9" s="214" t="s">
        <v>572</v>
      </c>
      <c r="F9" s="235"/>
      <c r="G9" s="235"/>
      <c r="H9" s="235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1</v>
      </c>
      <c r="L11" s="33"/>
    </row>
    <row r="12" spans="2:46" s="1" customFormat="1" ht="12" customHeight="1">
      <c r="B12" s="33"/>
      <c r="D12" s="27" t="s">
        <v>22</v>
      </c>
      <c r="F12" s="25" t="s">
        <v>23</v>
      </c>
      <c r="I12" s="27" t="s">
        <v>24</v>
      </c>
      <c r="J12" s="53" t="str">
        <f>'Rekapitulace stavby'!AN8</f>
        <v>31. 5. 2023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7" t="s">
        <v>30</v>
      </c>
      <c r="I14" s="27" t="s">
        <v>31</v>
      </c>
      <c r="J14" s="25" t="s">
        <v>32</v>
      </c>
      <c r="L14" s="33"/>
    </row>
    <row r="15" spans="2:46" s="1" customFormat="1" ht="18" customHeight="1">
      <c r="B15" s="33"/>
      <c r="E15" s="25" t="s">
        <v>33</v>
      </c>
      <c r="I15" s="27" t="s">
        <v>34</v>
      </c>
      <c r="J15" s="25" t="s">
        <v>35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7" t="s">
        <v>36</v>
      </c>
      <c r="I17" s="27" t="s">
        <v>31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236" t="str">
        <f>'Rekapitulace stavby'!E14</f>
        <v>Vyplň údaj</v>
      </c>
      <c r="F18" s="198"/>
      <c r="G18" s="198"/>
      <c r="H18" s="198"/>
      <c r="I18" s="27" t="s">
        <v>34</v>
      </c>
      <c r="J18" s="28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7" t="s">
        <v>38</v>
      </c>
      <c r="I20" s="27" t="s">
        <v>31</v>
      </c>
      <c r="J20" s="25" t="s">
        <v>39</v>
      </c>
      <c r="L20" s="33"/>
    </row>
    <row r="21" spans="2:12" s="1" customFormat="1" ht="18" customHeight="1">
      <c r="B21" s="33"/>
      <c r="E21" s="25" t="s">
        <v>40</v>
      </c>
      <c r="I21" s="27" t="s">
        <v>34</v>
      </c>
      <c r="J21" s="25" t="s">
        <v>41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7" t="s">
        <v>43</v>
      </c>
      <c r="I23" s="27" t="s">
        <v>31</v>
      </c>
      <c r="J23" s="28" t="str">
        <f>'Rekapitulace stavby'!AN19</f>
        <v>Vyplň údaj</v>
      </c>
      <c r="L23" s="33"/>
    </row>
    <row r="24" spans="2:12" s="1" customFormat="1" ht="18" customHeight="1">
      <c r="B24" s="33"/>
      <c r="E24" s="236" t="str">
        <f>'Rekapitulace stavby'!E20</f>
        <v>Vyplň údaj</v>
      </c>
      <c r="F24" s="198"/>
      <c r="G24" s="198"/>
      <c r="H24" s="198"/>
      <c r="I24" s="27" t="s">
        <v>34</v>
      </c>
      <c r="J24" s="28" t="str">
        <f>'Rekapitulace stavby'!AN20</f>
        <v>Vyplň údaj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7" t="s">
        <v>44</v>
      </c>
      <c r="L26" s="33"/>
    </row>
    <row r="27" spans="2:12" s="7" customFormat="1" ht="191.25" customHeight="1">
      <c r="B27" s="90"/>
      <c r="E27" s="203" t="s">
        <v>105</v>
      </c>
      <c r="F27" s="203"/>
      <c r="G27" s="203"/>
      <c r="H27" s="203"/>
      <c r="L27" s="90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4"/>
      <c r="E29" s="54"/>
      <c r="F29" s="54"/>
      <c r="G29" s="54"/>
      <c r="H29" s="54"/>
      <c r="I29" s="54"/>
      <c r="J29" s="54"/>
      <c r="K29" s="54"/>
      <c r="L29" s="33"/>
    </row>
    <row r="30" spans="2:12" s="1" customFormat="1" ht="25.35" customHeight="1">
      <c r="B30" s="33"/>
      <c r="D30" s="91" t="s">
        <v>46</v>
      </c>
      <c r="J30" s="67">
        <f>ROUND(J122, 2)</f>
        <v>0</v>
      </c>
      <c r="L30" s="33"/>
    </row>
    <row r="31" spans="2:12" s="1" customFormat="1" ht="6.95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14.45" customHeight="1">
      <c r="B32" s="33"/>
      <c r="F32" s="36" t="s">
        <v>48</v>
      </c>
      <c r="I32" s="36" t="s">
        <v>47</v>
      </c>
      <c r="J32" s="36" t="s">
        <v>49</v>
      </c>
      <c r="L32" s="33"/>
    </row>
    <row r="33" spans="2:12" s="1" customFormat="1" ht="14.45" customHeight="1">
      <c r="B33" s="33"/>
      <c r="D33" s="56" t="s">
        <v>50</v>
      </c>
      <c r="E33" s="27" t="s">
        <v>51</v>
      </c>
      <c r="F33" s="92">
        <f>ROUND((SUM(BE122:BE274)),  2)</f>
        <v>0</v>
      </c>
      <c r="I33" s="93">
        <v>0.21</v>
      </c>
      <c r="J33" s="92">
        <f>ROUND(((SUM(BE122:BE274))*I33),  2)</f>
        <v>0</v>
      </c>
      <c r="L33" s="33"/>
    </row>
    <row r="34" spans="2:12" s="1" customFormat="1" ht="14.45" customHeight="1">
      <c r="B34" s="33"/>
      <c r="E34" s="27" t="s">
        <v>52</v>
      </c>
      <c r="F34" s="92">
        <f>ROUND((SUM(BF122:BF274)),  2)</f>
        <v>0</v>
      </c>
      <c r="I34" s="93">
        <v>0.15</v>
      </c>
      <c r="J34" s="92">
        <f>ROUND(((SUM(BF122:BF274))*I34),  2)</f>
        <v>0</v>
      </c>
      <c r="L34" s="33"/>
    </row>
    <row r="35" spans="2:12" s="1" customFormat="1" ht="14.45" hidden="1" customHeight="1">
      <c r="B35" s="33"/>
      <c r="E35" s="27" t="s">
        <v>53</v>
      </c>
      <c r="F35" s="92">
        <f>ROUND((SUM(BG122:BG274)),  2)</f>
        <v>0</v>
      </c>
      <c r="I35" s="93">
        <v>0.21</v>
      </c>
      <c r="J35" s="92">
        <f>0</f>
        <v>0</v>
      </c>
      <c r="L35" s="33"/>
    </row>
    <row r="36" spans="2:12" s="1" customFormat="1" ht="14.45" hidden="1" customHeight="1">
      <c r="B36" s="33"/>
      <c r="E36" s="27" t="s">
        <v>54</v>
      </c>
      <c r="F36" s="92">
        <f>ROUND((SUM(BH122:BH274)),  2)</f>
        <v>0</v>
      </c>
      <c r="I36" s="93">
        <v>0.15</v>
      </c>
      <c r="J36" s="92">
        <f>0</f>
        <v>0</v>
      </c>
      <c r="L36" s="33"/>
    </row>
    <row r="37" spans="2:12" s="1" customFormat="1" ht="14.45" hidden="1" customHeight="1">
      <c r="B37" s="33"/>
      <c r="E37" s="27" t="s">
        <v>55</v>
      </c>
      <c r="F37" s="92">
        <f>ROUND((SUM(BI122:BI274)),  2)</f>
        <v>0</v>
      </c>
      <c r="I37" s="93">
        <v>0</v>
      </c>
      <c r="J37" s="92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4"/>
      <c r="D39" s="95" t="s">
        <v>56</v>
      </c>
      <c r="E39" s="58"/>
      <c r="F39" s="58"/>
      <c r="G39" s="96" t="s">
        <v>57</v>
      </c>
      <c r="H39" s="97" t="s">
        <v>58</v>
      </c>
      <c r="I39" s="58"/>
      <c r="J39" s="98">
        <f>SUM(J30:J37)</f>
        <v>0</v>
      </c>
      <c r="K39" s="99"/>
      <c r="L39" s="33"/>
    </row>
    <row r="40" spans="2:12" s="1" customFormat="1" ht="14.45" customHeight="1">
      <c r="B40" s="33"/>
      <c r="L40" s="33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3"/>
      <c r="D50" s="42" t="s">
        <v>59</v>
      </c>
      <c r="E50" s="43"/>
      <c r="F50" s="43"/>
      <c r="G50" s="42" t="s">
        <v>60</v>
      </c>
      <c r="H50" s="43"/>
      <c r="I50" s="43"/>
      <c r="J50" s="43"/>
      <c r="K50" s="43"/>
      <c r="L50" s="33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3"/>
      <c r="D61" s="44" t="s">
        <v>61</v>
      </c>
      <c r="E61" s="35"/>
      <c r="F61" s="100" t="s">
        <v>62</v>
      </c>
      <c r="G61" s="44" t="s">
        <v>61</v>
      </c>
      <c r="H61" s="35"/>
      <c r="I61" s="35"/>
      <c r="J61" s="101" t="s">
        <v>62</v>
      </c>
      <c r="K61" s="35"/>
      <c r="L61" s="33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3"/>
      <c r="D65" s="42" t="s">
        <v>63</v>
      </c>
      <c r="E65" s="43"/>
      <c r="F65" s="43"/>
      <c r="G65" s="42" t="s">
        <v>64</v>
      </c>
      <c r="H65" s="43"/>
      <c r="I65" s="43"/>
      <c r="J65" s="43"/>
      <c r="K65" s="43"/>
      <c r="L65" s="33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3"/>
      <c r="D76" s="44" t="s">
        <v>61</v>
      </c>
      <c r="E76" s="35"/>
      <c r="F76" s="100" t="s">
        <v>62</v>
      </c>
      <c r="G76" s="44" t="s">
        <v>61</v>
      </c>
      <c r="H76" s="35"/>
      <c r="I76" s="35"/>
      <c r="J76" s="101" t="s">
        <v>62</v>
      </c>
      <c r="K76" s="35"/>
      <c r="L76" s="33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47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47" s="1" customFormat="1" ht="24.95" customHeight="1">
      <c r="B82" s="33"/>
      <c r="C82" s="21" t="s">
        <v>106</v>
      </c>
      <c r="L82" s="33"/>
    </row>
    <row r="83" spans="2:47" s="1" customFormat="1" ht="6.95" customHeight="1">
      <c r="B83" s="33"/>
      <c r="L83" s="33"/>
    </row>
    <row r="84" spans="2:47" s="1" customFormat="1" ht="12" customHeight="1">
      <c r="B84" s="33"/>
      <c r="C84" s="27" t="s">
        <v>16</v>
      </c>
      <c r="L84" s="33"/>
    </row>
    <row r="85" spans="2:47" s="1" customFormat="1" ht="16.5" customHeight="1">
      <c r="B85" s="33"/>
      <c r="E85" s="233" t="str">
        <f>E7</f>
        <v>Sanace vlhkosti suterénu</v>
      </c>
      <c r="F85" s="234"/>
      <c r="G85" s="234"/>
      <c r="H85" s="234"/>
      <c r="L85" s="33"/>
    </row>
    <row r="86" spans="2:47" s="1" customFormat="1" ht="12" customHeight="1">
      <c r="B86" s="33"/>
      <c r="C86" s="27" t="s">
        <v>103</v>
      </c>
      <c r="L86" s="33"/>
    </row>
    <row r="87" spans="2:47" s="1" customFormat="1" ht="16.5" customHeight="1">
      <c r="B87" s="33"/>
      <c r="E87" s="214" t="str">
        <f>E9</f>
        <v>SO 02 - Kanalizační potrubí vč. vsakovacího objektu</v>
      </c>
      <c r="F87" s="235"/>
      <c r="G87" s="235"/>
      <c r="H87" s="235"/>
      <c r="L87" s="33"/>
    </row>
    <row r="88" spans="2:47" s="1" customFormat="1" ht="6.95" customHeight="1">
      <c r="B88" s="33"/>
      <c r="L88" s="33"/>
    </row>
    <row r="89" spans="2:47" s="1" customFormat="1" ht="12" customHeight="1">
      <c r="B89" s="33"/>
      <c r="C89" s="27" t="s">
        <v>22</v>
      </c>
      <c r="F89" s="25" t="str">
        <f>F12</f>
        <v>Lomená č p.372/4, Milovice, Balonka</v>
      </c>
      <c r="I89" s="27" t="s">
        <v>24</v>
      </c>
      <c r="J89" s="53" t="str">
        <f>IF(J12="","",J12)</f>
        <v>31. 5. 2023</v>
      </c>
      <c r="L89" s="33"/>
    </row>
    <row r="90" spans="2:47" s="1" customFormat="1" ht="6.95" customHeight="1">
      <c r="B90" s="33"/>
      <c r="L90" s="33"/>
    </row>
    <row r="91" spans="2:47" s="1" customFormat="1" ht="15.2" customHeight="1">
      <c r="B91" s="33"/>
      <c r="C91" s="27" t="s">
        <v>30</v>
      </c>
      <c r="F91" s="25" t="str">
        <f>E15</f>
        <v>Město Milovice</v>
      </c>
      <c r="I91" s="27" t="s">
        <v>38</v>
      </c>
      <c r="J91" s="31" t="str">
        <f>E21</f>
        <v>PSK TUZAR s.r.o.</v>
      </c>
      <c r="L91" s="33"/>
    </row>
    <row r="92" spans="2:47" s="1" customFormat="1" ht="25.7" customHeight="1">
      <c r="B92" s="33"/>
      <c r="C92" s="27" t="s">
        <v>36</v>
      </c>
      <c r="F92" s="25" t="str">
        <f>IF(E18="","",E18)</f>
        <v>Vyplň údaj</v>
      </c>
      <c r="I92" s="27" t="s">
        <v>43</v>
      </c>
      <c r="J92" s="31" t="str">
        <f>E24</f>
        <v>Vyplň údaj</v>
      </c>
      <c r="L92" s="33"/>
    </row>
    <row r="93" spans="2:47" s="1" customFormat="1" ht="10.35" customHeight="1">
      <c r="B93" s="33"/>
      <c r="L93" s="33"/>
    </row>
    <row r="94" spans="2:47" s="1" customFormat="1" ht="29.25" customHeight="1">
      <c r="B94" s="33"/>
      <c r="C94" s="102" t="s">
        <v>107</v>
      </c>
      <c r="D94" s="94"/>
      <c r="E94" s="94"/>
      <c r="F94" s="94"/>
      <c r="G94" s="94"/>
      <c r="H94" s="94"/>
      <c r="I94" s="94"/>
      <c r="J94" s="103" t="s">
        <v>108</v>
      </c>
      <c r="K94" s="94"/>
      <c r="L94" s="33"/>
    </row>
    <row r="95" spans="2:47" s="1" customFormat="1" ht="10.35" customHeight="1">
      <c r="B95" s="33"/>
      <c r="L95" s="33"/>
    </row>
    <row r="96" spans="2:47" s="1" customFormat="1" ht="22.9" customHeight="1">
      <c r="B96" s="33"/>
      <c r="C96" s="104" t="s">
        <v>109</v>
      </c>
      <c r="J96" s="67">
        <f>J122</f>
        <v>0</v>
      </c>
      <c r="L96" s="33"/>
      <c r="AU96" s="17" t="s">
        <v>110</v>
      </c>
    </row>
    <row r="97" spans="2:12" s="8" customFormat="1" ht="24.95" customHeight="1">
      <c r="B97" s="105"/>
      <c r="D97" s="106" t="s">
        <v>111</v>
      </c>
      <c r="E97" s="107"/>
      <c r="F97" s="107"/>
      <c r="G97" s="107"/>
      <c r="H97" s="107"/>
      <c r="I97" s="107"/>
      <c r="J97" s="108">
        <f>J123</f>
        <v>0</v>
      </c>
      <c r="L97" s="105"/>
    </row>
    <row r="98" spans="2:12" s="9" customFormat="1" ht="19.899999999999999" customHeight="1">
      <c r="B98" s="109"/>
      <c r="D98" s="110" t="s">
        <v>112</v>
      </c>
      <c r="E98" s="111"/>
      <c r="F98" s="111"/>
      <c r="G98" s="111"/>
      <c r="H98" s="111"/>
      <c r="I98" s="111"/>
      <c r="J98" s="112">
        <f>J124</f>
        <v>0</v>
      </c>
      <c r="L98" s="109"/>
    </row>
    <row r="99" spans="2:12" s="9" customFormat="1" ht="19.899999999999999" customHeight="1">
      <c r="B99" s="109"/>
      <c r="D99" s="110" t="s">
        <v>113</v>
      </c>
      <c r="E99" s="111"/>
      <c r="F99" s="111"/>
      <c r="G99" s="111"/>
      <c r="H99" s="111"/>
      <c r="I99" s="111"/>
      <c r="J99" s="112">
        <f>J220</f>
        <v>0</v>
      </c>
      <c r="L99" s="109"/>
    </row>
    <row r="100" spans="2:12" s="9" customFormat="1" ht="19.899999999999999" customHeight="1">
      <c r="B100" s="109"/>
      <c r="D100" s="110" t="s">
        <v>573</v>
      </c>
      <c r="E100" s="111"/>
      <c r="F100" s="111"/>
      <c r="G100" s="111"/>
      <c r="H100" s="111"/>
      <c r="I100" s="111"/>
      <c r="J100" s="112">
        <f>J241</f>
        <v>0</v>
      </c>
      <c r="L100" s="109"/>
    </row>
    <row r="101" spans="2:12" s="9" customFormat="1" ht="19.899999999999999" customHeight="1">
      <c r="B101" s="109"/>
      <c r="D101" s="110" t="s">
        <v>574</v>
      </c>
      <c r="E101" s="111"/>
      <c r="F101" s="111"/>
      <c r="G101" s="111"/>
      <c r="H101" s="111"/>
      <c r="I101" s="111"/>
      <c r="J101" s="112">
        <f>J260</f>
        <v>0</v>
      </c>
      <c r="L101" s="109"/>
    </row>
    <row r="102" spans="2:12" s="9" customFormat="1" ht="19.899999999999999" customHeight="1">
      <c r="B102" s="109"/>
      <c r="D102" s="110" t="s">
        <v>119</v>
      </c>
      <c r="E102" s="111"/>
      <c r="F102" s="111"/>
      <c r="G102" s="111"/>
      <c r="H102" s="111"/>
      <c r="I102" s="111"/>
      <c r="J102" s="112">
        <f>J270</f>
        <v>0</v>
      </c>
      <c r="L102" s="109"/>
    </row>
    <row r="103" spans="2:12" s="1" customFormat="1" ht="21.75" customHeight="1">
      <c r="B103" s="33"/>
      <c r="L103" s="33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33"/>
    </row>
    <row r="108" spans="2:12" s="1" customFormat="1" ht="6.95" customHeight="1"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33"/>
    </row>
    <row r="109" spans="2:12" s="1" customFormat="1" ht="24.95" customHeight="1">
      <c r="B109" s="33"/>
      <c r="C109" s="21" t="s">
        <v>125</v>
      </c>
      <c r="L109" s="33"/>
    </row>
    <row r="110" spans="2:12" s="1" customFormat="1" ht="6.95" customHeight="1">
      <c r="B110" s="33"/>
      <c r="L110" s="33"/>
    </row>
    <row r="111" spans="2:12" s="1" customFormat="1" ht="12" customHeight="1">
      <c r="B111" s="33"/>
      <c r="C111" s="27" t="s">
        <v>16</v>
      </c>
      <c r="L111" s="33"/>
    </row>
    <row r="112" spans="2:12" s="1" customFormat="1" ht="16.5" customHeight="1">
      <c r="B112" s="33"/>
      <c r="E112" s="233" t="str">
        <f>E7</f>
        <v>Sanace vlhkosti suterénu</v>
      </c>
      <c r="F112" s="234"/>
      <c r="G112" s="234"/>
      <c r="H112" s="234"/>
      <c r="L112" s="33"/>
    </row>
    <row r="113" spans="2:65" s="1" customFormat="1" ht="12" customHeight="1">
      <c r="B113" s="33"/>
      <c r="C113" s="27" t="s">
        <v>103</v>
      </c>
      <c r="L113" s="33"/>
    </row>
    <row r="114" spans="2:65" s="1" customFormat="1" ht="16.5" customHeight="1">
      <c r="B114" s="33"/>
      <c r="E114" s="214" t="str">
        <f>E9</f>
        <v>SO 02 - Kanalizační potrubí vč. vsakovacího objektu</v>
      </c>
      <c r="F114" s="235"/>
      <c r="G114" s="235"/>
      <c r="H114" s="235"/>
      <c r="L114" s="33"/>
    </row>
    <row r="115" spans="2:65" s="1" customFormat="1" ht="6.95" customHeight="1">
      <c r="B115" s="33"/>
      <c r="L115" s="33"/>
    </row>
    <row r="116" spans="2:65" s="1" customFormat="1" ht="12" customHeight="1">
      <c r="B116" s="33"/>
      <c r="C116" s="27" t="s">
        <v>22</v>
      </c>
      <c r="F116" s="25" t="str">
        <f>F12</f>
        <v>Lomená č p.372/4, Milovice, Balonka</v>
      </c>
      <c r="I116" s="27" t="s">
        <v>24</v>
      </c>
      <c r="J116" s="53" t="str">
        <f>IF(J12="","",J12)</f>
        <v>31. 5. 2023</v>
      </c>
      <c r="L116" s="33"/>
    </row>
    <row r="117" spans="2:65" s="1" customFormat="1" ht="6.95" customHeight="1">
      <c r="B117" s="33"/>
      <c r="L117" s="33"/>
    </row>
    <row r="118" spans="2:65" s="1" customFormat="1" ht="15.2" customHeight="1">
      <c r="B118" s="33"/>
      <c r="C118" s="27" t="s">
        <v>30</v>
      </c>
      <c r="F118" s="25" t="str">
        <f>E15</f>
        <v>Město Milovice</v>
      </c>
      <c r="I118" s="27" t="s">
        <v>38</v>
      </c>
      <c r="J118" s="31" t="str">
        <f>E21</f>
        <v>PSK TUZAR s.r.o.</v>
      </c>
      <c r="L118" s="33"/>
    </row>
    <row r="119" spans="2:65" s="1" customFormat="1" ht="25.7" customHeight="1">
      <c r="B119" s="33"/>
      <c r="C119" s="27" t="s">
        <v>36</v>
      </c>
      <c r="F119" s="25" t="str">
        <f>IF(E18="","",E18)</f>
        <v>Vyplň údaj</v>
      </c>
      <c r="I119" s="27" t="s">
        <v>43</v>
      </c>
      <c r="J119" s="31" t="str">
        <f>E24</f>
        <v>Vyplň údaj</v>
      </c>
      <c r="L119" s="33"/>
    </row>
    <row r="120" spans="2:65" s="1" customFormat="1" ht="10.35" customHeight="1">
      <c r="B120" s="33"/>
      <c r="L120" s="33"/>
    </row>
    <row r="121" spans="2:65" s="10" customFormat="1" ht="29.25" customHeight="1">
      <c r="B121" s="113"/>
      <c r="C121" s="114" t="s">
        <v>126</v>
      </c>
      <c r="D121" s="115" t="s">
        <v>71</v>
      </c>
      <c r="E121" s="115" t="s">
        <v>67</v>
      </c>
      <c r="F121" s="115" t="s">
        <v>68</v>
      </c>
      <c r="G121" s="115" t="s">
        <v>127</v>
      </c>
      <c r="H121" s="115" t="s">
        <v>128</v>
      </c>
      <c r="I121" s="115" t="s">
        <v>129</v>
      </c>
      <c r="J121" s="115" t="s">
        <v>108</v>
      </c>
      <c r="K121" s="116" t="s">
        <v>130</v>
      </c>
      <c r="L121" s="113"/>
      <c r="M121" s="60" t="s">
        <v>1</v>
      </c>
      <c r="N121" s="61" t="s">
        <v>50</v>
      </c>
      <c r="O121" s="61" t="s">
        <v>131</v>
      </c>
      <c r="P121" s="61" t="s">
        <v>132</v>
      </c>
      <c r="Q121" s="61" t="s">
        <v>133</v>
      </c>
      <c r="R121" s="61" t="s">
        <v>134</v>
      </c>
      <c r="S121" s="61" t="s">
        <v>135</v>
      </c>
      <c r="T121" s="62" t="s">
        <v>136</v>
      </c>
    </row>
    <row r="122" spans="2:65" s="1" customFormat="1" ht="22.9" customHeight="1">
      <c r="B122" s="33"/>
      <c r="C122" s="65" t="s">
        <v>137</v>
      </c>
      <c r="J122" s="117">
        <f>BK122</f>
        <v>0</v>
      </c>
      <c r="L122" s="33"/>
      <c r="M122" s="63"/>
      <c r="N122" s="54"/>
      <c r="O122" s="54"/>
      <c r="P122" s="118">
        <f>P123</f>
        <v>0</v>
      </c>
      <c r="Q122" s="54"/>
      <c r="R122" s="118">
        <f>R123</f>
        <v>13.198458100000002</v>
      </c>
      <c r="S122" s="54"/>
      <c r="T122" s="119">
        <f>T123</f>
        <v>0</v>
      </c>
      <c r="AT122" s="17" t="s">
        <v>85</v>
      </c>
      <c r="AU122" s="17" t="s">
        <v>110</v>
      </c>
      <c r="BK122" s="120">
        <f>BK123</f>
        <v>0</v>
      </c>
    </row>
    <row r="123" spans="2:65" s="11" customFormat="1" ht="25.9" customHeight="1">
      <c r="B123" s="121"/>
      <c r="D123" s="122" t="s">
        <v>85</v>
      </c>
      <c r="E123" s="123" t="s">
        <v>138</v>
      </c>
      <c r="F123" s="123" t="s">
        <v>139</v>
      </c>
      <c r="I123" s="124"/>
      <c r="J123" s="125">
        <f>BK123</f>
        <v>0</v>
      </c>
      <c r="L123" s="121"/>
      <c r="M123" s="126"/>
      <c r="P123" s="127">
        <f>P124+P220+P241+P260+P270</f>
        <v>0</v>
      </c>
      <c r="R123" s="127">
        <f>R124+R220+R241+R260+R270</f>
        <v>13.198458100000002</v>
      </c>
      <c r="T123" s="128">
        <f>T124+T220+T241+T260+T270</f>
        <v>0</v>
      </c>
      <c r="AR123" s="122" t="s">
        <v>94</v>
      </c>
      <c r="AT123" s="129" t="s">
        <v>85</v>
      </c>
      <c r="AU123" s="129" t="s">
        <v>86</v>
      </c>
      <c r="AY123" s="122" t="s">
        <v>140</v>
      </c>
      <c r="BK123" s="130">
        <f>BK124+BK220+BK241+BK260+BK270</f>
        <v>0</v>
      </c>
    </row>
    <row r="124" spans="2:65" s="11" customFormat="1" ht="22.9" customHeight="1">
      <c r="B124" s="121"/>
      <c r="D124" s="122" t="s">
        <v>85</v>
      </c>
      <c r="E124" s="131" t="s">
        <v>94</v>
      </c>
      <c r="F124" s="131" t="s">
        <v>141</v>
      </c>
      <c r="I124" s="124"/>
      <c r="J124" s="132">
        <f>BK124</f>
        <v>0</v>
      </c>
      <c r="L124" s="121"/>
      <c r="M124" s="126"/>
      <c r="P124" s="127">
        <f>SUM(P125:P219)</f>
        <v>0</v>
      </c>
      <c r="R124" s="127">
        <f>SUM(R125:R219)</f>
        <v>0</v>
      </c>
      <c r="T124" s="128">
        <f>SUM(T125:T219)</f>
        <v>0</v>
      </c>
      <c r="AR124" s="122" t="s">
        <v>94</v>
      </c>
      <c r="AT124" s="129" t="s">
        <v>85</v>
      </c>
      <c r="AU124" s="129" t="s">
        <v>94</v>
      </c>
      <c r="AY124" s="122" t="s">
        <v>140</v>
      </c>
      <c r="BK124" s="130">
        <f>SUM(BK125:BK219)</f>
        <v>0</v>
      </c>
    </row>
    <row r="125" spans="2:65" s="1" customFormat="1" ht="24.2" customHeight="1">
      <c r="B125" s="33"/>
      <c r="C125" s="133" t="s">
        <v>94</v>
      </c>
      <c r="D125" s="133" t="s">
        <v>142</v>
      </c>
      <c r="E125" s="134" t="s">
        <v>143</v>
      </c>
      <c r="F125" s="135" t="s">
        <v>144</v>
      </c>
      <c r="G125" s="136" t="s">
        <v>145</v>
      </c>
      <c r="H125" s="137">
        <v>46.44</v>
      </c>
      <c r="I125" s="138"/>
      <c r="J125" s="139">
        <f>ROUND(I125*H125,2)</f>
        <v>0</v>
      </c>
      <c r="K125" s="135" t="s">
        <v>146</v>
      </c>
      <c r="L125" s="33"/>
      <c r="M125" s="140" t="s">
        <v>1</v>
      </c>
      <c r="N125" s="141" t="s">
        <v>52</v>
      </c>
      <c r="P125" s="142">
        <f>O125*H125</f>
        <v>0</v>
      </c>
      <c r="Q125" s="142">
        <v>0</v>
      </c>
      <c r="R125" s="142">
        <f>Q125*H125</f>
        <v>0</v>
      </c>
      <c r="S125" s="142">
        <v>0</v>
      </c>
      <c r="T125" s="143">
        <f>S125*H125</f>
        <v>0</v>
      </c>
      <c r="AR125" s="144" t="s">
        <v>147</v>
      </c>
      <c r="AT125" s="144" t="s">
        <v>142</v>
      </c>
      <c r="AU125" s="144" t="s">
        <v>148</v>
      </c>
      <c r="AY125" s="17" t="s">
        <v>140</v>
      </c>
      <c r="BE125" s="145">
        <f>IF(N125="základní",J125,0)</f>
        <v>0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7" t="s">
        <v>148</v>
      </c>
      <c r="BK125" s="145">
        <f>ROUND(I125*H125,2)</f>
        <v>0</v>
      </c>
      <c r="BL125" s="17" t="s">
        <v>147</v>
      </c>
      <c r="BM125" s="144" t="s">
        <v>575</v>
      </c>
    </row>
    <row r="126" spans="2:65" s="1" customFormat="1" ht="11.25">
      <c r="B126" s="33"/>
      <c r="D126" s="146" t="s">
        <v>150</v>
      </c>
      <c r="F126" s="147" t="s">
        <v>151</v>
      </c>
      <c r="I126" s="148"/>
      <c r="L126" s="33"/>
      <c r="M126" s="149"/>
      <c r="T126" s="57"/>
      <c r="AT126" s="17" t="s">
        <v>150</v>
      </c>
      <c r="AU126" s="17" t="s">
        <v>148</v>
      </c>
    </row>
    <row r="127" spans="2:65" s="12" customFormat="1" ht="11.25">
      <c r="B127" s="150"/>
      <c r="D127" s="151" t="s">
        <v>152</v>
      </c>
      <c r="E127" s="152" t="s">
        <v>1</v>
      </c>
      <c r="F127" s="153" t="s">
        <v>576</v>
      </c>
      <c r="H127" s="152" t="s">
        <v>1</v>
      </c>
      <c r="I127" s="154"/>
      <c r="L127" s="150"/>
      <c r="M127" s="155"/>
      <c r="T127" s="156"/>
      <c r="AT127" s="152" t="s">
        <v>152</v>
      </c>
      <c r="AU127" s="152" t="s">
        <v>148</v>
      </c>
      <c r="AV127" s="12" t="s">
        <v>94</v>
      </c>
      <c r="AW127" s="12" t="s">
        <v>42</v>
      </c>
      <c r="AX127" s="12" t="s">
        <v>86</v>
      </c>
      <c r="AY127" s="152" t="s">
        <v>140</v>
      </c>
    </row>
    <row r="128" spans="2:65" s="13" customFormat="1" ht="11.25">
      <c r="B128" s="157"/>
      <c r="D128" s="151" t="s">
        <v>152</v>
      </c>
      <c r="E128" s="158" t="s">
        <v>1</v>
      </c>
      <c r="F128" s="159" t="s">
        <v>577</v>
      </c>
      <c r="H128" s="160">
        <v>15</v>
      </c>
      <c r="I128" s="161"/>
      <c r="L128" s="157"/>
      <c r="M128" s="162"/>
      <c r="T128" s="163"/>
      <c r="AT128" s="158" t="s">
        <v>152</v>
      </c>
      <c r="AU128" s="158" t="s">
        <v>148</v>
      </c>
      <c r="AV128" s="13" t="s">
        <v>148</v>
      </c>
      <c r="AW128" s="13" t="s">
        <v>42</v>
      </c>
      <c r="AX128" s="13" t="s">
        <v>86</v>
      </c>
      <c r="AY128" s="158" t="s">
        <v>140</v>
      </c>
    </row>
    <row r="129" spans="2:65" s="15" customFormat="1" ht="11.25">
      <c r="B129" s="185"/>
      <c r="D129" s="151" t="s">
        <v>152</v>
      </c>
      <c r="E129" s="186" t="s">
        <v>1</v>
      </c>
      <c r="F129" s="187" t="s">
        <v>578</v>
      </c>
      <c r="H129" s="188">
        <v>15</v>
      </c>
      <c r="I129" s="189"/>
      <c r="L129" s="185"/>
      <c r="M129" s="190"/>
      <c r="T129" s="191"/>
      <c r="AT129" s="186" t="s">
        <v>152</v>
      </c>
      <c r="AU129" s="186" t="s">
        <v>148</v>
      </c>
      <c r="AV129" s="15" t="s">
        <v>161</v>
      </c>
      <c r="AW129" s="15" t="s">
        <v>42</v>
      </c>
      <c r="AX129" s="15" t="s">
        <v>86</v>
      </c>
      <c r="AY129" s="186" t="s">
        <v>140</v>
      </c>
    </row>
    <row r="130" spans="2:65" s="12" customFormat="1" ht="11.25">
      <c r="B130" s="150"/>
      <c r="D130" s="151" t="s">
        <v>152</v>
      </c>
      <c r="E130" s="152" t="s">
        <v>1</v>
      </c>
      <c r="F130" s="153" t="s">
        <v>579</v>
      </c>
      <c r="H130" s="152" t="s">
        <v>1</v>
      </c>
      <c r="I130" s="154"/>
      <c r="L130" s="150"/>
      <c r="M130" s="155"/>
      <c r="T130" s="156"/>
      <c r="AT130" s="152" t="s">
        <v>152</v>
      </c>
      <c r="AU130" s="152" t="s">
        <v>148</v>
      </c>
      <c r="AV130" s="12" t="s">
        <v>94</v>
      </c>
      <c r="AW130" s="12" t="s">
        <v>42</v>
      </c>
      <c r="AX130" s="12" t="s">
        <v>86</v>
      </c>
      <c r="AY130" s="152" t="s">
        <v>140</v>
      </c>
    </row>
    <row r="131" spans="2:65" s="13" customFormat="1" ht="11.25">
      <c r="B131" s="157"/>
      <c r="D131" s="151" t="s">
        <v>152</v>
      </c>
      <c r="E131" s="158" t="s">
        <v>1</v>
      </c>
      <c r="F131" s="159" t="s">
        <v>580</v>
      </c>
      <c r="H131" s="160">
        <v>31.44</v>
      </c>
      <c r="I131" s="161"/>
      <c r="L131" s="157"/>
      <c r="M131" s="162"/>
      <c r="T131" s="163"/>
      <c r="AT131" s="158" t="s">
        <v>152</v>
      </c>
      <c r="AU131" s="158" t="s">
        <v>148</v>
      </c>
      <c r="AV131" s="13" t="s">
        <v>148</v>
      </c>
      <c r="AW131" s="13" t="s">
        <v>42</v>
      </c>
      <c r="AX131" s="13" t="s">
        <v>86</v>
      </c>
      <c r="AY131" s="158" t="s">
        <v>140</v>
      </c>
    </row>
    <row r="132" spans="2:65" s="15" customFormat="1" ht="11.25">
      <c r="B132" s="185"/>
      <c r="D132" s="151" t="s">
        <v>152</v>
      </c>
      <c r="E132" s="186" t="s">
        <v>1</v>
      </c>
      <c r="F132" s="187" t="s">
        <v>578</v>
      </c>
      <c r="H132" s="188">
        <v>31.44</v>
      </c>
      <c r="I132" s="189"/>
      <c r="L132" s="185"/>
      <c r="M132" s="190"/>
      <c r="T132" s="191"/>
      <c r="AT132" s="186" t="s">
        <v>152</v>
      </c>
      <c r="AU132" s="186" t="s">
        <v>148</v>
      </c>
      <c r="AV132" s="15" t="s">
        <v>161</v>
      </c>
      <c r="AW132" s="15" t="s">
        <v>42</v>
      </c>
      <c r="AX132" s="15" t="s">
        <v>86</v>
      </c>
      <c r="AY132" s="186" t="s">
        <v>140</v>
      </c>
    </row>
    <row r="133" spans="2:65" s="14" customFormat="1" ht="11.25">
      <c r="B133" s="164"/>
      <c r="D133" s="151" t="s">
        <v>152</v>
      </c>
      <c r="E133" s="165" t="s">
        <v>1</v>
      </c>
      <c r="F133" s="166" t="s">
        <v>155</v>
      </c>
      <c r="H133" s="167">
        <v>46.44</v>
      </c>
      <c r="I133" s="168"/>
      <c r="L133" s="164"/>
      <c r="M133" s="169"/>
      <c r="T133" s="170"/>
      <c r="AT133" s="165" t="s">
        <v>152</v>
      </c>
      <c r="AU133" s="165" t="s">
        <v>148</v>
      </c>
      <c r="AV133" s="14" t="s">
        <v>147</v>
      </c>
      <c r="AW133" s="14" t="s">
        <v>42</v>
      </c>
      <c r="AX133" s="14" t="s">
        <v>94</v>
      </c>
      <c r="AY133" s="165" t="s">
        <v>140</v>
      </c>
    </row>
    <row r="134" spans="2:65" s="1" customFormat="1" ht="44.25" customHeight="1">
      <c r="B134" s="33"/>
      <c r="C134" s="133" t="s">
        <v>148</v>
      </c>
      <c r="D134" s="133" t="s">
        <v>142</v>
      </c>
      <c r="E134" s="134" t="s">
        <v>581</v>
      </c>
      <c r="F134" s="135" t="s">
        <v>582</v>
      </c>
      <c r="G134" s="136" t="s">
        <v>188</v>
      </c>
      <c r="H134" s="137">
        <v>18.399999999999999</v>
      </c>
      <c r="I134" s="138"/>
      <c r="J134" s="139">
        <f>ROUND(I134*H134,2)</f>
        <v>0</v>
      </c>
      <c r="K134" s="135" t="s">
        <v>146</v>
      </c>
      <c r="L134" s="33"/>
      <c r="M134" s="140" t="s">
        <v>1</v>
      </c>
      <c r="N134" s="141" t="s">
        <v>52</v>
      </c>
      <c r="P134" s="142">
        <f>O134*H134</f>
        <v>0</v>
      </c>
      <c r="Q134" s="142">
        <v>0</v>
      </c>
      <c r="R134" s="142">
        <f>Q134*H134</f>
        <v>0</v>
      </c>
      <c r="S134" s="142">
        <v>0</v>
      </c>
      <c r="T134" s="143">
        <f>S134*H134</f>
        <v>0</v>
      </c>
      <c r="AR134" s="144" t="s">
        <v>147</v>
      </c>
      <c r="AT134" s="144" t="s">
        <v>142</v>
      </c>
      <c r="AU134" s="144" t="s">
        <v>148</v>
      </c>
      <c r="AY134" s="17" t="s">
        <v>140</v>
      </c>
      <c r="BE134" s="145">
        <f>IF(N134="základní",J134,0)</f>
        <v>0</v>
      </c>
      <c r="BF134" s="145">
        <f>IF(N134="snížená",J134,0)</f>
        <v>0</v>
      </c>
      <c r="BG134" s="145">
        <f>IF(N134="zákl. přenesená",J134,0)</f>
        <v>0</v>
      </c>
      <c r="BH134" s="145">
        <f>IF(N134="sníž. přenesená",J134,0)</f>
        <v>0</v>
      </c>
      <c r="BI134" s="145">
        <f>IF(N134="nulová",J134,0)</f>
        <v>0</v>
      </c>
      <c r="BJ134" s="17" t="s">
        <v>148</v>
      </c>
      <c r="BK134" s="145">
        <f>ROUND(I134*H134,2)</f>
        <v>0</v>
      </c>
      <c r="BL134" s="17" t="s">
        <v>147</v>
      </c>
      <c r="BM134" s="144" t="s">
        <v>583</v>
      </c>
    </row>
    <row r="135" spans="2:65" s="1" customFormat="1" ht="11.25">
      <c r="B135" s="33"/>
      <c r="D135" s="146" t="s">
        <v>150</v>
      </c>
      <c r="F135" s="147" t="s">
        <v>584</v>
      </c>
      <c r="I135" s="148"/>
      <c r="L135" s="33"/>
      <c r="M135" s="149"/>
      <c r="T135" s="57"/>
      <c r="AT135" s="17" t="s">
        <v>150</v>
      </c>
      <c r="AU135" s="17" t="s">
        <v>148</v>
      </c>
    </row>
    <row r="136" spans="2:65" s="1" customFormat="1" ht="19.5">
      <c r="B136" s="33"/>
      <c r="D136" s="151" t="s">
        <v>248</v>
      </c>
      <c r="F136" s="171" t="s">
        <v>585</v>
      </c>
      <c r="I136" s="148"/>
      <c r="L136" s="33"/>
      <c r="M136" s="149"/>
      <c r="T136" s="57"/>
      <c r="AT136" s="17" t="s">
        <v>248</v>
      </c>
      <c r="AU136" s="17" t="s">
        <v>148</v>
      </c>
    </row>
    <row r="137" spans="2:65" s="12" customFormat="1" ht="11.25">
      <c r="B137" s="150"/>
      <c r="D137" s="151" t="s">
        <v>152</v>
      </c>
      <c r="E137" s="152" t="s">
        <v>1</v>
      </c>
      <c r="F137" s="153" t="s">
        <v>576</v>
      </c>
      <c r="H137" s="152" t="s">
        <v>1</v>
      </c>
      <c r="I137" s="154"/>
      <c r="L137" s="150"/>
      <c r="M137" s="155"/>
      <c r="T137" s="156"/>
      <c r="AT137" s="152" t="s">
        <v>152</v>
      </c>
      <c r="AU137" s="152" t="s">
        <v>148</v>
      </c>
      <c r="AV137" s="12" t="s">
        <v>94</v>
      </c>
      <c r="AW137" s="12" t="s">
        <v>42</v>
      </c>
      <c r="AX137" s="12" t="s">
        <v>86</v>
      </c>
      <c r="AY137" s="152" t="s">
        <v>140</v>
      </c>
    </row>
    <row r="138" spans="2:65" s="13" customFormat="1" ht="11.25">
      <c r="B138" s="157"/>
      <c r="D138" s="151" t="s">
        <v>152</v>
      </c>
      <c r="E138" s="158" t="s">
        <v>1</v>
      </c>
      <c r="F138" s="159" t="s">
        <v>586</v>
      </c>
      <c r="H138" s="160">
        <v>18.399999999999999</v>
      </c>
      <c r="I138" s="161"/>
      <c r="L138" s="157"/>
      <c r="M138" s="162"/>
      <c r="T138" s="163"/>
      <c r="AT138" s="158" t="s">
        <v>152</v>
      </c>
      <c r="AU138" s="158" t="s">
        <v>148</v>
      </c>
      <c r="AV138" s="13" t="s">
        <v>148</v>
      </c>
      <c r="AW138" s="13" t="s">
        <v>42</v>
      </c>
      <c r="AX138" s="13" t="s">
        <v>86</v>
      </c>
      <c r="AY138" s="158" t="s">
        <v>140</v>
      </c>
    </row>
    <row r="139" spans="2:65" s="14" customFormat="1" ht="11.25">
      <c r="B139" s="164"/>
      <c r="D139" s="151" t="s">
        <v>152</v>
      </c>
      <c r="E139" s="165" t="s">
        <v>1</v>
      </c>
      <c r="F139" s="166" t="s">
        <v>155</v>
      </c>
      <c r="H139" s="167">
        <v>18.399999999999999</v>
      </c>
      <c r="I139" s="168"/>
      <c r="L139" s="164"/>
      <c r="M139" s="169"/>
      <c r="T139" s="170"/>
      <c r="AT139" s="165" t="s">
        <v>152</v>
      </c>
      <c r="AU139" s="165" t="s">
        <v>148</v>
      </c>
      <c r="AV139" s="14" t="s">
        <v>147</v>
      </c>
      <c r="AW139" s="14" t="s">
        <v>42</v>
      </c>
      <c r="AX139" s="14" t="s">
        <v>94</v>
      </c>
      <c r="AY139" s="165" t="s">
        <v>140</v>
      </c>
    </row>
    <row r="140" spans="2:65" s="1" customFormat="1" ht="49.15" customHeight="1">
      <c r="B140" s="33"/>
      <c r="C140" s="133" t="s">
        <v>161</v>
      </c>
      <c r="D140" s="133" t="s">
        <v>142</v>
      </c>
      <c r="E140" s="134" t="s">
        <v>587</v>
      </c>
      <c r="F140" s="135" t="s">
        <v>588</v>
      </c>
      <c r="G140" s="136" t="s">
        <v>188</v>
      </c>
      <c r="H140" s="137">
        <v>28.728000000000002</v>
      </c>
      <c r="I140" s="138"/>
      <c r="J140" s="139">
        <f>ROUND(I140*H140,2)</f>
        <v>0</v>
      </c>
      <c r="K140" s="135" t="s">
        <v>146</v>
      </c>
      <c r="L140" s="33"/>
      <c r="M140" s="140" t="s">
        <v>1</v>
      </c>
      <c r="N140" s="141" t="s">
        <v>52</v>
      </c>
      <c r="P140" s="142">
        <f>O140*H140</f>
        <v>0</v>
      </c>
      <c r="Q140" s="142">
        <v>0</v>
      </c>
      <c r="R140" s="142">
        <f>Q140*H140</f>
        <v>0</v>
      </c>
      <c r="S140" s="142">
        <v>0</v>
      </c>
      <c r="T140" s="143">
        <f>S140*H140</f>
        <v>0</v>
      </c>
      <c r="AR140" s="144" t="s">
        <v>147</v>
      </c>
      <c r="AT140" s="144" t="s">
        <v>142</v>
      </c>
      <c r="AU140" s="144" t="s">
        <v>148</v>
      </c>
      <c r="AY140" s="17" t="s">
        <v>140</v>
      </c>
      <c r="BE140" s="145">
        <f>IF(N140="základní",J140,0)</f>
        <v>0</v>
      </c>
      <c r="BF140" s="145">
        <f>IF(N140="snížená",J140,0)</f>
        <v>0</v>
      </c>
      <c r="BG140" s="145">
        <f>IF(N140="zákl. přenesená",J140,0)</f>
        <v>0</v>
      </c>
      <c r="BH140" s="145">
        <f>IF(N140="sníž. přenesená",J140,0)</f>
        <v>0</v>
      </c>
      <c r="BI140" s="145">
        <f>IF(N140="nulová",J140,0)</f>
        <v>0</v>
      </c>
      <c r="BJ140" s="17" t="s">
        <v>148</v>
      </c>
      <c r="BK140" s="145">
        <f>ROUND(I140*H140,2)</f>
        <v>0</v>
      </c>
      <c r="BL140" s="17" t="s">
        <v>147</v>
      </c>
      <c r="BM140" s="144" t="s">
        <v>589</v>
      </c>
    </row>
    <row r="141" spans="2:65" s="1" customFormat="1" ht="11.25">
      <c r="B141" s="33"/>
      <c r="D141" s="146" t="s">
        <v>150</v>
      </c>
      <c r="F141" s="147" t="s">
        <v>590</v>
      </c>
      <c r="I141" s="148"/>
      <c r="L141" s="33"/>
      <c r="M141" s="149"/>
      <c r="T141" s="57"/>
      <c r="AT141" s="17" t="s">
        <v>150</v>
      </c>
      <c r="AU141" s="17" t="s">
        <v>148</v>
      </c>
    </row>
    <row r="142" spans="2:65" s="12" customFormat="1" ht="11.25">
      <c r="B142" s="150"/>
      <c r="D142" s="151" t="s">
        <v>152</v>
      </c>
      <c r="E142" s="152" t="s">
        <v>1</v>
      </c>
      <c r="F142" s="153" t="s">
        <v>579</v>
      </c>
      <c r="H142" s="152" t="s">
        <v>1</v>
      </c>
      <c r="I142" s="154"/>
      <c r="L142" s="150"/>
      <c r="M142" s="155"/>
      <c r="T142" s="156"/>
      <c r="AT142" s="152" t="s">
        <v>152</v>
      </c>
      <c r="AU142" s="152" t="s">
        <v>148</v>
      </c>
      <c r="AV142" s="12" t="s">
        <v>94</v>
      </c>
      <c r="AW142" s="12" t="s">
        <v>42</v>
      </c>
      <c r="AX142" s="12" t="s">
        <v>86</v>
      </c>
      <c r="AY142" s="152" t="s">
        <v>140</v>
      </c>
    </row>
    <row r="143" spans="2:65" s="13" customFormat="1" ht="11.25">
      <c r="B143" s="157"/>
      <c r="D143" s="151" t="s">
        <v>152</v>
      </c>
      <c r="E143" s="158" t="s">
        <v>1</v>
      </c>
      <c r="F143" s="159" t="s">
        <v>591</v>
      </c>
      <c r="H143" s="160">
        <v>28.728000000000002</v>
      </c>
      <c r="I143" s="161"/>
      <c r="L143" s="157"/>
      <c r="M143" s="162"/>
      <c r="T143" s="163"/>
      <c r="AT143" s="158" t="s">
        <v>152</v>
      </c>
      <c r="AU143" s="158" t="s">
        <v>148</v>
      </c>
      <c r="AV143" s="13" t="s">
        <v>148</v>
      </c>
      <c r="AW143" s="13" t="s">
        <v>42</v>
      </c>
      <c r="AX143" s="13" t="s">
        <v>86</v>
      </c>
      <c r="AY143" s="158" t="s">
        <v>140</v>
      </c>
    </row>
    <row r="144" spans="2:65" s="14" customFormat="1" ht="11.25">
      <c r="B144" s="164"/>
      <c r="D144" s="151" t="s">
        <v>152</v>
      </c>
      <c r="E144" s="165" t="s">
        <v>1</v>
      </c>
      <c r="F144" s="166" t="s">
        <v>155</v>
      </c>
      <c r="H144" s="167">
        <v>28.728000000000002</v>
      </c>
      <c r="I144" s="168"/>
      <c r="L144" s="164"/>
      <c r="M144" s="169"/>
      <c r="T144" s="170"/>
      <c r="AT144" s="165" t="s">
        <v>152</v>
      </c>
      <c r="AU144" s="165" t="s">
        <v>148</v>
      </c>
      <c r="AV144" s="14" t="s">
        <v>147</v>
      </c>
      <c r="AW144" s="14" t="s">
        <v>42</v>
      </c>
      <c r="AX144" s="14" t="s">
        <v>94</v>
      </c>
      <c r="AY144" s="165" t="s">
        <v>140</v>
      </c>
    </row>
    <row r="145" spans="2:65" s="1" customFormat="1" ht="62.65" customHeight="1">
      <c r="B145" s="33"/>
      <c r="C145" s="133" t="s">
        <v>147</v>
      </c>
      <c r="D145" s="133" t="s">
        <v>142</v>
      </c>
      <c r="E145" s="134" t="s">
        <v>592</v>
      </c>
      <c r="F145" s="135" t="s">
        <v>593</v>
      </c>
      <c r="G145" s="136" t="s">
        <v>188</v>
      </c>
      <c r="H145" s="137">
        <v>77.974000000000004</v>
      </c>
      <c r="I145" s="138"/>
      <c r="J145" s="139">
        <f>ROUND(I145*H145,2)</f>
        <v>0</v>
      </c>
      <c r="K145" s="135" t="s">
        <v>146</v>
      </c>
      <c r="L145" s="33"/>
      <c r="M145" s="140" t="s">
        <v>1</v>
      </c>
      <c r="N145" s="141" t="s">
        <v>52</v>
      </c>
      <c r="P145" s="142">
        <f>O145*H145</f>
        <v>0</v>
      </c>
      <c r="Q145" s="142">
        <v>0</v>
      </c>
      <c r="R145" s="142">
        <f>Q145*H145</f>
        <v>0</v>
      </c>
      <c r="S145" s="142">
        <v>0</v>
      </c>
      <c r="T145" s="143">
        <f>S145*H145</f>
        <v>0</v>
      </c>
      <c r="AR145" s="144" t="s">
        <v>147</v>
      </c>
      <c r="AT145" s="144" t="s">
        <v>142</v>
      </c>
      <c r="AU145" s="144" t="s">
        <v>148</v>
      </c>
      <c r="AY145" s="17" t="s">
        <v>140</v>
      </c>
      <c r="BE145" s="145">
        <f>IF(N145="základní",J145,0)</f>
        <v>0</v>
      </c>
      <c r="BF145" s="145">
        <f>IF(N145="snížená",J145,0)</f>
        <v>0</v>
      </c>
      <c r="BG145" s="145">
        <f>IF(N145="zákl. přenesená",J145,0)</f>
        <v>0</v>
      </c>
      <c r="BH145" s="145">
        <f>IF(N145="sníž. přenesená",J145,0)</f>
        <v>0</v>
      </c>
      <c r="BI145" s="145">
        <f>IF(N145="nulová",J145,0)</f>
        <v>0</v>
      </c>
      <c r="BJ145" s="17" t="s">
        <v>148</v>
      </c>
      <c r="BK145" s="145">
        <f>ROUND(I145*H145,2)</f>
        <v>0</v>
      </c>
      <c r="BL145" s="17" t="s">
        <v>147</v>
      </c>
      <c r="BM145" s="144" t="s">
        <v>594</v>
      </c>
    </row>
    <row r="146" spans="2:65" s="1" customFormat="1" ht="11.25">
      <c r="B146" s="33"/>
      <c r="D146" s="146" t="s">
        <v>150</v>
      </c>
      <c r="F146" s="147" t="s">
        <v>595</v>
      </c>
      <c r="I146" s="148"/>
      <c r="L146" s="33"/>
      <c r="M146" s="149"/>
      <c r="T146" s="57"/>
      <c r="AT146" s="17" t="s">
        <v>150</v>
      </c>
      <c r="AU146" s="17" t="s">
        <v>148</v>
      </c>
    </row>
    <row r="147" spans="2:65" s="12" customFormat="1" ht="11.25">
      <c r="B147" s="150"/>
      <c r="D147" s="151" t="s">
        <v>152</v>
      </c>
      <c r="E147" s="152" t="s">
        <v>1</v>
      </c>
      <c r="F147" s="153" t="s">
        <v>596</v>
      </c>
      <c r="H147" s="152" t="s">
        <v>1</v>
      </c>
      <c r="I147" s="154"/>
      <c r="L147" s="150"/>
      <c r="M147" s="155"/>
      <c r="T147" s="156"/>
      <c r="AT147" s="152" t="s">
        <v>152</v>
      </c>
      <c r="AU147" s="152" t="s">
        <v>148</v>
      </c>
      <c r="AV147" s="12" t="s">
        <v>94</v>
      </c>
      <c r="AW147" s="12" t="s">
        <v>42</v>
      </c>
      <c r="AX147" s="12" t="s">
        <v>86</v>
      </c>
      <c r="AY147" s="152" t="s">
        <v>140</v>
      </c>
    </row>
    <row r="148" spans="2:65" s="12" customFormat="1" ht="11.25">
      <c r="B148" s="150"/>
      <c r="D148" s="151" t="s">
        <v>152</v>
      </c>
      <c r="E148" s="152" t="s">
        <v>1</v>
      </c>
      <c r="F148" s="153" t="s">
        <v>597</v>
      </c>
      <c r="H148" s="152" t="s">
        <v>1</v>
      </c>
      <c r="I148" s="154"/>
      <c r="L148" s="150"/>
      <c r="M148" s="155"/>
      <c r="T148" s="156"/>
      <c r="AT148" s="152" t="s">
        <v>152</v>
      </c>
      <c r="AU148" s="152" t="s">
        <v>148</v>
      </c>
      <c r="AV148" s="12" t="s">
        <v>94</v>
      </c>
      <c r="AW148" s="12" t="s">
        <v>42</v>
      </c>
      <c r="AX148" s="12" t="s">
        <v>86</v>
      </c>
      <c r="AY148" s="152" t="s">
        <v>140</v>
      </c>
    </row>
    <row r="149" spans="2:65" s="13" customFormat="1" ht="11.25">
      <c r="B149" s="157"/>
      <c r="D149" s="151" t="s">
        <v>152</v>
      </c>
      <c r="E149" s="158" t="s">
        <v>1</v>
      </c>
      <c r="F149" s="159" t="s">
        <v>598</v>
      </c>
      <c r="H149" s="160">
        <v>4.6440000000000001</v>
      </c>
      <c r="I149" s="161"/>
      <c r="L149" s="157"/>
      <c r="M149" s="162"/>
      <c r="T149" s="163"/>
      <c r="AT149" s="158" t="s">
        <v>152</v>
      </c>
      <c r="AU149" s="158" t="s">
        <v>148</v>
      </c>
      <c r="AV149" s="13" t="s">
        <v>148</v>
      </c>
      <c r="AW149" s="13" t="s">
        <v>42</v>
      </c>
      <c r="AX149" s="13" t="s">
        <v>86</v>
      </c>
      <c r="AY149" s="158" t="s">
        <v>140</v>
      </c>
    </row>
    <row r="150" spans="2:65" s="12" customFormat="1" ht="11.25">
      <c r="B150" s="150"/>
      <c r="D150" s="151" t="s">
        <v>152</v>
      </c>
      <c r="E150" s="152" t="s">
        <v>1</v>
      </c>
      <c r="F150" s="153" t="s">
        <v>599</v>
      </c>
      <c r="H150" s="152" t="s">
        <v>1</v>
      </c>
      <c r="I150" s="154"/>
      <c r="L150" s="150"/>
      <c r="M150" s="155"/>
      <c r="T150" s="156"/>
      <c r="AT150" s="152" t="s">
        <v>152</v>
      </c>
      <c r="AU150" s="152" t="s">
        <v>148</v>
      </c>
      <c r="AV150" s="12" t="s">
        <v>94</v>
      </c>
      <c r="AW150" s="12" t="s">
        <v>42</v>
      </c>
      <c r="AX150" s="12" t="s">
        <v>86</v>
      </c>
      <c r="AY150" s="152" t="s">
        <v>140</v>
      </c>
    </row>
    <row r="151" spans="2:65" s="13" customFormat="1" ht="11.25">
      <c r="B151" s="157"/>
      <c r="D151" s="151" t="s">
        <v>152</v>
      </c>
      <c r="E151" s="158" t="s">
        <v>1</v>
      </c>
      <c r="F151" s="159" t="s">
        <v>600</v>
      </c>
      <c r="H151" s="160">
        <v>34.343000000000004</v>
      </c>
      <c r="I151" s="161"/>
      <c r="L151" s="157"/>
      <c r="M151" s="162"/>
      <c r="T151" s="163"/>
      <c r="AT151" s="158" t="s">
        <v>152</v>
      </c>
      <c r="AU151" s="158" t="s">
        <v>148</v>
      </c>
      <c r="AV151" s="13" t="s">
        <v>148</v>
      </c>
      <c r="AW151" s="13" t="s">
        <v>42</v>
      </c>
      <c r="AX151" s="13" t="s">
        <v>86</v>
      </c>
      <c r="AY151" s="158" t="s">
        <v>140</v>
      </c>
    </row>
    <row r="152" spans="2:65" s="15" customFormat="1" ht="11.25">
      <c r="B152" s="185"/>
      <c r="D152" s="151" t="s">
        <v>152</v>
      </c>
      <c r="E152" s="186" t="s">
        <v>1</v>
      </c>
      <c r="F152" s="187" t="s">
        <v>578</v>
      </c>
      <c r="H152" s="188">
        <v>38.987000000000002</v>
      </c>
      <c r="I152" s="189"/>
      <c r="L152" s="185"/>
      <c r="M152" s="190"/>
      <c r="T152" s="191"/>
      <c r="AT152" s="186" t="s">
        <v>152</v>
      </c>
      <c r="AU152" s="186" t="s">
        <v>148</v>
      </c>
      <c r="AV152" s="15" t="s">
        <v>161</v>
      </c>
      <c r="AW152" s="15" t="s">
        <v>42</v>
      </c>
      <c r="AX152" s="15" t="s">
        <v>86</v>
      </c>
      <c r="AY152" s="186" t="s">
        <v>140</v>
      </c>
    </row>
    <row r="153" spans="2:65" s="12" customFormat="1" ht="11.25">
      <c r="B153" s="150"/>
      <c r="D153" s="151" t="s">
        <v>152</v>
      </c>
      <c r="E153" s="152" t="s">
        <v>1</v>
      </c>
      <c r="F153" s="153" t="s">
        <v>601</v>
      </c>
      <c r="H153" s="152" t="s">
        <v>1</v>
      </c>
      <c r="I153" s="154"/>
      <c r="L153" s="150"/>
      <c r="M153" s="155"/>
      <c r="T153" s="156"/>
      <c r="AT153" s="152" t="s">
        <v>152</v>
      </c>
      <c r="AU153" s="152" t="s">
        <v>148</v>
      </c>
      <c r="AV153" s="12" t="s">
        <v>94</v>
      </c>
      <c r="AW153" s="12" t="s">
        <v>42</v>
      </c>
      <c r="AX153" s="12" t="s">
        <v>86</v>
      </c>
      <c r="AY153" s="152" t="s">
        <v>140</v>
      </c>
    </row>
    <row r="154" spans="2:65" s="12" customFormat="1" ht="11.25">
      <c r="B154" s="150"/>
      <c r="D154" s="151" t="s">
        <v>152</v>
      </c>
      <c r="E154" s="152" t="s">
        <v>1</v>
      </c>
      <c r="F154" s="153" t="s">
        <v>597</v>
      </c>
      <c r="H154" s="152" t="s">
        <v>1</v>
      </c>
      <c r="I154" s="154"/>
      <c r="L154" s="150"/>
      <c r="M154" s="155"/>
      <c r="T154" s="156"/>
      <c r="AT154" s="152" t="s">
        <v>152</v>
      </c>
      <c r="AU154" s="152" t="s">
        <v>148</v>
      </c>
      <c r="AV154" s="12" t="s">
        <v>94</v>
      </c>
      <c r="AW154" s="12" t="s">
        <v>42</v>
      </c>
      <c r="AX154" s="12" t="s">
        <v>86</v>
      </c>
      <c r="AY154" s="152" t="s">
        <v>140</v>
      </c>
    </row>
    <row r="155" spans="2:65" s="13" customFormat="1" ht="11.25">
      <c r="B155" s="157"/>
      <c r="D155" s="151" t="s">
        <v>152</v>
      </c>
      <c r="E155" s="158" t="s">
        <v>1</v>
      </c>
      <c r="F155" s="159" t="s">
        <v>598</v>
      </c>
      <c r="H155" s="160">
        <v>4.6440000000000001</v>
      </c>
      <c r="I155" s="161"/>
      <c r="L155" s="157"/>
      <c r="M155" s="162"/>
      <c r="T155" s="163"/>
      <c r="AT155" s="158" t="s">
        <v>152</v>
      </c>
      <c r="AU155" s="158" t="s">
        <v>148</v>
      </c>
      <c r="AV155" s="13" t="s">
        <v>148</v>
      </c>
      <c r="AW155" s="13" t="s">
        <v>42</v>
      </c>
      <c r="AX155" s="13" t="s">
        <v>86</v>
      </c>
      <c r="AY155" s="158" t="s">
        <v>140</v>
      </c>
    </row>
    <row r="156" spans="2:65" s="12" customFormat="1" ht="11.25">
      <c r="B156" s="150"/>
      <c r="D156" s="151" t="s">
        <v>152</v>
      </c>
      <c r="E156" s="152" t="s">
        <v>1</v>
      </c>
      <c r="F156" s="153" t="s">
        <v>599</v>
      </c>
      <c r="H156" s="152" t="s">
        <v>1</v>
      </c>
      <c r="I156" s="154"/>
      <c r="L156" s="150"/>
      <c r="M156" s="155"/>
      <c r="T156" s="156"/>
      <c r="AT156" s="152" t="s">
        <v>152</v>
      </c>
      <c r="AU156" s="152" t="s">
        <v>148</v>
      </c>
      <c r="AV156" s="12" t="s">
        <v>94</v>
      </c>
      <c r="AW156" s="12" t="s">
        <v>42</v>
      </c>
      <c r="AX156" s="12" t="s">
        <v>86</v>
      </c>
      <c r="AY156" s="152" t="s">
        <v>140</v>
      </c>
    </row>
    <row r="157" spans="2:65" s="13" customFormat="1" ht="11.25">
      <c r="B157" s="157"/>
      <c r="D157" s="151" t="s">
        <v>152</v>
      </c>
      <c r="E157" s="158" t="s">
        <v>1</v>
      </c>
      <c r="F157" s="159" t="s">
        <v>600</v>
      </c>
      <c r="H157" s="160">
        <v>34.343000000000004</v>
      </c>
      <c r="I157" s="161"/>
      <c r="L157" s="157"/>
      <c r="M157" s="162"/>
      <c r="T157" s="163"/>
      <c r="AT157" s="158" t="s">
        <v>152</v>
      </c>
      <c r="AU157" s="158" t="s">
        <v>148</v>
      </c>
      <c r="AV157" s="13" t="s">
        <v>148</v>
      </c>
      <c r="AW157" s="13" t="s">
        <v>42</v>
      </c>
      <c r="AX157" s="13" t="s">
        <v>86</v>
      </c>
      <c r="AY157" s="158" t="s">
        <v>140</v>
      </c>
    </row>
    <row r="158" spans="2:65" s="15" customFormat="1" ht="11.25">
      <c r="B158" s="185"/>
      <c r="D158" s="151" t="s">
        <v>152</v>
      </c>
      <c r="E158" s="186" t="s">
        <v>1</v>
      </c>
      <c r="F158" s="187" t="s">
        <v>578</v>
      </c>
      <c r="H158" s="188">
        <v>38.987000000000002</v>
      </c>
      <c r="I158" s="189"/>
      <c r="L158" s="185"/>
      <c r="M158" s="190"/>
      <c r="T158" s="191"/>
      <c r="AT158" s="186" t="s">
        <v>152</v>
      </c>
      <c r="AU158" s="186" t="s">
        <v>148</v>
      </c>
      <c r="AV158" s="15" t="s">
        <v>161</v>
      </c>
      <c r="AW158" s="15" t="s">
        <v>42</v>
      </c>
      <c r="AX158" s="15" t="s">
        <v>86</v>
      </c>
      <c r="AY158" s="186" t="s">
        <v>140</v>
      </c>
    </row>
    <row r="159" spans="2:65" s="14" customFormat="1" ht="11.25">
      <c r="B159" s="164"/>
      <c r="D159" s="151" t="s">
        <v>152</v>
      </c>
      <c r="E159" s="165" t="s">
        <v>1</v>
      </c>
      <c r="F159" s="166" t="s">
        <v>155</v>
      </c>
      <c r="H159" s="167">
        <v>77.974000000000004</v>
      </c>
      <c r="I159" s="168"/>
      <c r="L159" s="164"/>
      <c r="M159" s="169"/>
      <c r="T159" s="170"/>
      <c r="AT159" s="165" t="s">
        <v>152</v>
      </c>
      <c r="AU159" s="165" t="s">
        <v>148</v>
      </c>
      <c r="AV159" s="14" t="s">
        <v>147</v>
      </c>
      <c r="AW159" s="14" t="s">
        <v>42</v>
      </c>
      <c r="AX159" s="14" t="s">
        <v>94</v>
      </c>
      <c r="AY159" s="165" t="s">
        <v>140</v>
      </c>
    </row>
    <row r="160" spans="2:65" s="1" customFormat="1" ht="44.25" customHeight="1">
      <c r="B160" s="33"/>
      <c r="C160" s="133" t="s">
        <v>172</v>
      </c>
      <c r="D160" s="133" t="s">
        <v>142</v>
      </c>
      <c r="E160" s="134" t="s">
        <v>602</v>
      </c>
      <c r="F160" s="135" t="s">
        <v>603</v>
      </c>
      <c r="G160" s="136" t="s">
        <v>188</v>
      </c>
      <c r="H160" s="137">
        <v>38.987000000000002</v>
      </c>
      <c r="I160" s="138"/>
      <c r="J160" s="139">
        <f>ROUND(I160*H160,2)</f>
        <v>0</v>
      </c>
      <c r="K160" s="135" t="s">
        <v>146</v>
      </c>
      <c r="L160" s="33"/>
      <c r="M160" s="140" t="s">
        <v>1</v>
      </c>
      <c r="N160" s="141" t="s">
        <v>52</v>
      </c>
      <c r="P160" s="142">
        <f>O160*H160</f>
        <v>0</v>
      </c>
      <c r="Q160" s="142">
        <v>0</v>
      </c>
      <c r="R160" s="142">
        <f>Q160*H160</f>
        <v>0</v>
      </c>
      <c r="S160" s="142">
        <v>0</v>
      </c>
      <c r="T160" s="143">
        <f>S160*H160</f>
        <v>0</v>
      </c>
      <c r="AR160" s="144" t="s">
        <v>147</v>
      </c>
      <c r="AT160" s="144" t="s">
        <v>142</v>
      </c>
      <c r="AU160" s="144" t="s">
        <v>148</v>
      </c>
      <c r="AY160" s="17" t="s">
        <v>140</v>
      </c>
      <c r="BE160" s="145">
        <f>IF(N160="základní",J160,0)</f>
        <v>0</v>
      </c>
      <c r="BF160" s="145">
        <f>IF(N160="snížená",J160,0)</f>
        <v>0</v>
      </c>
      <c r="BG160" s="145">
        <f>IF(N160="zákl. přenesená",J160,0)</f>
        <v>0</v>
      </c>
      <c r="BH160" s="145">
        <f>IF(N160="sníž. přenesená",J160,0)</f>
        <v>0</v>
      </c>
      <c r="BI160" s="145">
        <f>IF(N160="nulová",J160,0)</f>
        <v>0</v>
      </c>
      <c r="BJ160" s="17" t="s">
        <v>148</v>
      </c>
      <c r="BK160" s="145">
        <f>ROUND(I160*H160,2)</f>
        <v>0</v>
      </c>
      <c r="BL160" s="17" t="s">
        <v>147</v>
      </c>
      <c r="BM160" s="144" t="s">
        <v>604</v>
      </c>
    </row>
    <row r="161" spans="2:65" s="1" customFormat="1" ht="11.25">
      <c r="B161" s="33"/>
      <c r="D161" s="146" t="s">
        <v>150</v>
      </c>
      <c r="F161" s="147" t="s">
        <v>605</v>
      </c>
      <c r="I161" s="148"/>
      <c r="L161" s="33"/>
      <c r="M161" s="149"/>
      <c r="T161" s="57"/>
      <c r="AT161" s="17" t="s">
        <v>150</v>
      </c>
      <c r="AU161" s="17" t="s">
        <v>148</v>
      </c>
    </row>
    <row r="162" spans="2:65" s="12" customFormat="1" ht="11.25">
      <c r="B162" s="150"/>
      <c r="D162" s="151" t="s">
        <v>152</v>
      </c>
      <c r="E162" s="152" t="s">
        <v>1</v>
      </c>
      <c r="F162" s="153" t="s">
        <v>606</v>
      </c>
      <c r="H162" s="152" t="s">
        <v>1</v>
      </c>
      <c r="I162" s="154"/>
      <c r="L162" s="150"/>
      <c r="M162" s="155"/>
      <c r="T162" s="156"/>
      <c r="AT162" s="152" t="s">
        <v>152</v>
      </c>
      <c r="AU162" s="152" t="s">
        <v>148</v>
      </c>
      <c r="AV162" s="12" t="s">
        <v>94</v>
      </c>
      <c r="AW162" s="12" t="s">
        <v>42</v>
      </c>
      <c r="AX162" s="12" t="s">
        <v>86</v>
      </c>
      <c r="AY162" s="152" t="s">
        <v>140</v>
      </c>
    </row>
    <row r="163" spans="2:65" s="12" customFormat="1" ht="11.25">
      <c r="B163" s="150"/>
      <c r="D163" s="151" t="s">
        <v>152</v>
      </c>
      <c r="E163" s="152" t="s">
        <v>1</v>
      </c>
      <c r="F163" s="153" t="s">
        <v>597</v>
      </c>
      <c r="H163" s="152" t="s">
        <v>1</v>
      </c>
      <c r="I163" s="154"/>
      <c r="L163" s="150"/>
      <c r="M163" s="155"/>
      <c r="T163" s="156"/>
      <c r="AT163" s="152" t="s">
        <v>152</v>
      </c>
      <c r="AU163" s="152" t="s">
        <v>148</v>
      </c>
      <c r="AV163" s="12" t="s">
        <v>94</v>
      </c>
      <c r="AW163" s="12" t="s">
        <v>42</v>
      </c>
      <c r="AX163" s="12" t="s">
        <v>86</v>
      </c>
      <c r="AY163" s="152" t="s">
        <v>140</v>
      </c>
    </row>
    <row r="164" spans="2:65" s="13" customFormat="1" ht="11.25">
      <c r="B164" s="157"/>
      <c r="D164" s="151" t="s">
        <v>152</v>
      </c>
      <c r="E164" s="158" t="s">
        <v>1</v>
      </c>
      <c r="F164" s="159" t="s">
        <v>598</v>
      </c>
      <c r="H164" s="160">
        <v>4.6440000000000001</v>
      </c>
      <c r="I164" s="161"/>
      <c r="L164" s="157"/>
      <c r="M164" s="162"/>
      <c r="T164" s="163"/>
      <c r="AT164" s="158" t="s">
        <v>152</v>
      </c>
      <c r="AU164" s="158" t="s">
        <v>148</v>
      </c>
      <c r="AV164" s="13" t="s">
        <v>148</v>
      </c>
      <c r="AW164" s="13" t="s">
        <v>42</v>
      </c>
      <c r="AX164" s="13" t="s">
        <v>86</v>
      </c>
      <c r="AY164" s="158" t="s">
        <v>140</v>
      </c>
    </row>
    <row r="165" spans="2:65" s="12" customFormat="1" ht="11.25">
      <c r="B165" s="150"/>
      <c r="D165" s="151" t="s">
        <v>152</v>
      </c>
      <c r="E165" s="152" t="s">
        <v>1</v>
      </c>
      <c r="F165" s="153" t="s">
        <v>599</v>
      </c>
      <c r="H165" s="152" t="s">
        <v>1</v>
      </c>
      <c r="I165" s="154"/>
      <c r="L165" s="150"/>
      <c r="M165" s="155"/>
      <c r="T165" s="156"/>
      <c r="AT165" s="152" t="s">
        <v>152</v>
      </c>
      <c r="AU165" s="152" t="s">
        <v>148</v>
      </c>
      <c r="AV165" s="12" t="s">
        <v>94</v>
      </c>
      <c r="AW165" s="12" t="s">
        <v>42</v>
      </c>
      <c r="AX165" s="12" t="s">
        <v>86</v>
      </c>
      <c r="AY165" s="152" t="s">
        <v>140</v>
      </c>
    </row>
    <row r="166" spans="2:65" s="13" customFormat="1" ht="11.25">
      <c r="B166" s="157"/>
      <c r="D166" s="151" t="s">
        <v>152</v>
      </c>
      <c r="E166" s="158" t="s">
        <v>1</v>
      </c>
      <c r="F166" s="159" t="s">
        <v>600</v>
      </c>
      <c r="H166" s="160">
        <v>34.343000000000004</v>
      </c>
      <c r="I166" s="161"/>
      <c r="L166" s="157"/>
      <c r="M166" s="162"/>
      <c r="T166" s="163"/>
      <c r="AT166" s="158" t="s">
        <v>152</v>
      </c>
      <c r="AU166" s="158" t="s">
        <v>148</v>
      </c>
      <c r="AV166" s="13" t="s">
        <v>148</v>
      </c>
      <c r="AW166" s="13" t="s">
        <v>42</v>
      </c>
      <c r="AX166" s="13" t="s">
        <v>86</v>
      </c>
      <c r="AY166" s="158" t="s">
        <v>140</v>
      </c>
    </row>
    <row r="167" spans="2:65" s="14" customFormat="1" ht="11.25">
      <c r="B167" s="164"/>
      <c r="D167" s="151" t="s">
        <v>152</v>
      </c>
      <c r="E167" s="165" t="s">
        <v>1</v>
      </c>
      <c r="F167" s="166" t="s">
        <v>155</v>
      </c>
      <c r="H167" s="167">
        <v>38.987000000000002</v>
      </c>
      <c r="I167" s="168"/>
      <c r="L167" s="164"/>
      <c r="M167" s="169"/>
      <c r="T167" s="170"/>
      <c r="AT167" s="165" t="s">
        <v>152</v>
      </c>
      <c r="AU167" s="165" t="s">
        <v>148</v>
      </c>
      <c r="AV167" s="14" t="s">
        <v>147</v>
      </c>
      <c r="AW167" s="14" t="s">
        <v>42</v>
      </c>
      <c r="AX167" s="14" t="s">
        <v>94</v>
      </c>
      <c r="AY167" s="165" t="s">
        <v>140</v>
      </c>
    </row>
    <row r="168" spans="2:65" s="1" customFormat="1" ht="62.65" customHeight="1">
      <c r="B168" s="33"/>
      <c r="C168" s="133" t="s">
        <v>178</v>
      </c>
      <c r="D168" s="133" t="s">
        <v>142</v>
      </c>
      <c r="E168" s="134" t="s">
        <v>216</v>
      </c>
      <c r="F168" s="135" t="s">
        <v>217</v>
      </c>
      <c r="G168" s="136" t="s">
        <v>188</v>
      </c>
      <c r="H168" s="137">
        <v>19.751000000000001</v>
      </c>
      <c r="I168" s="138"/>
      <c r="J168" s="139">
        <f>ROUND(I168*H168,2)</f>
        <v>0</v>
      </c>
      <c r="K168" s="135" t="s">
        <v>146</v>
      </c>
      <c r="L168" s="33"/>
      <c r="M168" s="140" t="s">
        <v>1</v>
      </c>
      <c r="N168" s="141" t="s">
        <v>52</v>
      </c>
      <c r="P168" s="142">
        <f>O168*H168</f>
        <v>0</v>
      </c>
      <c r="Q168" s="142">
        <v>0</v>
      </c>
      <c r="R168" s="142">
        <f>Q168*H168</f>
        <v>0</v>
      </c>
      <c r="S168" s="142">
        <v>0</v>
      </c>
      <c r="T168" s="143">
        <f>S168*H168</f>
        <v>0</v>
      </c>
      <c r="AR168" s="144" t="s">
        <v>147</v>
      </c>
      <c r="AT168" s="144" t="s">
        <v>142</v>
      </c>
      <c r="AU168" s="144" t="s">
        <v>148</v>
      </c>
      <c r="AY168" s="17" t="s">
        <v>140</v>
      </c>
      <c r="BE168" s="145">
        <f>IF(N168="základní",J168,0)</f>
        <v>0</v>
      </c>
      <c r="BF168" s="145">
        <f>IF(N168="snížená",J168,0)</f>
        <v>0</v>
      </c>
      <c r="BG168" s="145">
        <f>IF(N168="zákl. přenesená",J168,0)</f>
        <v>0</v>
      </c>
      <c r="BH168" s="145">
        <f>IF(N168="sníž. přenesená",J168,0)</f>
        <v>0</v>
      </c>
      <c r="BI168" s="145">
        <f>IF(N168="nulová",J168,0)</f>
        <v>0</v>
      </c>
      <c r="BJ168" s="17" t="s">
        <v>148</v>
      </c>
      <c r="BK168" s="145">
        <f>ROUND(I168*H168,2)</f>
        <v>0</v>
      </c>
      <c r="BL168" s="17" t="s">
        <v>147</v>
      </c>
      <c r="BM168" s="144" t="s">
        <v>607</v>
      </c>
    </row>
    <row r="169" spans="2:65" s="1" customFormat="1" ht="11.25">
      <c r="B169" s="33"/>
      <c r="D169" s="146" t="s">
        <v>150</v>
      </c>
      <c r="F169" s="147" t="s">
        <v>219</v>
      </c>
      <c r="I169" s="148"/>
      <c r="L169" s="33"/>
      <c r="M169" s="149"/>
      <c r="T169" s="57"/>
      <c r="AT169" s="17" t="s">
        <v>150</v>
      </c>
      <c r="AU169" s="17" t="s">
        <v>148</v>
      </c>
    </row>
    <row r="170" spans="2:65" s="12" customFormat="1" ht="11.25">
      <c r="B170" s="150"/>
      <c r="D170" s="151" t="s">
        <v>152</v>
      </c>
      <c r="E170" s="152" t="s">
        <v>1</v>
      </c>
      <c r="F170" s="153" t="s">
        <v>608</v>
      </c>
      <c r="H170" s="152" t="s">
        <v>1</v>
      </c>
      <c r="I170" s="154"/>
      <c r="L170" s="150"/>
      <c r="M170" s="155"/>
      <c r="T170" s="156"/>
      <c r="AT170" s="152" t="s">
        <v>152</v>
      </c>
      <c r="AU170" s="152" t="s">
        <v>148</v>
      </c>
      <c r="AV170" s="12" t="s">
        <v>94</v>
      </c>
      <c r="AW170" s="12" t="s">
        <v>42</v>
      </c>
      <c r="AX170" s="12" t="s">
        <v>86</v>
      </c>
      <c r="AY170" s="152" t="s">
        <v>140</v>
      </c>
    </row>
    <row r="171" spans="2:65" s="13" customFormat="1" ht="11.25">
      <c r="B171" s="157"/>
      <c r="D171" s="151" t="s">
        <v>152</v>
      </c>
      <c r="E171" s="158" t="s">
        <v>1</v>
      </c>
      <c r="F171" s="159" t="s">
        <v>609</v>
      </c>
      <c r="H171" s="160">
        <v>6.9660000000000002</v>
      </c>
      <c r="I171" s="161"/>
      <c r="L171" s="157"/>
      <c r="M171" s="162"/>
      <c r="T171" s="163"/>
      <c r="AT171" s="158" t="s">
        <v>152</v>
      </c>
      <c r="AU171" s="158" t="s">
        <v>148</v>
      </c>
      <c r="AV171" s="13" t="s">
        <v>148</v>
      </c>
      <c r="AW171" s="13" t="s">
        <v>42</v>
      </c>
      <c r="AX171" s="13" t="s">
        <v>86</v>
      </c>
      <c r="AY171" s="158" t="s">
        <v>140</v>
      </c>
    </row>
    <row r="172" spans="2:65" s="13" customFormat="1" ht="11.25">
      <c r="B172" s="157"/>
      <c r="D172" s="151" t="s">
        <v>152</v>
      </c>
      <c r="E172" s="158" t="s">
        <v>1</v>
      </c>
      <c r="F172" s="159" t="s">
        <v>610</v>
      </c>
      <c r="H172" s="160">
        <v>18.399999999999999</v>
      </c>
      <c r="I172" s="161"/>
      <c r="L172" s="157"/>
      <c r="M172" s="162"/>
      <c r="T172" s="163"/>
      <c r="AT172" s="158" t="s">
        <v>152</v>
      </c>
      <c r="AU172" s="158" t="s">
        <v>148</v>
      </c>
      <c r="AV172" s="13" t="s">
        <v>148</v>
      </c>
      <c r="AW172" s="13" t="s">
        <v>42</v>
      </c>
      <c r="AX172" s="13" t="s">
        <v>86</v>
      </c>
      <c r="AY172" s="158" t="s">
        <v>140</v>
      </c>
    </row>
    <row r="173" spans="2:65" s="13" customFormat="1" ht="11.25">
      <c r="B173" s="157"/>
      <c r="D173" s="151" t="s">
        <v>152</v>
      </c>
      <c r="E173" s="158" t="s">
        <v>1</v>
      </c>
      <c r="F173" s="159" t="s">
        <v>611</v>
      </c>
      <c r="H173" s="160">
        <v>28.728000000000002</v>
      </c>
      <c r="I173" s="161"/>
      <c r="L173" s="157"/>
      <c r="M173" s="162"/>
      <c r="T173" s="163"/>
      <c r="AT173" s="158" t="s">
        <v>152</v>
      </c>
      <c r="AU173" s="158" t="s">
        <v>148</v>
      </c>
      <c r="AV173" s="13" t="s">
        <v>148</v>
      </c>
      <c r="AW173" s="13" t="s">
        <v>42</v>
      </c>
      <c r="AX173" s="13" t="s">
        <v>86</v>
      </c>
      <c r="AY173" s="158" t="s">
        <v>140</v>
      </c>
    </row>
    <row r="174" spans="2:65" s="13" customFormat="1" ht="11.25">
      <c r="B174" s="157"/>
      <c r="D174" s="151" t="s">
        <v>152</v>
      </c>
      <c r="E174" s="158" t="s">
        <v>1</v>
      </c>
      <c r="F174" s="159" t="s">
        <v>612</v>
      </c>
      <c r="H174" s="160">
        <v>-34.343000000000004</v>
      </c>
      <c r="I174" s="161"/>
      <c r="L174" s="157"/>
      <c r="M174" s="162"/>
      <c r="T174" s="163"/>
      <c r="AT174" s="158" t="s">
        <v>152</v>
      </c>
      <c r="AU174" s="158" t="s">
        <v>148</v>
      </c>
      <c r="AV174" s="13" t="s">
        <v>148</v>
      </c>
      <c r="AW174" s="13" t="s">
        <v>42</v>
      </c>
      <c r="AX174" s="13" t="s">
        <v>86</v>
      </c>
      <c r="AY174" s="158" t="s">
        <v>140</v>
      </c>
    </row>
    <row r="175" spans="2:65" s="14" customFormat="1" ht="11.25">
      <c r="B175" s="164"/>
      <c r="D175" s="151" t="s">
        <v>152</v>
      </c>
      <c r="E175" s="165" t="s">
        <v>1</v>
      </c>
      <c r="F175" s="166" t="s">
        <v>155</v>
      </c>
      <c r="H175" s="167">
        <v>19.750999999999998</v>
      </c>
      <c r="I175" s="168"/>
      <c r="L175" s="164"/>
      <c r="M175" s="169"/>
      <c r="T175" s="170"/>
      <c r="AT175" s="165" t="s">
        <v>152</v>
      </c>
      <c r="AU175" s="165" t="s">
        <v>148</v>
      </c>
      <c r="AV175" s="14" t="s">
        <v>147</v>
      </c>
      <c r="AW175" s="14" t="s">
        <v>42</v>
      </c>
      <c r="AX175" s="14" t="s">
        <v>94</v>
      </c>
      <c r="AY175" s="165" t="s">
        <v>140</v>
      </c>
    </row>
    <row r="176" spans="2:65" s="1" customFormat="1" ht="66.75" customHeight="1">
      <c r="B176" s="33"/>
      <c r="C176" s="133" t="s">
        <v>185</v>
      </c>
      <c r="D176" s="133" t="s">
        <v>142</v>
      </c>
      <c r="E176" s="134" t="s">
        <v>223</v>
      </c>
      <c r="F176" s="135" t="s">
        <v>224</v>
      </c>
      <c r="G176" s="136" t="s">
        <v>188</v>
      </c>
      <c r="H176" s="137">
        <v>296.26499999999999</v>
      </c>
      <c r="I176" s="138"/>
      <c r="J176" s="139">
        <f>ROUND(I176*H176,2)</f>
        <v>0</v>
      </c>
      <c r="K176" s="135" t="s">
        <v>146</v>
      </c>
      <c r="L176" s="33"/>
      <c r="M176" s="140" t="s">
        <v>1</v>
      </c>
      <c r="N176" s="141" t="s">
        <v>52</v>
      </c>
      <c r="P176" s="142">
        <f>O176*H176</f>
        <v>0</v>
      </c>
      <c r="Q176" s="142">
        <v>0</v>
      </c>
      <c r="R176" s="142">
        <f>Q176*H176</f>
        <v>0</v>
      </c>
      <c r="S176" s="142">
        <v>0</v>
      </c>
      <c r="T176" s="143">
        <f>S176*H176</f>
        <v>0</v>
      </c>
      <c r="AR176" s="144" t="s">
        <v>147</v>
      </c>
      <c r="AT176" s="144" t="s">
        <v>142</v>
      </c>
      <c r="AU176" s="144" t="s">
        <v>148</v>
      </c>
      <c r="AY176" s="17" t="s">
        <v>140</v>
      </c>
      <c r="BE176" s="145">
        <f>IF(N176="základní",J176,0)</f>
        <v>0</v>
      </c>
      <c r="BF176" s="145">
        <f>IF(N176="snížená",J176,0)</f>
        <v>0</v>
      </c>
      <c r="BG176" s="145">
        <f>IF(N176="zákl. přenesená",J176,0)</f>
        <v>0</v>
      </c>
      <c r="BH176" s="145">
        <f>IF(N176="sníž. přenesená",J176,0)</f>
        <v>0</v>
      </c>
      <c r="BI176" s="145">
        <f>IF(N176="nulová",J176,0)</f>
        <v>0</v>
      </c>
      <c r="BJ176" s="17" t="s">
        <v>148</v>
      </c>
      <c r="BK176" s="145">
        <f>ROUND(I176*H176,2)</f>
        <v>0</v>
      </c>
      <c r="BL176" s="17" t="s">
        <v>147</v>
      </c>
      <c r="BM176" s="144" t="s">
        <v>613</v>
      </c>
    </row>
    <row r="177" spans="2:65" s="1" customFormat="1" ht="11.25">
      <c r="B177" s="33"/>
      <c r="D177" s="146" t="s">
        <v>150</v>
      </c>
      <c r="F177" s="147" t="s">
        <v>226</v>
      </c>
      <c r="I177" s="148"/>
      <c r="L177" s="33"/>
      <c r="M177" s="149"/>
      <c r="T177" s="57"/>
      <c r="AT177" s="17" t="s">
        <v>150</v>
      </c>
      <c r="AU177" s="17" t="s">
        <v>148</v>
      </c>
    </row>
    <row r="178" spans="2:65" s="12" customFormat="1" ht="11.25">
      <c r="B178" s="150"/>
      <c r="D178" s="151" t="s">
        <v>152</v>
      </c>
      <c r="E178" s="152" t="s">
        <v>1</v>
      </c>
      <c r="F178" s="153" t="s">
        <v>227</v>
      </c>
      <c r="H178" s="152" t="s">
        <v>1</v>
      </c>
      <c r="I178" s="154"/>
      <c r="L178" s="150"/>
      <c r="M178" s="155"/>
      <c r="T178" s="156"/>
      <c r="AT178" s="152" t="s">
        <v>152</v>
      </c>
      <c r="AU178" s="152" t="s">
        <v>148</v>
      </c>
      <c r="AV178" s="12" t="s">
        <v>94</v>
      </c>
      <c r="AW178" s="12" t="s">
        <v>42</v>
      </c>
      <c r="AX178" s="12" t="s">
        <v>86</v>
      </c>
      <c r="AY178" s="152" t="s">
        <v>140</v>
      </c>
    </row>
    <row r="179" spans="2:65" s="13" customFormat="1" ht="11.25">
      <c r="B179" s="157"/>
      <c r="D179" s="151" t="s">
        <v>152</v>
      </c>
      <c r="E179" s="158" t="s">
        <v>1</v>
      </c>
      <c r="F179" s="159" t="s">
        <v>614</v>
      </c>
      <c r="H179" s="160">
        <v>296.26499999999999</v>
      </c>
      <c r="I179" s="161"/>
      <c r="L179" s="157"/>
      <c r="M179" s="162"/>
      <c r="T179" s="163"/>
      <c r="AT179" s="158" t="s">
        <v>152</v>
      </c>
      <c r="AU179" s="158" t="s">
        <v>148</v>
      </c>
      <c r="AV179" s="13" t="s">
        <v>148</v>
      </c>
      <c r="AW179" s="13" t="s">
        <v>42</v>
      </c>
      <c r="AX179" s="13" t="s">
        <v>86</v>
      </c>
      <c r="AY179" s="158" t="s">
        <v>140</v>
      </c>
    </row>
    <row r="180" spans="2:65" s="14" customFormat="1" ht="11.25">
      <c r="B180" s="164"/>
      <c r="D180" s="151" t="s">
        <v>152</v>
      </c>
      <c r="E180" s="165" t="s">
        <v>1</v>
      </c>
      <c r="F180" s="166" t="s">
        <v>155</v>
      </c>
      <c r="H180" s="167">
        <v>296.26499999999999</v>
      </c>
      <c r="I180" s="168"/>
      <c r="L180" s="164"/>
      <c r="M180" s="169"/>
      <c r="T180" s="170"/>
      <c r="AT180" s="165" t="s">
        <v>152</v>
      </c>
      <c r="AU180" s="165" t="s">
        <v>148</v>
      </c>
      <c r="AV180" s="14" t="s">
        <v>147</v>
      </c>
      <c r="AW180" s="14" t="s">
        <v>42</v>
      </c>
      <c r="AX180" s="14" t="s">
        <v>94</v>
      </c>
      <c r="AY180" s="165" t="s">
        <v>140</v>
      </c>
    </row>
    <row r="181" spans="2:65" s="1" customFormat="1" ht="37.9" customHeight="1">
      <c r="B181" s="33"/>
      <c r="C181" s="133" t="s">
        <v>195</v>
      </c>
      <c r="D181" s="133" t="s">
        <v>142</v>
      </c>
      <c r="E181" s="134" t="s">
        <v>230</v>
      </c>
      <c r="F181" s="135" t="s">
        <v>231</v>
      </c>
      <c r="G181" s="136" t="s">
        <v>188</v>
      </c>
      <c r="H181" s="137">
        <v>54.094000000000001</v>
      </c>
      <c r="I181" s="138"/>
      <c r="J181" s="139">
        <f>ROUND(I181*H181,2)</f>
        <v>0</v>
      </c>
      <c r="K181" s="135" t="s">
        <v>146</v>
      </c>
      <c r="L181" s="33"/>
      <c r="M181" s="140" t="s">
        <v>1</v>
      </c>
      <c r="N181" s="141" t="s">
        <v>52</v>
      </c>
      <c r="P181" s="142">
        <f>O181*H181</f>
        <v>0</v>
      </c>
      <c r="Q181" s="142">
        <v>0</v>
      </c>
      <c r="R181" s="142">
        <f>Q181*H181</f>
        <v>0</v>
      </c>
      <c r="S181" s="142">
        <v>0</v>
      </c>
      <c r="T181" s="143">
        <f>S181*H181</f>
        <v>0</v>
      </c>
      <c r="AR181" s="144" t="s">
        <v>147</v>
      </c>
      <c r="AT181" s="144" t="s">
        <v>142</v>
      </c>
      <c r="AU181" s="144" t="s">
        <v>148</v>
      </c>
      <c r="AY181" s="17" t="s">
        <v>140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7" t="s">
        <v>148</v>
      </c>
      <c r="BK181" s="145">
        <f>ROUND(I181*H181,2)</f>
        <v>0</v>
      </c>
      <c r="BL181" s="17" t="s">
        <v>147</v>
      </c>
      <c r="BM181" s="144" t="s">
        <v>615</v>
      </c>
    </row>
    <row r="182" spans="2:65" s="1" customFormat="1" ht="11.25">
      <c r="B182" s="33"/>
      <c r="D182" s="146" t="s">
        <v>150</v>
      </c>
      <c r="F182" s="147" t="s">
        <v>233</v>
      </c>
      <c r="I182" s="148"/>
      <c r="L182" s="33"/>
      <c r="M182" s="149"/>
      <c r="T182" s="57"/>
      <c r="AT182" s="17" t="s">
        <v>150</v>
      </c>
      <c r="AU182" s="17" t="s">
        <v>148</v>
      </c>
    </row>
    <row r="183" spans="2:65" s="12" customFormat="1" ht="11.25">
      <c r="B183" s="150"/>
      <c r="D183" s="151" t="s">
        <v>152</v>
      </c>
      <c r="E183" s="152" t="s">
        <v>1</v>
      </c>
      <c r="F183" s="153" t="s">
        <v>234</v>
      </c>
      <c r="H183" s="152" t="s">
        <v>1</v>
      </c>
      <c r="I183" s="154"/>
      <c r="L183" s="150"/>
      <c r="M183" s="155"/>
      <c r="T183" s="156"/>
      <c r="AT183" s="152" t="s">
        <v>152</v>
      </c>
      <c r="AU183" s="152" t="s">
        <v>148</v>
      </c>
      <c r="AV183" s="12" t="s">
        <v>94</v>
      </c>
      <c r="AW183" s="12" t="s">
        <v>42</v>
      </c>
      <c r="AX183" s="12" t="s">
        <v>86</v>
      </c>
      <c r="AY183" s="152" t="s">
        <v>140</v>
      </c>
    </row>
    <row r="184" spans="2:65" s="13" customFormat="1" ht="11.25">
      <c r="B184" s="157"/>
      <c r="D184" s="151" t="s">
        <v>152</v>
      </c>
      <c r="E184" s="158" t="s">
        <v>1</v>
      </c>
      <c r="F184" s="159" t="s">
        <v>600</v>
      </c>
      <c r="H184" s="160">
        <v>34.343000000000004</v>
      </c>
      <c r="I184" s="161"/>
      <c r="L184" s="157"/>
      <c r="M184" s="162"/>
      <c r="T184" s="163"/>
      <c r="AT184" s="158" t="s">
        <v>152</v>
      </c>
      <c r="AU184" s="158" t="s">
        <v>148</v>
      </c>
      <c r="AV184" s="13" t="s">
        <v>148</v>
      </c>
      <c r="AW184" s="13" t="s">
        <v>42</v>
      </c>
      <c r="AX184" s="13" t="s">
        <v>86</v>
      </c>
      <c r="AY184" s="158" t="s">
        <v>140</v>
      </c>
    </row>
    <row r="185" spans="2:65" s="12" customFormat="1" ht="11.25">
      <c r="B185" s="150"/>
      <c r="D185" s="151" t="s">
        <v>152</v>
      </c>
      <c r="E185" s="152" t="s">
        <v>1</v>
      </c>
      <c r="F185" s="153" t="s">
        <v>235</v>
      </c>
      <c r="H185" s="152" t="s">
        <v>1</v>
      </c>
      <c r="I185" s="154"/>
      <c r="L185" s="150"/>
      <c r="M185" s="155"/>
      <c r="T185" s="156"/>
      <c r="AT185" s="152" t="s">
        <v>152</v>
      </c>
      <c r="AU185" s="152" t="s">
        <v>148</v>
      </c>
      <c r="AV185" s="12" t="s">
        <v>94</v>
      </c>
      <c r="AW185" s="12" t="s">
        <v>42</v>
      </c>
      <c r="AX185" s="12" t="s">
        <v>86</v>
      </c>
      <c r="AY185" s="152" t="s">
        <v>140</v>
      </c>
    </row>
    <row r="186" spans="2:65" s="13" customFormat="1" ht="11.25">
      <c r="B186" s="157"/>
      <c r="D186" s="151" t="s">
        <v>152</v>
      </c>
      <c r="E186" s="158" t="s">
        <v>1</v>
      </c>
      <c r="F186" s="159" t="s">
        <v>616</v>
      </c>
      <c r="H186" s="160">
        <v>19.751000000000001</v>
      </c>
      <c r="I186" s="161"/>
      <c r="L186" s="157"/>
      <c r="M186" s="162"/>
      <c r="T186" s="163"/>
      <c r="AT186" s="158" t="s">
        <v>152</v>
      </c>
      <c r="AU186" s="158" t="s">
        <v>148</v>
      </c>
      <c r="AV186" s="13" t="s">
        <v>148</v>
      </c>
      <c r="AW186" s="13" t="s">
        <v>42</v>
      </c>
      <c r="AX186" s="13" t="s">
        <v>86</v>
      </c>
      <c r="AY186" s="158" t="s">
        <v>140</v>
      </c>
    </row>
    <row r="187" spans="2:65" s="14" customFormat="1" ht="11.25">
      <c r="B187" s="164"/>
      <c r="D187" s="151" t="s">
        <v>152</v>
      </c>
      <c r="E187" s="165" t="s">
        <v>1</v>
      </c>
      <c r="F187" s="166" t="s">
        <v>155</v>
      </c>
      <c r="H187" s="167">
        <v>54.094000000000008</v>
      </c>
      <c r="I187" s="168"/>
      <c r="L187" s="164"/>
      <c r="M187" s="169"/>
      <c r="T187" s="170"/>
      <c r="AT187" s="165" t="s">
        <v>152</v>
      </c>
      <c r="AU187" s="165" t="s">
        <v>148</v>
      </c>
      <c r="AV187" s="14" t="s">
        <v>147</v>
      </c>
      <c r="AW187" s="14" t="s">
        <v>42</v>
      </c>
      <c r="AX187" s="14" t="s">
        <v>94</v>
      </c>
      <c r="AY187" s="165" t="s">
        <v>140</v>
      </c>
    </row>
    <row r="188" spans="2:65" s="1" customFormat="1" ht="44.25" customHeight="1">
      <c r="B188" s="33"/>
      <c r="C188" s="133" t="s">
        <v>203</v>
      </c>
      <c r="D188" s="133" t="s">
        <v>142</v>
      </c>
      <c r="E188" s="134" t="s">
        <v>238</v>
      </c>
      <c r="F188" s="135" t="s">
        <v>239</v>
      </c>
      <c r="G188" s="136" t="s">
        <v>240</v>
      </c>
      <c r="H188" s="137">
        <v>35.552</v>
      </c>
      <c r="I188" s="138"/>
      <c r="J188" s="139">
        <f>ROUND(I188*H188,2)</f>
        <v>0</v>
      </c>
      <c r="K188" s="135" t="s">
        <v>146</v>
      </c>
      <c r="L188" s="33"/>
      <c r="M188" s="140" t="s">
        <v>1</v>
      </c>
      <c r="N188" s="141" t="s">
        <v>52</v>
      </c>
      <c r="P188" s="142">
        <f>O188*H188</f>
        <v>0</v>
      </c>
      <c r="Q188" s="142">
        <v>0</v>
      </c>
      <c r="R188" s="142">
        <f>Q188*H188</f>
        <v>0</v>
      </c>
      <c r="S188" s="142">
        <v>0</v>
      </c>
      <c r="T188" s="143">
        <f>S188*H188</f>
        <v>0</v>
      </c>
      <c r="AR188" s="144" t="s">
        <v>147</v>
      </c>
      <c r="AT188" s="144" t="s">
        <v>142</v>
      </c>
      <c r="AU188" s="144" t="s">
        <v>148</v>
      </c>
      <c r="AY188" s="17" t="s">
        <v>140</v>
      </c>
      <c r="BE188" s="145">
        <f>IF(N188="základní",J188,0)</f>
        <v>0</v>
      </c>
      <c r="BF188" s="145">
        <f>IF(N188="snížená",J188,0)</f>
        <v>0</v>
      </c>
      <c r="BG188" s="145">
        <f>IF(N188="zákl. přenesená",J188,0)</f>
        <v>0</v>
      </c>
      <c r="BH188" s="145">
        <f>IF(N188="sníž. přenesená",J188,0)</f>
        <v>0</v>
      </c>
      <c r="BI188" s="145">
        <f>IF(N188="nulová",J188,0)</f>
        <v>0</v>
      </c>
      <c r="BJ188" s="17" t="s">
        <v>148</v>
      </c>
      <c r="BK188" s="145">
        <f>ROUND(I188*H188,2)</f>
        <v>0</v>
      </c>
      <c r="BL188" s="17" t="s">
        <v>147</v>
      </c>
      <c r="BM188" s="144" t="s">
        <v>617</v>
      </c>
    </row>
    <row r="189" spans="2:65" s="1" customFormat="1" ht="11.25">
      <c r="B189" s="33"/>
      <c r="D189" s="146" t="s">
        <v>150</v>
      </c>
      <c r="F189" s="147" t="s">
        <v>242</v>
      </c>
      <c r="I189" s="148"/>
      <c r="L189" s="33"/>
      <c r="M189" s="149"/>
      <c r="T189" s="57"/>
      <c r="AT189" s="17" t="s">
        <v>150</v>
      </c>
      <c r="AU189" s="17" t="s">
        <v>148</v>
      </c>
    </row>
    <row r="190" spans="2:65" s="13" customFormat="1" ht="11.25">
      <c r="B190" s="157"/>
      <c r="D190" s="151" t="s">
        <v>152</v>
      </c>
      <c r="E190" s="158" t="s">
        <v>1</v>
      </c>
      <c r="F190" s="159" t="s">
        <v>618</v>
      </c>
      <c r="H190" s="160">
        <v>35.552</v>
      </c>
      <c r="I190" s="161"/>
      <c r="L190" s="157"/>
      <c r="M190" s="162"/>
      <c r="T190" s="163"/>
      <c r="AT190" s="158" t="s">
        <v>152</v>
      </c>
      <c r="AU190" s="158" t="s">
        <v>148</v>
      </c>
      <c r="AV190" s="13" t="s">
        <v>148</v>
      </c>
      <c r="AW190" s="13" t="s">
        <v>42</v>
      </c>
      <c r="AX190" s="13" t="s">
        <v>86</v>
      </c>
      <c r="AY190" s="158" t="s">
        <v>140</v>
      </c>
    </row>
    <row r="191" spans="2:65" s="14" customFormat="1" ht="11.25">
      <c r="B191" s="164"/>
      <c r="D191" s="151" t="s">
        <v>152</v>
      </c>
      <c r="E191" s="165" t="s">
        <v>1</v>
      </c>
      <c r="F191" s="166" t="s">
        <v>155</v>
      </c>
      <c r="H191" s="167">
        <v>35.552</v>
      </c>
      <c r="I191" s="168"/>
      <c r="L191" s="164"/>
      <c r="M191" s="169"/>
      <c r="T191" s="170"/>
      <c r="AT191" s="165" t="s">
        <v>152</v>
      </c>
      <c r="AU191" s="165" t="s">
        <v>148</v>
      </c>
      <c r="AV191" s="14" t="s">
        <v>147</v>
      </c>
      <c r="AW191" s="14" t="s">
        <v>42</v>
      </c>
      <c r="AX191" s="14" t="s">
        <v>94</v>
      </c>
      <c r="AY191" s="165" t="s">
        <v>140</v>
      </c>
    </row>
    <row r="192" spans="2:65" s="1" customFormat="1" ht="44.25" customHeight="1">
      <c r="B192" s="33"/>
      <c r="C192" s="133" t="s">
        <v>210</v>
      </c>
      <c r="D192" s="133" t="s">
        <v>142</v>
      </c>
      <c r="E192" s="134" t="s">
        <v>244</v>
      </c>
      <c r="F192" s="135" t="s">
        <v>245</v>
      </c>
      <c r="G192" s="136" t="s">
        <v>188</v>
      </c>
      <c r="H192" s="137">
        <v>34.343000000000004</v>
      </c>
      <c r="I192" s="138"/>
      <c r="J192" s="139">
        <f>ROUND(I192*H192,2)</f>
        <v>0</v>
      </c>
      <c r="K192" s="135" t="s">
        <v>146</v>
      </c>
      <c r="L192" s="33"/>
      <c r="M192" s="140" t="s">
        <v>1</v>
      </c>
      <c r="N192" s="141" t="s">
        <v>52</v>
      </c>
      <c r="P192" s="142">
        <f>O192*H192</f>
        <v>0</v>
      </c>
      <c r="Q192" s="142">
        <v>0</v>
      </c>
      <c r="R192" s="142">
        <f>Q192*H192</f>
        <v>0</v>
      </c>
      <c r="S192" s="142">
        <v>0</v>
      </c>
      <c r="T192" s="143">
        <f>S192*H192</f>
        <v>0</v>
      </c>
      <c r="AR192" s="144" t="s">
        <v>147</v>
      </c>
      <c r="AT192" s="144" t="s">
        <v>142</v>
      </c>
      <c r="AU192" s="144" t="s">
        <v>148</v>
      </c>
      <c r="AY192" s="17" t="s">
        <v>140</v>
      </c>
      <c r="BE192" s="145">
        <f>IF(N192="základní",J192,0)</f>
        <v>0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7" t="s">
        <v>148</v>
      </c>
      <c r="BK192" s="145">
        <f>ROUND(I192*H192,2)</f>
        <v>0</v>
      </c>
      <c r="BL192" s="17" t="s">
        <v>147</v>
      </c>
      <c r="BM192" s="144" t="s">
        <v>619</v>
      </c>
    </row>
    <row r="193" spans="2:65" s="1" customFormat="1" ht="11.25">
      <c r="B193" s="33"/>
      <c r="D193" s="146" t="s">
        <v>150</v>
      </c>
      <c r="F193" s="147" t="s">
        <v>247</v>
      </c>
      <c r="I193" s="148"/>
      <c r="L193" s="33"/>
      <c r="M193" s="149"/>
      <c r="T193" s="57"/>
      <c r="AT193" s="17" t="s">
        <v>150</v>
      </c>
      <c r="AU193" s="17" t="s">
        <v>148</v>
      </c>
    </row>
    <row r="194" spans="2:65" s="1" customFormat="1" ht="19.5">
      <c r="B194" s="33"/>
      <c r="D194" s="151" t="s">
        <v>248</v>
      </c>
      <c r="F194" s="171" t="s">
        <v>620</v>
      </c>
      <c r="I194" s="148"/>
      <c r="L194" s="33"/>
      <c r="M194" s="149"/>
      <c r="T194" s="57"/>
      <c r="AT194" s="17" t="s">
        <v>248</v>
      </c>
      <c r="AU194" s="17" t="s">
        <v>148</v>
      </c>
    </row>
    <row r="195" spans="2:65" s="12" customFormat="1" ht="11.25">
      <c r="B195" s="150"/>
      <c r="D195" s="151" t="s">
        <v>152</v>
      </c>
      <c r="E195" s="152" t="s">
        <v>1</v>
      </c>
      <c r="F195" s="153" t="s">
        <v>576</v>
      </c>
      <c r="H195" s="152" t="s">
        <v>1</v>
      </c>
      <c r="I195" s="154"/>
      <c r="L195" s="150"/>
      <c r="M195" s="155"/>
      <c r="T195" s="156"/>
      <c r="AT195" s="152" t="s">
        <v>152</v>
      </c>
      <c r="AU195" s="152" t="s">
        <v>148</v>
      </c>
      <c r="AV195" s="12" t="s">
        <v>94</v>
      </c>
      <c r="AW195" s="12" t="s">
        <v>42</v>
      </c>
      <c r="AX195" s="12" t="s">
        <v>86</v>
      </c>
      <c r="AY195" s="152" t="s">
        <v>140</v>
      </c>
    </row>
    <row r="196" spans="2:65" s="13" customFormat="1" ht="11.25">
      <c r="B196" s="157"/>
      <c r="D196" s="151" t="s">
        <v>152</v>
      </c>
      <c r="E196" s="158" t="s">
        <v>1</v>
      </c>
      <c r="F196" s="159" t="s">
        <v>621</v>
      </c>
      <c r="H196" s="160">
        <v>11.6</v>
      </c>
      <c r="I196" s="161"/>
      <c r="L196" s="157"/>
      <c r="M196" s="162"/>
      <c r="T196" s="163"/>
      <c r="AT196" s="158" t="s">
        <v>152</v>
      </c>
      <c r="AU196" s="158" t="s">
        <v>148</v>
      </c>
      <c r="AV196" s="13" t="s">
        <v>148</v>
      </c>
      <c r="AW196" s="13" t="s">
        <v>42</v>
      </c>
      <c r="AX196" s="13" t="s">
        <v>86</v>
      </c>
      <c r="AY196" s="158" t="s">
        <v>140</v>
      </c>
    </row>
    <row r="197" spans="2:65" s="15" customFormat="1" ht="11.25">
      <c r="B197" s="185"/>
      <c r="D197" s="151" t="s">
        <v>152</v>
      </c>
      <c r="E197" s="186" t="s">
        <v>1</v>
      </c>
      <c r="F197" s="187" t="s">
        <v>578</v>
      </c>
      <c r="H197" s="188">
        <v>11.6</v>
      </c>
      <c r="I197" s="189"/>
      <c r="L197" s="185"/>
      <c r="M197" s="190"/>
      <c r="T197" s="191"/>
      <c r="AT197" s="186" t="s">
        <v>152</v>
      </c>
      <c r="AU197" s="186" t="s">
        <v>148</v>
      </c>
      <c r="AV197" s="15" t="s">
        <v>161</v>
      </c>
      <c r="AW197" s="15" t="s">
        <v>42</v>
      </c>
      <c r="AX197" s="15" t="s">
        <v>86</v>
      </c>
      <c r="AY197" s="186" t="s">
        <v>140</v>
      </c>
    </row>
    <row r="198" spans="2:65" s="12" customFormat="1" ht="11.25">
      <c r="B198" s="150"/>
      <c r="D198" s="151" t="s">
        <v>152</v>
      </c>
      <c r="E198" s="152" t="s">
        <v>1</v>
      </c>
      <c r="F198" s="153" t="s">
        <v>579</v>
      </c>
      <c r="H198" s="152" t="s">
        <v>1</v>
      </c>
      <c r="I198" s="154"/>
      <c r="L198" s="150"/>
      <c r="M198" s="155"/>
      <c r="T198" s="156"/>
      <c r="AT198" s="152" t="s">
        <v>152</v>
      </c>
      <c r="AU198" s="152" t="s">
        <v>148</v>
      </c>
      <c r="AV198" s="12" t="s">
        <v>94</v>
      </c>
      <c r="AW198" s="12" t="s">
        <v>42</v>
      </c>
      <c r="AX198" s="12" t="s">
        <v>86</v>
      </c>
      <c r="AY198" s="152" t="s">
        <v>140</v>
      </c>
    </row>
    <row r="199" spans="2:65" s="13" customFormat="1" ht="11.25">
      <c r="B199" s="157"/>
      <c r="D199" s="151" t="s">
        <v>152</v>
      </c>
      <c r="E199" s="158" t="s">
        <v>1</v>
      </c>
      <c r="F199" s="159" t="s">
        <v>622</v>
      </c>
      <c r="H199" s="160">
        <v>22.742999999999999</v>
      </c>
      <c r="I199" s="161"/>
      <c r="L199" s="157"/>
      <c r="M199" s="162"/>
      <c r="T199" s="163"/>
      <c r="AT199" s="158" t="s">
        <v>152</v>
      </c>
      <c r="AU199" s="158" t="s">
        <v>148</v>
      </c>
      <c r="AV199" s="13" t="s">
        <v>148</v>
      </c>
      <c r="AW199" s="13" t="s">
        <v>42</v>
      </c>
      <c r="AX199" s="13" t="s">
        <v>86</v>
      </c>
      <c r="AY199" s="158" t="s">
        <v>140</v>
      </c>
    </row>
    <row r="200" spans="2:65" s="15" customFormat="1" ht="11.25">
      <c r="B200" s="185"/>
      <c r="D200" s="151" t="s">
        <v>152</v>
      </c>
      <c r="E200" s="186" t="s">
        <v>1</v>
      </c>
      <c r="F200" s="187" t="s">
        <v>578</v>
      </c>
      <c r="H200" s="188">
        <v>22.742999999999999</v>
      </c>
      <c r="I200" s="189"/>
      <c r="L200" s="185"/>
      <c r="M200" s="190"/>
      <c r="T200" s="191"/>
      <c r="AT200" s="186" t="s">
        <v>152</v>
      </c>
      <c r="AU200" s="186" t="s">
        <v>148</v>
      </c>
      <c r="AV200" s="15" t="s">
        <v>161</v>
      </c>
      <c r="AW200" s="15" t="s">
        <v>42</v>
      </c>
      <c r="AX200" s="15" t="s">
        <v>86</v>
      </c>
      <c r="AY200" s="186" t="s">
        <v>140</v>
      </c>
    </row>
    <row r="201" spans="2:65" s="14" customFormat="1" ht="11.25">
      <c r="B201" s="164"/>
      <c r="D201" s="151" t="s">
        <v>152</v>
      </c>
      <c r="E201" s="165" t="s">
        <v>1</v>
      </c>
      <c r="F201" s="166" t="s">
        <v>155</v>
      </c>
      <c r="H201" s="167">
        <v>34.342999999999996</v>
      </c>
      <c r="I201" s="168"/>
      <c r="L201" s="164"/>
      <c r="M201" s="169"/>
      <c r="T201" s="170"/>
      <c r="AT201" s="165" t="s">
        <v>152</v>
      </c>
      <c r="AU201" s="165" t="s">
        <v>148</v>
      </c>
      <c r="AV201" s="14" t="s">
        <v>147</v>
      </c>
      <c r="AW201" s="14" t="s">
        <v>42</v>
      </c>
      <c r="AX201" s="14" t="s">
        <v>94</v>
      </c>
      <c r="AY201" s="165" t="s">
        <v>140</v>
      </c>
    </row>
    <row r="202" spans="2:65" s="1" customFormat="1" ht="37.9" customHeight="1">
      <c r="B202" s="33"/>
      <c r="C202" s="133" t="s">
        <v>21</v>
      </c>
      <c r="D202" s="133" t="s">
        <v>142</v>
      </c>
      <c r="E202" s="134" t="s">
        <v>255</v>
      </c>
      <c r="F202" s="135" t="s">
        <v>256</v>
      </c>
      <c r="G202" s="136" t="s">
        <v>145</v>
      </c>
      <c r="H202" s="137">
        <v>46.44</v>
      </c>
      <c r="I202" s="138"/>
      <c r="J202" s="139">
        <f>ROUND(I202*H202,2)</f>
        <v>0</v>
      </c>
      <c r="K202" s="135" t="s">
        <v>146</v>
      </c>
      <c r="L202" s="33"/>
      <c r="M202" s="140" t="s">
        <v>1</v>
      </c>
      <c r="N202" s="141" t="s">
        <v>52</v>
      </c>
      <c r="P202" s="142">
        <f>O202*H202</f>
        <v>0</v>
      </c>
      <c r="Q202" s="142">
        <v>0</v>
      </c>
      <c r="R202" s="142">
        <f>Q202*H202</f>
        <v>0</v>
      </c>
      <c r="S202" s="142">
        <v>0</v>
      </c>
      <c r="T202" s="143">
        <f>S202*H202</f>
        <v>0</v>
      </c>
      <c r="AR202" s="144" t="s">
        <v>147</v>
      </c>
      <c r="AT202" s="144" t="s">
        <v>142</v>
      </c>
      <c r="AU202" s="144" t="s">
        <v>148</v>
      </c>
      <c r="AY202" s="17" t="s">
        <v>140</v>
      </c>
      <c r="BE202" s="145">
        <f>IF(N202="základní",J202,0)</f>
        <v>0</v>
      </c>
      <c r="BF202" s="145">
        <f>IF(N202="snížená",J202,0)</f>
        <v>0</v>
      </c>
      <c r="BG202" s="145">
        <f>IF(N202="zákl. přenesená",J202,0)</f>
        <v>0</v>
      </c>
      <c r="BH202" s="145">
        <f>IF(N202="sníž. přenesená",J202,0)</f>
        <v>0</v>
      </c>
      <c r="BI202" s="145">
        <f>IF(N202="nulová",J202,0)</f>
        <v>0</v>
      </c>
      <c r="BJ202" s="17" t="s">
        <v>148</v>
      </c>
      <c r="BK202" s="145">
        <f>ROUND(I202*H202,2)</f>
        <v>0</v>
      </c>
      <c r="BL202" s="17" t="s">
        <v>147</v>
      </c>
      <c r="BM202" s="144" t="s">
        <v>623</v>
      </c>
    </row>
    <row r="203" spans="2:65" s="1" customFormat="1" ht="11.25">
      <c r="B203" s="33"/>
      <c r="D203" s="146" t="s">
        <v>150</v>
      </c>
      <c r="F203" s="147" t="s">
        <v>258</v>
      </c>
      <c r="I203" s="148"/>
      <c r="L203" s="33"/>
      <c r="M203" s="149"/>
      <c r="T203" s="57"/>
      <c r="AT203" s="17" t="s">
        <v>150</v>
      </c>
      <c r="AU203" s="17" t="s">
        <v>148</v>
      </c>
    </row>
    <row r="204" spans="2:65" s="12" customFormat="1" ht="11.25">
      <c r="B204" s="150"/>
      <c r="D204" s="151" t="s">
        <v>152</v>
      </c>
      <c r="E204" s="152" t="s">
        <v>1</v>
      </c>
      <c r="F204" s="153" t="s">
        <v>624</v>
      </c>
      <c r="H204" s="152" t="s">
        <v>1</v>
      </c>
      <c r="I204" s="154"/>
      <c r="L204" s="150"/>
      <c r="M204" s="155"/>
      <c r="T204" s="156"/>
      <c r="AT204" s="152" t="s">
        <v>152</v>
      </c>
      <c r="AU204" s="152" t="s">
        <v>148</v>
      </c>
      <c r="AV204" s="12" t="s">
        <v>94</v>
      </c>
      <c r="AW204" s="12" t="s">
        <v>42</v>
      </c>
      <c r="AX204" s="12" t="s">
        <v>86</v>
      </c>
      <c r="AY204" s="152" t="s">
        <v>140</v>
      </c>
    </row>
    <row r="205" spans="2:65" s="13" customFormat="1" ht="11.25">
      <c r="B205" s="157"/>
      <c r="D205" s="151" t="s">
        <v>152</v>
      </c>
      <c r="E205" s="158" t="s">
        <v>1</v>
      </c>
      <c r="F205" s="159" t="s">
        <v>577</v>
      </c>
      <c r="H205" s="160">
        <v>15</v>
      </c>
      <c r="I205" s="161"/>
      <c r="L205" s="157"/>
      <c r="M205" s="162"/>
      <c r="T205" s="163"/>
      <c r="AT205" s="158" t="s">
        <v>152</v>
      </c>
      <c r="AU205" s="158" t="s">
        <v>148</v>
      </c>
      <c r="AV205" s="13" t="s">
        <v>148</v>
      </c>
      <c r="AW205" s="13" t="s">
        <v>42</v>
      </c>
      <c r="AX205" s="13" t="s">
        <v>86</v>
      </c>
      <c r="AY205" s="158" t="s">
        <v>140</v>
      </c>
    </row>
    <row r="206" spans="2:65" s="15" customFormat="1" ht="11.25">
      <c r="B206" s="185"/>
      <c r="D206" s="151" t="s">
        <v>152</v>
      </c>
      <c r="E206" s="186" t="s">
        <v>1</v>
      </c>
      <c r="F206" s="187" t="s">
        <v>578</v>
      </c>
      <c r="H206" s="188">
        <v>15</v>
      </c>
      <c r="I206" s="189"/>
      <c r="L206" s="185"/>
      <c r="M206" s="190"/>
      <c r="T206" s="191"/>
      <c r="AT206" s="186" t="s">
        <v>152</v>
      </c>
      <c r="AU206" s="186" t="s">
        <v>148</v>
      </c>
      <c r="AV206" s="15" t="s">
        <v>161</v>
      </c>
      <c r="AW206" s="15" t="s">
        <v>42</v>
      </c>
      <c r="AX206" s="15" t="s">
        <v>86</v>
      </c>
      <c r="AY206" s="186" t="s">
        <v>140</v>
      </c>
    </row>
    <row r="207" spans="2:65" s="12" customFormat="1" ht="11.25">
      <c r="B207" s="150"/>
      <c r="D207" s="151" t="s">
        <v>152</v>
      </c>
      <c r="E207" s="152" t="s">
        <v>1</v>
      </c>
      <c r="F207" s="153" t="s">
        <v>579</v>
      </c>
      <c r="H207" s="152" t="s">
        <v>1</v>
      </c>
      <c r="I207" s="154"/>
      <c r="L207" s="150"/>
      <c r="M207" s="155"/>
      <c r="T207" s="156"/>
      <c r="AT207" s="152" t="s">
        <v>152</v>
      </c>
      <c r="AU207" s="152" t="s">
        <v>148</v>
      </c>
      <c r="AV207" s="12" t="s">
        <v>94</v>
      </c>
      <c r="AW207" s="12" t="s">
        <v>42</v>
      </c>
      <c r="AX207" s="12" t="s">
        <v>86</v>
      </c>
      <c r="AY207" s="152" t="s">
        <v>140</v>
      </c>
    </row>
    <row r="208" spans="2:65" s="13" customFormat="1" ht="11.25">
      <c r="B208" s="157"/>
      <c r="D208" s="151" t="s">
        <v>152</v>
      </c>
      <c r="E208" s="158" t="s">
        <v>1</v>
      </c>
      <c r="F208" s="159" t="s">
        <v>580</v>
      </c>
      <c r="H208" s="160">
        <v>31.44</v>
      </c>
      <c r="I208" s="161"/>
      <c r="L208" s="157"/>
      <c r="M208" s="162"/>
      <c r="T208" s="163"/>
      <c r="AT208" s="158" t="s">
        <v>152</v>
      </c>
      <c r="AU208" s="158" t="s">
        <v>148</v>
      </c>
      <c r="AV208" s="13" t="s">
        <v>148</v>
      </c>
      <c r="AW208" s="13" t="s">
        <v>42</v>
      </c>
      <c r="AX208" s="13" t="s">
        <v>86</v>
      </c>
      <c r="AY208" s="158" t="s">
        <v>140</v>
      </c>
    </row>
    <row r="209" spans="2:65" s="15" customFormat="1" ht="11.25">
      <c r="B209" s="185"/>
      <c r="D209" s="151" t="s">
        <v>152</v>
      </c>
      <c r="E209" s="186" t="s">
        <v>1</v>
      </c>
      <c r="F209" s="187" t="s">
        <v>578</v>
      </c>
      <c r="H209" s="188">
        <v>31.44</v>
      </c>
      <c r="I209" s="189"/>
      <c r="L209" s="185"/>
      <c r="M209" s="190"/>
      <c r="T209" s="191"/>
      <c r="AT209" s="186" t="s">
        <v>152</v>
      </c>
      <c r="AU209" s="186" t="s">
        <v>148</v>
      </c>
      <c r="AV209" s="15" t="s">
        <v>161</v>
      </c>
      <c r="AW209" s="15" t="s">
        <v>42</v>
      </c>
      <c r="AX209" s="15" t="s">
        <v>86</v>
      </c>
      <c r="AY209" s="186" t="s">
        <v>140</v>
      </c>
    </row>
    <row r="210" spans="2:65" s="14" customFormat="1" ht="11.25">
      <c r="B210" s="164"/>
      <c r="D210" s="151" t="s">
        <v>152</v>
      </c>
      <c r="E210" s="165" t="s">
        <v>1</v>
      </c>
      <c r="F210" s="166" t="s">
        <v>155</v>
      </c>
      <c r="H210" s="167">
        <v>46.44</v>
      </c>
      <c r="I210" s="168"/>
      <c r="L210" s="164"/>
      <c r="M210" s="169"/>
      <c r="T210" s="170"/>
      <c r="AT210" s="165" t="s">
        <v>152</v>
      </c>
      <c r="AU210" s="165" t="s">
        <v>148</v>
      </c>
      <c r="AV210" s="14" t="s">
        <v>147</v>
      </c>
      <c r="AW210" s="14" t="s">
        <v>42</v>
      </c>
      <c r="AX210" s="14" t="s">
        <v>94</v>
      </c>
      <c r="AY210" s="165" t="s">
        <v>140</v>
      </c>
    </row>
    <row r="211" spans="2:65" s="1" customFormat="1" ht="33" customHeight="1">
      <c r="B211" s="33"/>
      <c r="C211" s="133" t="s">
        <v>222</v>
      </c>
      <c r="D211" s="133" t="s">
        <v>142</v>
      </c>
      <c r="E211" s="134" t="s">
        <v>260</v>
      </c>
      <c r="F211" s="135" t="s">
        <v>261</v>
      </c>
      <c r="G211" s="136" t="s">
        <v>145</v>
      </c>
      <c r="H211" s="137">
        <v>28.14</v>
      </c>
      <c r="I211" s="138"/>
      <c r="J211" s="139">
        <f>ROUND(I211*H211,2)</f>
        <v>0</v>
      </c>
      <c r="K211" s="135" t="s">
        <v>146</v>
      </c>
      <c r="L211" s="33"/>
      <c r="M211" s="140" t="s">
        <v>1</v>
      </c>
      <c r="N211" s="141" t="s">
        <v>52</v>
      </c>
      <c r="P211" s="142">
        <f>O211*H211</f>
        <v>0</v>
      </c>
      <c r="Q211" s="142">
        <v>0</v>
      </c>
      <c r="R211" s="142">
        <f>Q211*H211</f>
        <v>0</v>
      </c>
      <c r="S211" s="142">
        <v>0</v>
      </c>
      <c r="T211" s="143">
        <f>S211*H211</f>
        <v>0</v>
      </c>
      <c r="AR211" s="144" t="s">
        <v>147</v>
      </c>
      <c r="AT211" s="144" t="s">
        <v>142</v>
      </c>
      <c r="AU211" s="144" t="s">
        <v>148</v>
      </c>
      <c r="AY211" s="17" t="s">
        <v>140</v>
      </c>
      <c r="BE211" s="145">
        <f>IF(N211="základní",J211,0)</f>
        <v>0</v>
      </c>
      <c r="BF211" s="145">
        <f>IF(N211="snížená",J211,0)</f>
        <v>0</v>
      </c>
      <c r="BG211" s="145">
        <f>IF(N211="zákl. přenesená",J211,0)</f>
        <v>0</v>
      </c>
      <c r="BH211" s="145">
        <f>IF(N211="sníž. přenesená",J211,0)</f>
        <v>0</v>
      </c>
      <c r="BI211" s="145">
        <f>IF(N211="nulová",J211,0)</f>
        <v>0</v>
      </c>
      <c r="BJ211" s="17" t="s">
        <v>148</v>
      </c>
      <c r="BK211" s="145">
        <f>ROUND(I211*H211,2)</f>
        <v>0</v>
      </c>
      <c r="BL211" s="17" t="s">
        <v>147</v>
      </c>
      <c r="BM211" s="144" t="s">
        <v>625</v>
      </c>
    </row>
    <row r="212" spans="2:65" s="1" customFormat="1" ht="11.25">
      <c r="B212" s="33"/>
      <c r="D212" s="146" t="s">
        <v>150</v>
      </c>
      <c r="F212" s="147" t="s">
        <v>263</v>
      </c>
      <c r="I212" s="148"/>
      <c r="L212" s="33"/>
      <c r="M212" s="149"/>
      <c r="T212" s="57"/>
      <c r="AT212" s="17" t="s">
        <v>150</v>
      </c>
      <c r="AU212" s="17" t="s">
        <v>148</v>
      </c>
    </row>
    <row r="213" spans="2:65" s="12" customFormat="1" ht="11.25">
      <c r="B213" s="150"/>
      <c r="D213" s="151" t="s">
        <v>152</v>
      </c>
      <c r="E213" s="152" t="s">
        <v>1</v>
      </c>
      <c r="F213" s="153" t="s">
        <v>576</v>
      </c>
      <c r="H213" s="152" t="s">
        <v>1</v>
      </c>
      <c r="I213" s="154"/>
      <c r="L213" s="150"/>
      <c r="M213" s="155"/>
      <c r="T213" s="156"/>
      <c r="AT213" s="152" t="s">
        <v>152</v>
      </c>
      <c r="AU213" s="152" t="s">
        <v>148</v>
      </c>
      <c r="AV213" s="12" t="s">
        <v>94</v>
      </c>
      <c r="AW213" s="12" t="s">
        <v>42</v>
      </c>
      <c r="AX213" s="12" t="s">
        <v>86</v>
      </c>
      <c r="AY213" s="152" t="s">
        <v>140</v>
      </c>
    </row>
    <row r="214" spans="2:65" s="13" customFormat="1" ht="11.25">
      <c r="B214" s="157"/>
      <c r="D214" s="151" t="s">
        <v>152</v>
      </c>
      <c r="E214" s="158" t="s">
        <v>1</v>
      </c>
      <c r="F214" s="159" t="s">
        <v>626</v>
      </c>
      <c r="H214" s="160">
        <v>4.2</v>
      </c>
      <c r="I214" s="161"/>
      <c r="L214" s="157"/>
      <c r="M214" s="162"/>
      <c r="T214" s="163"/>
      <c r="AT214" s="158" t="s">
        <v>152</v>
      </c>
      <c r="AU214" s="158" t="s">
        <v>148</v>
      </c>
      <c r="AV214" s="13" t="s">
        <v>148</v>
      </c>
      <c r="AW214" s="13" t="s">
        <v>42</v>
      </c>
      <c r="AX214" s="13" t="s">
        <v>86</v>
      </c>
      <c r="AY214" s="158" t="s">
        <v>140</v>
      </c>
    </row>
    <row r="215" spans="2:65" s="15" customFormat="1" ht="11.25">
      <c r="B215" s="185"/>
      <c r="D215" s="151" t="s">
        <v>152</v>
      </c>
      <c r="E215" s="186" t="s">
        <v>1</v>
      </c>
      <c r="F215" s="187" t="s">
        <v>578</v>
      </c>
      <c r="H215" s="188">
        <v>4.2</v>
      </c>
      <c r="I215" s="189"/>
      <c r="L215" s="185"/>
      <c r="M215" s="190"/>
      <c r="T215" s="191"/>
      <c r="AT215" s="186" t="s">
        <v>152</v>
      </c>
      <c r="AU215" s="186" t="s">
        <v>148</v>
      </c>
      <c r="AV215" s="15" t="s">
        <v>161</v>
      </c>
      <c r="AW215" s="15" t="s">
        <v>42</v>
      </c>
      <c r="AX215" s="15" t="s">
        <v>86</v>
      </c>
      <c r="AY215" s="186" t="s">
        <v>140</v>
      </c>
    </row>
    <row r="216" spans="2:65" s="12" customFormat="1" ht="11.25">
      <c r="B216" s="150"/>
      <c r="D216" s="151" t="s">
        <v>152</v>
      </c>
      <c r="E216" s="152" t="s">
        <v>1</v>
      </c>
      <c r="F216" s="153" t="s">
        <v>579</v>
      </c>
      <c r="H216" s="152" t="s">
        <v>1</v>
      </c>
      <c r="I216" s="154"/>
      <c r="L216" s="150"/>
      <c r="M216" s="155"/>
      <c r="T216" s="156"/>
      <c r="AT216" s="152" t="s">
        <v>152</v>
      </c>
      <c r="AU216" s="152" t="s">
        <v>148</v>
      </c>
      <c r="AV216" s="12" t="s">
        <v>94</v>
      </c>
      <c r="AW216" s="12" t="s">
        <v>42</v>
      </c>
      <c r="AX216" s="12" t="s">
        <v>86</v>
      </c>
      <c r="AY216" s="152" t="s">
        <v>140</v>
      </c>
    </row>
    <row r="217" spans="2:65" s="13" customFormat="1" ht="11.25">
      <c r="B217" s="157"/>
      <c r="D217" s="151" t="s">
        <v>152</v>
      </c>
      <c r="E217" s="158" t="s">
        <v>1</v>
      </c>
      <c r="F217" s="159" t="s">
        <v>627</v>
      </c>
      <c r="H217" s="160">
        <v>23.94</v>
      </c>
      <c r="I217" s="161"/>
      <c r="L217" s="157"/>
      <c r="M217" s="162"/>
      <c r="T217" s="163"/>
      <c r="AT217" s="158" t="s">
        <v>152</v>
      </c>
      <c r="AU217" s="158" t="s">
        <v>148</v>
      </c>
      <c r="AV217" s="13" t="s">
        <v>148</v>
      </c>
      <c r="AW217" s="13" t="s">
        <v>42</v>
      </c>
      <c r="AX217" s="13" t="s">
        <v>86</v>
      </c>
      <c r="AY217" s="158" t="s">
        <v>140</v>
      </c>
    </row>
    <row r="218" spans="2:65" s="15" customFormat="1" ht="11.25">
      <c r="B218" s="185"/>
      <c r="D218" s="151" t="s">
        <v>152</v>
      </c>
      <c r="E218" s="186" t="s">
        <v>1</v>
      </c>
      <c r="F218" s="187" t="s">
        <v>578</v>
      </c>
      <c r="H218" s="188">
        <v>23.94</v>
      </c>
      <c r="I218" s="189"/>
      <c r="L218" s="185"/>
      <c r="M218" s="190"/>
      <c r="T218" s="191"/>
      <c r="AT218" s="186" t="s">
        <v>152</v>
      </c>
      <c r="AU218" s="186" t="s">
        <v>148</v>
      </c>
      <c r="AV218" s="15" t="s">
        <v>161</v>
      </c>
      <c r="AW218" s="15" t="s">
        <v>42</v>
      </c>
      <c r="AX218" s="15" t="s">
        <v>86</v>
      </c>
      <c r="AY218" s="186" t="s">
        <v>140</v>
      </c>
    </row>
    <row r="219" spans="2:65" s="14" customFormat="1" ht="11.25">
      <c r="B219" s="164"/>
      <c r="D219" s="151" t="s">
        <v>152</v>
      </c>
      <c r="E219" s="165" t="s">
        <v>1</v>
      </c>
      <c r="F219" s="166" t="s">
        <v>155</v>
      </c>
      <c r="H219" s="167">
        <v>28.14</v>
      </c>
      <c r="I219" s="168"/>
      <c r="L219" s="164"/>
      <c r="M219" s="169"/>
      <c r="T219" s="170"/>
      <c r="AT219" s="165" t="s">
        <v>152</v>
      </c>
      <c r="AU219" s="165" t="s">
        <v>148</v>
      </c>
      <c r="AV219" s="14" t="s">
        <v>147</v>
      </c>
      <c r="AW219" s="14" t="s">
        <v>42</v>
      </c>
      <c r="AX219" s="14" t="s">
        <v>94</v>
      </c>
      <c r="AY219" s="165" t="s">
        <v>140</v>
      </c>
    </row>
    <row r="220" spans="2:65" s="11" customFormat="1" ht="22.9" customHeight="1">
      <c r="B220" s="121"/>
      <c r="D220" s="122" t="s">
        <v>85</v>
      </c>
      <c r="E220" s="131" t="s">
        <v>148</v>
      </c>
      <c r="F220" s="131" t="s">
        <v>266</v>
      </c>
      <c r="I220" s="124"/>
      <c r="J220" s="132">
        <f>BK220</f>
        <v>0</v>
      </c>
      <c r="L220" s="121"/>
      <c r="M220" s="126"/>
      <c r="P220" s="127">
        <f>SUM(P221:P240)</f>
        <v>0</v>
      </c>
      <c r="R220" s="127">
        <f>SUM(R221:R240)</f>
        <v>13.131995200000002</v>
      </c>
      <c r="T220" s="128">
        <f>SUM(T221:T240)</f>
        <v>0</v>
      </c>
      <c r="AR220" s="122" t="s">
        <v>94</v>
      </c>
      <c r="AT220" s="129" t="s">
        <v>85</v>
      </c>
      <c r="AU220" s="129" t="s">
        <v>94</v>
      </c>
      <c r="AY220" s="122" t="s">
        <v>140</v>
      </c>
      <c r="BK220" s="130">
        <f>SUM(BK221:BK240)</f>
        <v>0</v>
      </c>
    </row>
    <row r="221" spans="2:65" s="1" customFormat="1" ht="16.5" customHeight="1">
      <c r="B221" s="33"/>
      <c r="C221" s="133" t="s">
        <v>229</v>
      </c>
      <c r="D221" s="133" t="s">
        <v>142</v>
      </c>
      <c r="E221" s="134" t="s">
        <v>628</v>
      </c>
      <c r="F221" s="135" t="s">
        <v>629</v>
      </c>
      <c r="G221" s="136" t="s">
        <v>188</v>
      </c>
      <c r="H221" s="137">
        <v>2.3940000000000001</v>
      </c>
      <c r="I221" s="138"/>
      <c r="J221" s="139">
        <f>ROUND(I221*H221,2)</f>
        <v>0</v>
      </c>
      <c r="K221" s="135" t="s">
        <v>1</v>
      </c>
      <c r="L221" s="33"/>
      <c r="M221" s="140" t="s">
        <v>1</v>
      </c>
      <c r="N221" s="141" t="s">
        <v>52</v>
      </c>
      <c r="P221" s="142">
        <f>O221*H221</f>
        <v>0</v>
      </c>
      <c r="Q221" s="142">
        <v>1.98</v>
      </c>
      <c r="R221" s="142">
        <f>Q221*H221</f>
        <v>4.7401200000000001</v>
      </c>
      <c r="S221" s="142">
        <v>0</v>
      </c>
      <c r="T221" s="143">
        <f>S221*H221</f>
        <v>0</v>
      </c>
      <c r="AR221" s="144" t="s">
        <v>147</v>
      </c>
      <c r="AT221" s="144" t="s">
        <v>142</v>
      </c>
      <c r="AU221" s="144" t="s">
        <v>148</v>
      </c>
      <c r="AY221" s="17" t="s">
        <v>140</v>
      </c>
      <c r="BE221" s="145">
        <f>IF(N221="základní",J221,0)</f>
        <v>0</v>
      </c>
      <c r="BF221" s="145">
        <f>IF(N221="snížená",J221,0)</f>
        <v>0</v>
      </c>
      <c r="BG221" s="145">
        <f>IF(N221="zákl. přenesená",J221,0)</f>
        <v>0</v>
      </c>
      <c r="BH221" s="145">
        <f>IF(N221="sníž. přenesená",J221,0)</f>
        <v>0</v>
      </c>
      <c r="BI221" s="145">
        <f>IF(N221="nulová",J221,0)</f>
        <v>0</v>
      </c>
      <c r="BJ221" s="17" t="s">
        <v>148</v>
      </c>
      <c r="BK221" s="145">
        <f>ROUND(I221*H221,2)</f>
        <v>0</v>
      </c>
      <c r="BL221" s="17" t="s">
        <v>147</v>
      </c>
      <c r="BM221" s="144" t="s">
        <v>630</v>
      </c>
    </row>
    <row r="222" spans="2:65" s="12" customFormat="1" ht="11.25">
      <c r="B222" s="150"/>
      <c r="D222" s="151" t="s">
        <v>152</v>
      </c>
      <c r="E222" s="152" t="s">
        <v>1</v>
      </c>
      <c r="F222" s="153" t="s">
        <v>579</v>
      </c>
      <c r="H222" s="152" t="s">
        <v>1</v>
      </c>
      <c r="I222" s="154"/>
      <c r="L222" s="150"/>
      <c r="M222" s="155"/>
      <c r="T222" s="156"/>
      <c r="AT222" s="152" t="s">
        <v>152</v>
      </c>
      <c r="AU222" s="152" t="s">
        <v>148</v>
      </c>
      <c r="AV222" s="12" t="s">
        <v>94</v>
      </c>
      <c r="AW222" s="12" t="s">
        <v>42</v>
      </c>
      <c r="AX222" s="12" t="s">
        <v>86</v>
      </c>
      <c r="AY222" s="152" t="s">
        <v>140</v>
      </c>
    </row>
    <row r="223" spans="2:65" s="13" customFormat="1" ht="11.25">
      <c r="B223" s="157"/>
      <c r="D223" s="151" t="s">
        <v>152</v>
      </c>
      <c r="E223" s="158" t="s">
        <v>1</v>
      </c>
      <c r="F223" s="159" t="s">
        <v>631</v>
      </c>
      <c r="H223" s="160">
        <v>2.3940000000000001</v>
      </c>
      <c r="I223" s="161"/>
      <c r="L223" s="157"/>
      <c r="M223" s="162"/>
      <c r="T223" s="163"/>
      <c r="AT223" s="158" t="s">
        <v>152</v>
      </c>
      <c r="AU223" s="158" t="s">
        <v>148</v>
      </c>
      <c r="AV223" s="13" t="s">
        <v>148</v>
      </c>
      <c r="AW223" s="13" t="s">
        <v>42</v>
      </c>
      <c r="AX223" s="13" t="s">
        <v>86</v>
      </c>
      <c r="AY223" s="158" t="s">
        <v>140</v>
      </c>
    </row>
    <row r="224" spans="2:65" s="14" customFormat="1" ht="11.25">
      <c r="B224" s="164"/>
      <c r="D224" s="151" t="s">
        <v>152</v>
      </c>
      <c r="E224" s="165" t="s">
        <v>1</v>
      </c>
      <c r="F224" s="166" t="s">
        <v>155</v>
      </c>
      <c r="H224" s="167">
        <v>2.3940000000000001</v>
      </c>
      <c r="I224" s="168"/>
      <c r="L224" s="164"/>
      <c r="M224" s="169"/>
      <c r="T224" s="170"/>
      <c r="AT224" s="165" t="s">
        <v>152</v>
      </c>
      <c r="AU224" s="165" t="s">
        <v>148</v>
      </c>
      <c r="AV224" s="14" t="s">
        <v>147</v>
      </c>
      <c r="AW224" s="14" t="s">
        <v>42</v>
      </c>
      <c r="AX224" s="14" t="s">
        <v>94</v>
      </c>
      <c r="AY224" s="165" t="s">
        <v>140</v>
      </c>
    </row>
    <row r="225" spans="2:65" s="1" customFormat="1" ht="24.2" customHeight="1">
      <c r="B225" s="33"/>
      <c r="C225" s="133" t="s">
        <v>237</v>
      </c>
      <c r="D225" s="133" t="s">
        <v>142</v>
      </c>
      <c r="E225" s="134" t="s">
        <v>632</v>
      </c>
      <c r="F225" s="135" t="s">
        <v>633</v>
      </c>
      <c r="G225" s="136" t="s">
        <v>188</v>
      </c>
      <c r="H225" s="137">
        <v>0.42</v>
      </c>
      <c r="I225" s="138"/>
      <c r="J225" s="139">
        <f>ROUND(I225*H225,2)</f>
        <v>0</v>
      </c>
      <c r="K225" s="135" t="s">
        <v>146</v>
      </c>
      <c r="L225" s="33"/>
      <c r="M225" s="140" t="s">
        <v>1</v>
      </c>
      <c r="N225" s="141" t="s">
        <v>52</v>
      </c>
      <c r="P225" s="142">
        <f>O225*H225</f>
        <v>0</v>
      </c>
      <c r="Q225" s="142">
        <v>1.98</v>
      </c>
      <c r="R225" s="142">
        <f>Q225*H225</f>
        <v>0.83160000000000001</v>
      </c>
      <c r="S225" s="142">
        <v>0</v>
      </c>
      <c r="T225" s="143">
        <f>S225*H225</f>
        <v>0</v>
      </c>
      <c r="AR225" s="144" t="s">
        <v>147</v>
      </c>
      <c r="AT225" s="144" t="s">
        <v>142</v>
      </c>
      <c r="AU225" s="144" t="s">
        <v>148</v>
      </c>
      <c r="AY225" s="17" t="s">
        <v>140</v>
      </c>
      <c r="BE225" s="145">
        <f>IF(N225="základní",J225,0)</f>
        <v>0</v>
      </c>
      <c r="BF225" s="145">
        <f>IF(N225="snížená",J225,0)</f>
        <v>0</v>
      </c>
      <c r="BG225" s="145">
        <f>IF(N225="zákl. přenesená",J225,0)</f>
        <v>0</v>
      </c>
      <c r="BH225" s="145">
        <f>IF(N225="sníž. přenesená",J225,0)</f>
        <v>0</v>
      </c>
      <c r="BI225" s="145">
        <f>IF(N225="nulová",J225,0)</f>
        <v>0</v>
      </c>
      <c r="BJ225" s="17" t="s">
        <v>148</v>
      </c>
      <c r="BK225" s="145">
        <f>ROUND(I225*H225,2)</f>
        <v>0</v>
      </c>
      <c r="BL225" s="17" t="s">
        <v>147</v>
      </c>
      <c r="BM225" s="144" t="s">
        <v>634</v>
      </c>
    </row>
    <row r="226" spans="2:65" s="1" customFormat="1" ht="11.25">
      <c r="B226" s="33"/>
      <c r="D226" s="146" t="s">
        <v>150</v>
      </c>
      <c r="F226" s="147" t="s">
        <v>635</v>
      </c>
      <c r="I226" s="148"/>
      <c r="L226" s="33"/>
      <c r="M226" s="149"/>
      <c r="T226" s="57"/>
      <c r="AT226" s="17" t="s">
        <v>150</v>
      </c>
      <c r="AU226" s="17" t="s">
        <v>148</v>
      </c>
    </row>
    <row r="227" spans="2:65" s="12" customFormat="1" ht="11.25">
      <c r="B227" s="150"/>
      <c r="D227" s="151" t="s">
        <v>152</v>
      </c>
      <c r="E227" s="152" t="s">
        <v>1</v>
      </c>
      <c r="F227" s="153" t="s">
        <v>576</v>
      </c>
      <c r="H227" s="152" t="s">
        <v>1</v>
      </c>
      <c r="I227" s="154"/>
      <c r="L227" s="150"/>
      <c r="M227" s="155"/>
      <c r="T227" s="156"/>
      <c r="AT227" s="152" t="s">
        <v>152</v>
      </c>
      <c r="AU227" s="152" t="s">
        <v>148</v>
      </c>
      <c r="AV227" s="12" t="s">
        <v>94</v>
      </c>
      <c r="AW227" s="12" t="s">
        <v>42</v>
      </c>
      <c r="AX227" s="12" t="s">
        <v>86</v>
      </c>
      <c r="AY227" s="152" t="s">
        <v>140</v>
      </c>
    </row>
    <row r="228" spans="2:65" s="13" customFormat="1" ht="11.25">
      <c r="B228" s="157"/>
      <c r="D228" s="151" t="s">
        <v>152</v>
      </c>
      <c r="E228" s="158" t="s">
        <v>1</v>
      </c>
      <c r="F228" s="159" t="s">
        <v>636</v>
      </c>
      <c r="H228" s="160">
        <v>0.42</v>
      </c>
      <c r="I228" s="161"/>
      <c r="L228" s="157"/>
      <c r="M228" s="162"/>
      <c r="T228" s="163"/>
      <c r="AT228" s="158" t="s">
        <v>152</v>
      </c>
      <c r="AU228" s="158" t="s">
        <v>148</v>
      </c>
      <c r="AV228" s="13" t="s">
        <v>148</v>
      </c>
      <c r="AW228" s="13" t="s">
        <v>42</v>
      </c>
      <c r="AX228" s="13" t="s">
        <v>86</v>
      </c>
      <c r="AY228" s="158" t="s">
        <v>140</v>
      </c>
    </row>
    <row r="229" spans="2:65" s="14" customFormat="1" ht="11.25">
      <c r="B229" s="164"/>
      <c r="D229" s="151" t="s">
        <v>152</v>
      </c>
      <c r="E229" s="165" t="s">
        <v>1</v>
      </c>
      <c r="F229" s="166" t="s">
        <v>155</v>
      </c>
      <c r="H229" s="167">
        <v>0.42</v>
      </c>
      <c r="I229" s="168"/>
      <c r="L229" s="164"/>
      <c r="M229" s="169"/>
      <c r="T229" s="170"/>
      <c r="AT229" s="165" t="s">
        <v>152</v>
      </c>
      <c r="AU229" s="165" t="s">
        <v>148</v>
      </c>
      <c r="AV229" s="14" t="s">
        <v>147</v>
      </c>
      <c r="AW229" s="14" t="s">
        <v>42</v>
      </c>
      <c r="AX229" s="14" t="s">
        <v>94</v>
      </c>
      <c r="AY229" s="165" t="s">
        <v>140</v>
      </c>
    </row>
    <row r="230" spans="2:65" s="1" customFormat="1" ht="21.75" customHeight="1">
      <c r="B230" s="33"/>
      <c r="C230" s="133" t="s">
        <v>8</v>
      </c>
      <c r="D230" s="133" t="s">
        <v>142</v>
      </c>
      <c r="E230" s="134" t="s">
        <v>637</v>
      </c>
      <c r="F230" s="135" t="s">
        <v>638</v>
      </c>
      <c r="G230" s="136" t="s">
        <v>188</v>
      </c>
      <c r="H230" s="137">
        <v>3.4940000000000002</v>
      </c>
      <c r="I230" s="138"/>
      <c r="J230" s="139">
        <f>ROUND(I230*H230,2)</f>
        <v>0</v>
      </c>
      <c r="K230" s="135" t="s">
        <v>1</v>
      </c>
      <c r="L230" s="33"/>
      <c r="M230" s="140" t="s">
        <v>1</v>
      </c>
      <c r="N230" s="141" t="s">
        <v>52</v>
      </c>
      <c r="P230" s="142">
        <f>O230*H230</f>
        <v>0</v>
      </c>
      <c r="Q230" s="142">
        <v>2.16</v>
      </c>
      <c r="R230" s="142">
        <f>Q230*H230</f>
        <v>7.5470400000000009</v>
      </c>
      <c r="S230" s="142">
        <v>0</v>
      </c>
      <c r="T230" s="143">
        <f>S230*H230</f>
        <v>0</v>
      </c>
      <c r="AR230" s="144" t="s">
        <v>147</v>
      </c>
      <c r="AT230" s="144" t="s">
        <v>142</v>
      </c>
      <c r="AU230" s="144" t="s">
        <v>148</v>
      </c>
      <c r="AY230" s="17" t="s">
        <v>140</v>
      </c>
      <c r="BE230" s="145">
        <f>IF(N230="základní",J230,0)</f>
        <v>0</v>
      </c>
      <c r="BF230" s="145">
        <f>IF(N230="snížená",J230,0)</f>
        <v>0</v>
      </c>
      <c r="BG230" s="145">
        <f>IF(N230="zákl. přenesená",J230,0)</f>
        <v>0</v>
      </c>
      <c r="BH230" s="145">
        <f>IF(N230="sníž. přenesená",J230,0)</f>
        <v>0</v>
      </c>
      <c r="BI230" s="145">
        <f>IF(N230="nulová",J230,0)</f>
        <v>0</v>
      </c>
      <c r="BJ230" s="17" t="s">
        <v>148</v>
      </c>
      <c r="BK230" s="145">
        <f>ROUND(I230*H230,2)</f>
        <v>0</v>
      </c>
      <c r="BL230" s="17" t="s">
        <v>147</v>
      </c>
      <c r="BM230" s="144" t="s">
        <v>639</v>
      </c>
    </row>
    <row r="231" spans="2:65" s="12" customFormat="1" ht="11.25">
      <c r="B231" s="150"/>
      <c r="D231" s="151" t="s">
        <v>152</v>
      </c>
      <c r="E231" s="152" t="s">
        <v>1</v>
      </c>
      <c r="F231" s="153" t="s">
        <v>576</v>
      </c>
      <c r="H231" s="152" t="s">
        <v>1</v>
      </c>
      <c r="I231" s="154"/>
      <c r="L231" s="150"/>
      <c r="M231" s="155"/>
      <c r="T231" s="156"/>
      <c r="AT231" s="152" t="s">
        <v>152</v>
      </c>
      <c r="AU231" s="152" t="s">
        <v>148</v>
      </c>
      <c r="AV231" s="12" t="s">
        <v>94</v>
      </c>
      <c r="AW231" s="12" t="s">
        <v>42</v>
      </c>
      <c r="AX231" s="12" t="s">
        <v>86</v>
      </c>
      <c r="AY231" s="152" t="s">
        <v>140</v>
      </c>
    </row>
    <row r="232" spans="2:65" s="13" customFormat="1" ht="11.25">
      <c r="B232" s="157"/>
      <c r="D232" s="151" t="s">
        <v>152</v>
      </c>
      <c r="E232" s="158" t="s">
        <v>1</v>
      </c>
      <c r="F232" s="159" t="s">
        <v>640</v>
      </c>
      <c r="H232" s="160">
        <v>4.8</v>
      </c>
      <c r="I232" s="161"/>
      <c r="L232" s="157"/>
      <c r="M232" s="162"/>
      <c r="T232" s="163"/>
      <c r="AT232" s="158" t="s">
        <v>152</v>
      </c>
      <c r="AU232" s="158" t="s">
        <v>148</v>
      </c>
      <c r="AV232" s="13" t="s">
        <v>148</v>
      </c>
      <c r="AW232" s="13" t="s">
        <v>42</v>
      </c>
      <c r="AX232" s="13" t="s">
        <v>86</v>
      </c>
      <c r="AY232" s="158" t="s">
        <v>140</v>
      </c>
    </row>
    <row r="233" spans="2:65" s="13" customFormat="1" ht="11.25">
      <c r="B233" s="157"/>
      <c r="D233" s="151" t="s">
        <v>152</v>
      </c>
      <c r="E233" s="158" t="s">
        <v>1</v>
      </c>
      <c r="F233" s="159" t="s">
        <v>641</v>
      </c>
      <c r="H233" s="160">
        <v>-1.306</v>
      </c>
      <c r="I233" s="161"/>
      <c r="L233" s="157"/>
      <c r="M233" s="162"/>
      <c r="T233" s="163"/>
      <c r="AT233" s="158" t="s">
        <v>152</v>
      </c>
      <c r="AU233" s="158" t="s">
        <v>148</v>
      </c>
      <c r="AV233" s="13" t="s">
        <v>148</v>
      </c>
      <c r="AW233" s="13" t="s">
        <v>42</v>
      </c>
      <c r="AX233" s="13" t="s">
        <v>86</v>
      </c>
      <c r="AY233" s="158" t="s">
        <v>140</v>
      </c>
    </row>
    <row r="234" spans="2:65" s="14" customFormat="1" ht="11.25">
      <c r="B234" s="164"/>
      <c r="D234" s="151" t="s">
        <v>152</v>
      </c>
      <c r="E234" s="165" t="s">
        <v>1</v>
      </c>
      <c r="F234" s="166" t="s">
        <v>155</v>
      </c>
      <c r="H234" s="167">
        <v>3.4939999999999998</v>
      </c>
      <c r="I234" s="168"/>
      <c r="L234" s="164"/>
      <c r="M234" s="169"/>
      <c r="T234" s="170"/>
      <c r="AT234" s="165" t="s">
        <v>152</v>
      </c>
      <c r="AU234" s="165" t="s">
        <v>148</v>
      </c>
      <c r="AV234" s="14" t="s">
        <v>147</v>
      </c>
      <c r="AW234" s="14" t="s">
        <v>42</v>
      </c>
      <c r="AX234" s="14" t="s">
        <v>94</v>
      </c>
      <c r="AY234" s="165" t="s">
        <v>140</v>
      </c>
    </row>
    <row r="235" spans="2:65" s="1" customFormat="1" ht="24.2" customHeight="1">
      <c r="B235" s="33"/>
      <c r="C235" s="133" t="s">
        <v>254</v>
      </c>
      <c r="D235" s="133" t="s">
        <v>142</v>
      </c>
      <c r="E235" s="134" t="s">
        <v>307</v>
      </c>
      <c r="F235" s="135" t="s">
        <v>308</v>
      </c>
      <c r="G235" s="136" t="s">
        <v>145</v>
      </c>
      <c r="H235" s="137">
        <v>28.16</v>
      </c>
      <c r="I235" s="138"/>
      <c r="J235" s="139">
        <f>ROUND(I235*H235,2)</f>
        <v>0</v>
      </c>
      <c r="K235" s="135" t="s">
        <v>146</v>
      </c>
      <c r="L235" s="33"/>
      <c r="M235" s="140" t="s">
        <v>1</v>
      </c>
      <c r="N235" s="141" t="s">
        <v>52</v>
      </c>
      <c r="P235" s="142">
        <f>O235*H235</f>
        <v>0</v>
      </c>
      <c r="Q235" s="142">
        <v>4.6999999999999999E-4</v>
      </c>
      <c r="R235" s="142">
        <f>Q235*H235</f>
        <v>1.3235199999999999E-2</v>
      </c>
      <c r="S235" s="142">
        <v>0</v>
      </c>
      <c r="T235" s="143">
        <f>S235*H235</f>
        <v>0</v>
      </c>
      <c r="AR235" s="144" t="s">
        <v>147</v>
      </c>
      <c r="AT235" s="144" t="s">
        <v>142</v>
      </c>
      <c r="AU235" s="144" t="s">
        <v>148</v>
      </c>
      <c r="AY235" s="17" t="s">
        <v>140</v>
      </c>
      <c r="BE235" s="145">
        <f>IF(N235="základní",J235,0)</f>
        <v>0</v>
      </c>
      <c r="BF235" s="145">
        <f>IF(N235="snížená",J235,0)</f>
        <v>0</v>
      </c>
      <c r="BG235" s="145">
        <f>IF(N235="zákl. přenesená",J235,0)</f>
        <v>0</v>
      </c>
      <c r="BH235" s="145">
        <f>IF(N235="sníž. přenesená",J235,0)</f>
        <v>0</v>
      </c>
      <c r="BI235" s="145">
        <f>IF(N235="nulová",J235,0)</f>
        <v>0</v>
      </c>
      <c r="BJ235" s="17" t="s">
        <v>148</v>
      </c>
      <c r="BK235" s="145">
        <f>ROUND(I235*H235,2)</f>
        <v>0</v>
      </c>
      <c r="BL235" s="17" t="s">
        <v>147</v>
      </c>
      <c r="BM235" s="144" t="s">
        <v>642</v>
      </c>
    </row>
    <row r="236" spans="2:65" s="1" customFormat="1" ht="11.25">
      <c r="B236" s="33"/>
      <c r="D236" s="146" t="s">
        <v>150</v>
      </c>
      <c r="F236" s="147" t="s">
        <v>310</v>
      </c>
      <c r="I236" s="148"/>
      <c r="L236" s="33"/>
      <c r="M236" s="149"/>
      <c r="T236" s="57"/>
      <c r="AT236" s="17" t="s">
        <v>150</v>
      </c>
      <c r="AU236" s="17" t="s">
        <v>148</v>
      </c>
    </row>
    <row r="237" spans="2:65" s="1" customFormat="1" ht="19.5">
      <c r="B237" s="33"/>
      <c r="D237" s="151" t="s">
        <v>248</v>
      </c>
      <c r="F237" s="171" t="s">
        <v>311</v>
      </c>
      <c r="I237" s="148"/>
      <c r="L237" s="33"/>
      <c r="M237" s="149"/>
      <c r="T237" s="57"/>
      <c r="AT237" s="17" t="s">
        <v>248</v>
      </c>
      <c r="AU237" s="17" t="s">
        <v>148</v>
      </c>
    </row>
    <row r="238" spans="2:65" s="12" customFormat="1" ht="11.25">
      <c r="B238" s="150"/>
      <c r="D238" s="151" t="s">
        <v>152</v>
      </c>
      <c r="E238" s="152" t="s">
        <v>1</v>
      </c>
      <c r="F238" s="153" t="s">
        <v>576</v>
      </c>
      <c r="H238" s="152" t="s">
        <v>1</v>
      </c>
      <c r="I238" s="154"/>
      <c r="L238" s="150"/>
      <c r="M238" s="155"/>
      <c r="T238" s="156"/>
      <c r="AT238" s="152" t="s">
        <v>152</v>
      </c>
      <c r="AU238" s="152" t="s">
        <v>148</v>
      </c>
      <c r="AV238" s="12" t="s">
        <v>94</v>
      </c>
      <c r="AW238" s="12" t="s">
        <v>42</v>
      </c>
      <c r="AX238" s="12" t="s">
        <v>86</v>
      </c>
      <c r="AY238" s="152" t="s">
        <v>140</v>
      </c>
    </row>
    <row r="239" spans="2:65" s="13" customFormat="1" ht="11.25">
      <c r="B239" s="157"/>
      <c r="D239" s="151" t="s">
        <v>152</v>
      </c>
      <c r="E239" s="158" t="s">
        <v>1</v>
      </c>
      <c r="F239" s="159" t="s">
        <v>643</v>
      </c>
      <c r="H239" s="160">
        <v>28.16</v>
      </c>
      <c r="I239" s="161"/>
      <c r="L239" s="157"/>
      <c r="M239" s="162"/>
      <c r="T239" s="163"/>
      <c r="AT239" s="158" t="s">
        <v>152</v>
      </c>
      <c r="AU239" s="158" t="s">
        <v>148</v>
      </c>
      <c r="AV239" s="13" t="s">
        <v>148</v>
      </c>
      <c r="AW239" s="13" t="s">
        <v>42</v>
      </c>
      <c r="AX239" s="13" t="s">
        <v>86</v>
      </c>
      <c r="AY239" s="158" t="s">
        <v>140</v>
      </c>
    </row>
    <row r="240" spans="2:65" s="14" customFormat="1" ht="11.25">
      <c r="B240" s="164"/>
      <c r="D240" s="151" t="s">
        <v>152</v>
      </c>
      <c r="E240" s="165" t="s">
        <v>1</v>
      </c>
      <c r="F240" s="166" t="s">
        <v>155</v>
      </c>
      <c r="H240" s="167">
        <v>28.16</v>
      </c>
      <c r="I240" s="168"/>
      <c r="L240" s="164"/>
      <c r="M240" s="169"/>
      <c r="T240" s="170"/>
      <c r="AT240" s="165" t="s">
        <v>152</v>
      </c>
      <c r="AU240" s="165" t="s">
        <v>148</v>
      </c>
      <c r="AV240" s="14" t="s">
        <v>147</v>
      </c>
      <c r="AW240" s="14" t="s">
        <v>42</v>
      </c>
      <c r="AX240" s="14" t="s">
        <v>94</v>
      </c>
      <c r="AY240" s="165" t="s">
        <v>140</v>
      </c>
    </row>
    <row r="241" spans="2:65" s="11" customFormat="1" ht="22.9" customHeight="1">
      <c r="B241" s="121"/>
      <c r="D241" s="122" t="s">
        <v>85</v>
      </c>
      <c r="E241" s="131" t="s">
        <v>195</v>
      </c>
      <c r="F241" s="131" t="s">
        <v>644</v>
      </c>
      <c r="I241" s="124"/>
      <c r="J241" s="132">
        <f>BK241</f>
        <v>0</v>
      </c>
      <c r="L241" s="121"/>
      <c r="M241" s="126"/>
      <c r="P241" s="127">
        <f>SUM(P242:P259)</f>
        <v>0</v>
      </c>
      <c r="R241" s="127">
        <f>SUM(R242:R259)</f>
        <v>6.6462900000000005E-2</v>
      </c>
      <c r="T241" s="128">
        <f>SUM(T242:T259)</f>
        <v>0</v>
      </c>
      <c r="AR241" s="122" t="s">
        <v>94</v>
      </c>
      <c r="AT241" s="129" t="s">
        <v>85</v>
      </c>
      <c r="AU241" s="129" t="s">
        <v>94</v>
      </c>
      <c r="AY241" s="122" t="s">
        <v>140</v>
      </c>
      <c r="BK241" s="130">
        <f>SUM(BK242:BK259)</f>
        <v>0</v>
      </c>
    </row>
    <row r="242" spans="2:65" s="1" customFormat="1" ht="44.25" customHeight="1">
      <c r="B242" s="33"/>
      <c r="C242" s="133" t="s">
        <v>259</v>
      </c>
      <c r="D242" s="133" t="s">
        <v>142</v>
      </c>
      <c r="E242" s="134" t="s">
        <v>645</v>
      </c>
      <c r="F242" s="135" t="s">
        <v>646</v>
      </c>
      <c r="G242" s="136" t="s">
        <v>181</v>
      </c>
      <c r="H242" s="137">
        <v>30.59</v>
      </c>
      <c r="I242" s="138"/>
      <c r="J242" s="139">
        <f>ROUND(I242*H242,2)</f>
        <v>0</v>
      </c>
      <c r="K242" s="135" t="s">
        <v>146</v>
      </c>
      <c r="L242" s="33"/>
      <c r="M242" s="140" t="s">
        <v>1</v>
      </c>
      <c r="N242" s="141" t="s">
        <v>52</v>
      </c>
      <c r="P242" s="142">
        <f>O242*H242</f>
        <v>0</v>
      </c>
      <c r="Q242" s="142">
        <v>1.31E-3</v>
      </c>
      <c r="R242" s="142">
        <f>Q242*H242</f>
        <v>4.0072900000000002E-2</v>
      </c>
      <c r="S242" s="142">
        <v>0</v>
      </c>
      <c r="T242" s="143">
        <f>S242*H242</f>
        <v>0</v>
      </c>
      <c r="AR242" s="144" t="s">
        <v>147</v>
      </c>
      <c r="AT242" s="144" t="s">
        <v>142</v>
      </c>
      <c r="AU242" s="144" t="s">
        <v>148</v>
      </c>
      <c r="AY242" s="17" t="s">
        <v>140</v>
      </c>
      <c r="BE242" s="145">
        <f>IF(N242="základní",J242,0)</f>
        <v>0</v>
      </c>
      <c r="BF242" s="145">
        <f>IF(N242="snížená",J242,0)</f>
        <v>0</v>
      </c>
      <c r="BG242" s="145">
        <f>IF(N242="zákl. přenesená",J242,0)</f>
        <v>0</v>
      </c>
      <c r="BH242" s="145">
        <f>IF(N242="sníž. přenesená",J242,0)</f>
        <v>0</v>
      </c>
      <c r="BI242" s="145">
        <f>IF(N242="nulová",J242,0)</f>
        <v>0</v>
      </c>
      <c r="BJ242" s="17" t="s">
        <v>148</v>
      </c>
      <c r="BK242" s="145">
        <f>ROUND(I242*H242,2)</f>
        <v>0</v>
      </c>
      <c r="BL242" s="17" t="s">
        <v>147</v>
      </c>
      <c r="BM242" s="144" t="s">
        <v>647</v>
      </c>
    </row>
    <row r="243" spans="2:65" s="1" customFormat="1" ht="11.25">
      <c r="B243" s="33"/>
      <c r="D243" s="146" t="s">
        <v>150</v>
      </c>
      <c r="F243" s="147" t="s">
        <v>648</v>
      </c>
      <c r="I243" s="148"/>
      <c r="L243" s="33"/>
      <c r="M243" s="149"/>
      <c r="T243" s="57"/>
      <c r="AT243" s="17" t="s">
        <v>150</v>
      </c>
      <c r="AU243" s="17" t="s">
        <v>148</v>
      </c>
    </row>
    <row r="244" spans="2:65" s="1" customFormat="1" ht="58.5">
      <c r="B244" s="33"/>
      <c r="D244" s="151" t="s">
        <v>248</v>
      </c>
      <c r="F244" s="171" t="s">
        <v>649</v>
      </c>
      <c r="I244" s="148"/>
      <c r="L244" s="33"/>
      <c r="M244" s="149"/>
      <c r="T244" s="57"/>
      <c r="AT244" s="17" t="s">
        <v>248</v>
      </c>
      <c r="AU244" s="17" t="s">
        <v>148</v>
      </c>
    </row>
    <row r="245" spans="2:65" s="12" customFormat="1" ht="11.25">
      <c r="B245" s="150"/>
      <c r="D245" s="151" t="s">
        <v>152</v>
      </c>
      <c r="E245" s="152" t="s">
        <v>1</v>
      </c>
      <c r="F245" s="153" t="s">
        <v>579</v>
      </c>
      <c r="H245" s="152" t="s">
        <v>1</v>
      </c>
      <c r="I245" s="154"/>
      <c r="L245" s="150"/>
      <c r="M245" s="155"/>
      <c r="T245" s="156"/>
      <c r="AT245" s="152" t="s">
        <v>152</v>
      </c>
      <c r="AU245" s="152" t="s">
        <v>148</v>
      </c>
      <c r="AV245" s="12" t="s">
        <v>94</v>
      </c>
      <c r="AW245" s="12" t="s">
        <v>42</v>
      </c>
      <c r="AX245" s="12" t="s">
        <v>86</v>
      </c>
      <c r="AY245" s="152" t="s">
        <v>140</v>
      </c>
    </row>
    <row r="246" spans="2:65" s="13" customFormat="1" ht="11.25">
      <c r="B246" s="157"/>
      <c r="D246" s="151" t="s">
        <v>152</v>
      </c>
      <c r="E246" s="158" t="s">
        <v>1</v>
      </c>
      <c r="F246" s="159" t="s">
        <v>650</v>
      </c>
      <c r="H246" s="160">
        <v>26.6</v>
      </c>
      <c r="I246" s="161"/>
      <c r="L246" s="157"/>
      <c r="M246" s="162"/>
      <c r="T246" s="163"/>
      <c r="AT246" s="158" t="s">
        <v>152</v>
      </c>
      <c r="AU246" s="158" t="s">
        <v>148</v>
      </c>
      <c r="AV246" s="13" t="s">
        <v>148</v>
      </c>
      <c r="AW246" s="13" t="s">
        <v>42</v>
      </c>
      <c r="AX246" s="13" t="s">
        <v>86</v>
      </c>
      <c r="AY246" s="158" t="s">
        <v>140</v>
      </c>
    </row>
    <row r="247" spans="2:65" s="14" customFormat="1" ht="11.25">
      <c r="B247" s="164"/>
      <c r="D247" s="151" t="s">
        <v>152</v>
      </c>
      <c r="E247" s="165" t="s">
        <v>1</v>
      </c>
      <c r="F247" s="166" t="s">
        <v>155</v>
      </c>
      <c r="H247" s="167">
        <v>26.6</v>
      </c>
      <c r="I247" s="168"/>
      <c r="L247" s="164"/>
      <c r="M247" s="169"/>
      <c r="T247" s="170"/>
      <c r="AT247" s="165" t="s">
        <v>152</v>
      </c>
      <c r="AU247" s="165" t="s">
        <v>148</v>
      </c>
      <c r="AV247" s="14" t="s">
        <v>147</v>
      </c>
      <c r="AW247" s="14" t="s">
        <v>42</v>
      </c>
      <c r="AX247" s="14" t="s">
        <v>94</v>
      </c>
      <c r="AY247" s="165" t="s">
        <v>140</v>
      </c>
    </row>
    <row r="248" spans="2:65" s="13" customFormat="1" ht="11.25">
      <c r="B248" s="157"/>
      <c r="D248" s="151" t="s">
        <v>152</v>
      </c>
      <c r="F248" s="159" t="s">
        <v>651</v>
      </c>
      <c r="H248" s="160">
        <v>30.59</v>
      </c>
      <c r="I248" s="161"/>
      <c r="L248" s="157"/>
      <c r="M248" s="162"/>
      <c r="T248" s="163"/>
      <c r="AT248" s="158" t="s">
        <v>152</v>
      </c>
      <c r="AU248" s="158" t="s">
        <v>148</v>
      </c>
      <c r="AV248" s="13" t="s">
        <v>148</v>
      </c>
      <c r="AW248" s="13" t="s">
        <v>4</v>
      </c>
      <c r="AX248" s="13" t="s">
        <v>94</v>
      </c>
      <c r="AY248" s="158" t="s">
        <v>140</v>
      </c>
    </row>
    <row r="249" spans="2:65" s="1" customFormat="1" ht="24.2" customHeight="1">
      <c r="B249" s="33"/>
      <c r="C249" s="133" t="s">
        <v>267</v>
      </c>
      <c r="D249" s="133" t="s">
        <v>142</v>
      </c>
      <c r="E249" s="134" t="s">
        <v>652</v>
      </c>
      <c r="F249" s="135" t="s">
        <v>653</v>
      </c>
      <c r="G249" s="136" t="s">
        <v>654</v>
      </c>
      <c r="H249" s="137">
        <v>1</v>
      </c>
      <c r="I249" s="138"/>
      <c r="J249" s="139">
        <f>ROUND(I249*H249,2)</f>
        <v>0</v>
      </c>
      <c r="K249" s="135" t="s">
        <v>146</v>
      </c>
      <c r="L249" s="33"/>
      <c r="M249" s="140" t="s">
        <v>1</v>
      </c>
      <c r="N249" s="141" t="s">
        <v>52</v>
      </c>
      <c r="P249" s="142">
        <f>O249*H249</f>
        <v>0</v>
      </c>
      <c r="Q249" s="142">
        <v>0</v>
      </c>
      <c r="R249" s="142">
        <f>Q249*H249</f>
        <v>0</v>
      </c>
      <c r="S249" s="142">
        <v>0</v>
      </c>
      <c r="T249" s="143">
        <f>S249*H249</f>
        <v>0</v>
      </c>
      <c r="AR249" s="144" t="s">
        <v>538</v>
      </c>
      <c r="AT249" s="144" t="s">
        <v>142</v>
      </c>
      <c r="AU249" s="144" t="s">
        <v>148</v>
      </c>
      <c r="AY249" s="17" t="s">
        <v>140</v>
      </c>
      <c r="BE249" s="145">
        <f>IF(N249="základní",J249,0)</f>
        <v>0</v>
      </c>
      <c r="BF249" s="145">
        <f>IF(N249="snížená",J249,0)</f>
        <v>0</v>
      </c>
      <c r="BG249" s="145">
        <f>IF(N249="zákl. přenesená",J249,0)</f>
        <v>0</v>
      </c>
      <c r="BH249" s="145">
        <f>IF(N249="sníž. přenesená",J249,0)</f>
        <v>0</v>
      </c>
      <c r="BI249" s="145">
        <f>IF(N249="nulová",J249,0)</f>
        <v>0</v>
      </c>
      <c r="BJ249" s="17" t="s">
        <v>148</v>
      </c>
      <c r="BK249" s="145">
        <f>ROUND(I249*H249,2)</f>
        <v>0</v>
      </c>
      <c r="BL249" s="17" t="s">
        <v>538</v>
      </c>
      <c r="BM249" s="144" t="s">
        <v>655</v>
      </c>
    </row>
    <row r="250" spans="2:65" s="1" customFormat="1" ht="11.25">
      <c r="B250" s="33"/>
      <c r="D250" s="146" t="s">
        <v>150</v>
      </c>
      <c r="F250" s="147" t="s">
        <v>656</v>
      </c>
      <c r="I250" s="148"/>
      <c r="L250" s="33"/>
      <c r="M250" s="149"/>
      <c r="T250" s="57"/>
      <c r="AT250" s="17" t="s">
        <v>150</v>
      </c>
      <c r="AU250" s="17" t="s">
        <v>148</v>
      </c>
    </row>
    <row r="251" spans="2:65" s="1" customFormat="1" ht="16.5" customHeight="1">
      <c r="B251" s="33"/>
      <c r="C251" s="133" t="s">
        <v>275</v>
      </c>
      <c r="D251" s="133" t="s">
        <v>142</v>
      </c>
      <c r="E251" s="134" t="s">
        <v>657</v>
      </c>
      <c r="F251" s="135" t="s">
        <v>658</v>
      </c>
      <c r="G251" s="136" t="s">
        <v>181</v>
      </c>
      <c r="H251" s="137">
        <v>26.6</v>
      </c>
      <c r="I251" s="138"/>
      <c r="J251" s="139">
        <f>ROUND(I251*H251,2)</f>
        <v>0</v>
      </c>
      <c r="K251" s="135" t="s">
        <v>146</v>
      </c>
      <c r="L251" s="33"/>
      <c r="M251" s="140" t="s">
        <v>1</v>
      </c>
      <c r="N251" s="141" t="s">
        <v>52</v>
      </c>
      <c r="P251" s="142">
        <f>O251*H251</f>
        <v>0</v>
      </c>
      <c r="Q251" s="142">
        <v>0</v>
      </c>
      <c r="R251" s="142">
        <f>Q251*H251</f>
        <v>0</v>
      </c>
      <c r="S251" s="142">
        <v>0</v>
      </c>
      <c r="T251" s="143">
        <f>S251*H251</f>
        <v>0</v>
      </c>
      <c r="AR251" s="144" t="s">
        <v>538</v>
      </c>
      <c r="AT251" s="144" t="s">
        <v>142</v>
      </c>
      <c r="AU251" s="144" t="s">
        <v>148</v>
      </c>
      <c r="AY251" s="17" t="s">
        <v>140</v>
      </c>
      <c r="BE251" s="145">
        <f>IF(N251="základní",J251,0)</f>
        <v>0</v>
      </c>
      <c r="BF251" s="145">
        <f>IF(N251="snížená",J251,0)</f>
        <v>0</v>
      </c>
      <c r="BG251" s="145">
        <f>IF(N251="zákl. přenesená",J251,0)</f>
        <v>0</v>
      </c>
      <c r="BH251" s="145">
        <f>IF(N251="sníž. přenesená",J251,0)</f>
        <v>0</v>
      </c>
      <c r="BI251" s="145">
        <f>IF(N251="nulová",J251,0)</f>
        <v>0</v>
      </c>
      <c r="BJ251" s="17" t="s">
        <v>148</v>
      </c>
      <c r="BK251" s="145">
        <f>ROUND(I251*H251,2)</f>
        <v>0</v>
      </c>
      <c r="BL251" s="17" t="s">
        <v>538</v>
      </c>
      <c r="BM251" s="144" t="s">
        <v>659</v>
      </c>
    </row>
    <row r="252" spans="2:65" s="1" customFormat="1" ht="11.25">
      <c r="B252" s="33"/>
      <c r="D252" s="146" t="s">
        <v>150</v>
      </c>
      <c r="F252" s="147" t="s">
        <v>660</v>
      </c>
      <c r="I252" s="148"/>
      <c r="L252" s="33"/>
      <c r="M252" s="149"/>
      <c r="T252" s="57"/>
      <c r="AT252" s="17" t="s">
        <v>150</v>
      </c>
      <c r="AU252" s="17" t="s">
        <v>148</v>
      </c>
    </row>
    <row r="253" spans="2:65" s="12" customFormat="1" ht="11.25">
      <c r="B253" s="150"/>
      <c r="D253" s="151" t="s">
        <v>152</v>
      </c>
      <c r="E253" s="152" t="s">
        <v>1</v>
      </c>
      <c r="F253" s="153" t="s">
        <v>579</v>
      </c>
      <c r="H253" s="152" t="s">
        <v>1</v>
      </c>
      <c r="I253" s="154"/>
      <c r="L253" s="150"/>
      <c r="M253" s="155"/>
      <c r="T253" s="156"/>
      <c r="AT253" s="152" t="s">
        <v>152</v>
      </c>
      <c r="AU253" s="152" t="s">
        <v>148</v>
      </c>
      <c r="AV253" s="12" t="s">
        <v>94</v>
      </c>
      <c r="AW253" s="12" t="s">
        <v>42</v>
      </c>
      <c r="AX253" s="12" t="s">
        <v>86</v>
      </c>
      <c r="AY253" s="152" t="s">
        <v>140</v>
      </c>
    </row>
    <row r="254" spans="2:65" s="13" customFormat="1" ht="11.25">
      <c r="B254" s="157"/>
      <c r="D254" s="151" t="s">
        <v>152</v>
      </c>
      <c r="E254" s="158" t="s">
        <v>1</v>
      </c>
      <c r="F254" s="159" t="s">
        <v>650</v>
      </c>
      <c r="H254" s="160">
        <v>26.6</v>
      </c>
      <c r="I254" s="161"/>
      <c r="L254" s="157"/>
      <c r="M254" s="162"/>
      <c r="T254" s="163"/>
      <c r="AT254" s="158" t="s">
        <v>152</v>
      </c>
      <c r="AU254" s="158" t="s">
        <v>148</v>
      </c>
      <c r="AV254" s="13" t="s">
        <v>148</v>
      </c>
      <c r="AW254" s="13" t="s">
        <v>42</v>
      </c>
      <c r="AX254" s="13" t="s">
        <v>86</v>
      </c>
      <c r="AY254" s="158" t="s">
        <v>140</v>
      </c>
    </row>
    <row r="255" spans="2:65" s="14" customFormat="1" ht="11.25">
      <c r="B255" s="164"/>
      <c r="D255" s="151" t="s">
        <v>152</v>
      </c>
      <c r="E255" s="165" t="s">
        <v>1</v>
      </c>
      <c r="F255" s="166" t="s">
        <v>155</v>
      </c>
      <c r="H255" s="167">
        <v>26.6</v>
      </c>
      <c r="I255" s="168"/>
      <c r="L255" s="164"/>
      <c r="M255" s="169"/>
      <c r="T255" s="170"/>
      <c r="AT255" s="165" t="s">
        <v>152</v>
      </c>
      <c r="AU255" s="165" t="s">
        <v>148</v>
      </c>
      <c r="AV255" s="14" t="s">
        <v>147</v>
      </c>
      <c r="AW255" s="14" t="s">
        <v>42</v>
      </c>
      <c r="AX255" s="14" t="s">
        <v>94</v>
      </c>
      <c r="AY255" s="165" t="s">
        <v>140</v>
      </c>
    </row>
    <row r="256" spans="2:65" s="1" customFormat="1" ht="24.2" customHeight="1">
      <c r="B256" s="33"/>
      <c r="C256" s="133" t="s">
        <v>283</v>
      </c>
      <c r="D256" s="133" t="s">
        <v>142</v>
      </c>
      <c r="E256" s="134" t="s">
        <v>661</v>
      </c>
      <c r="F256" s="135" t="s">
        <v>662</v>
      </c>
      <c r="G256" s="136" t="s">
        <v>663</v>
      </c>
      <c r="H256" s="137">
        <v>1</v>
      </c>
      <c r="I256" s="138"/>
      <c r="J256" s="139">
        <f>ROUND(I256*H256,2)</f>
        <v>0</v>
      </c>
      <c r="K256" s="135" t="s">
        <v>1</v>
      </c>
      <c r="L256" s="33"/>
      <c r="M256" s="140" t="s">
        <v>1</v>
      </c>
      <c r="N256" s="141" t="s">
        <v>52</v>
      </c>
      <c r="P256" s="142">
        <f>O256*H256</f>
        <v>0</v>
      </c>
      <c r="Q256" s="142">
        <v>2.639E-2</v>
      </c>
      <c r="R256" s="142">
        <f>Q256*H256</f>
        <v>2.639E-2</v>
      </c>
      <c r="S256" s="142">
        <v>0</v>
      </c>
      <c r="T256" s="143">
        <f>S256*H256</f>
        <v>0</v>
      </c>
      <c r="AR256" s="144" t="s">
        <v>147</v>
      </c>
      <c r="AT256" s="144" t="s">
        <v>142</v>
      </c>
      <c r="AU256" s="144" t="s">
        <v>148</v>
      </c>
      <c r="AY256" s="17" t="s">
        <v>140</v>
      </c>
      <c r="BE256" s="145">
        <f>IF(N256="základní",J256,0)</f>
        <v>0</v>
      </c>
      <c r="BF256" s="145">
        <f>IF(N256="snížená",J256,0)</f>
        <v>0</v>
      </c>
      <c r="BG256" s="145">
        <f>IF(N256="zákl. přenesená",J256,0)</f>
        <v>0</v>
      </c>
      <c r="BH256" s="145">
        <f>IF(N256="sníž. přenesená",J256,0)</f>
        <v>0</v>
      </c>
      <c r="BI256" s="145">
        <f>IF(N256="nulová",J256,0)</f>
        <v>0</v>
      </c>
      <c r="BJ256" s="17" t="s">
        <v>148</v>
      </c>
      <c r="BK256" s="145">
        <f>ROUND(I256*H256,2)</f>
        <v>0</v>
      </c>
      <c r="BL256" s="17" t="s">
        <v>147</v>
      </c>
      <c r="BM256" s="144" t="s">
        <v>664</v>
      </c>
    </row>
    <row r="257" spans="2:65" s="1" customFormat="1" ht="29.25">
      <c r="B257" s="33"/>
      <c r="D257" s="151" t="s">
        <v>248</v>
      </c>
      <c r="F257" s="171" t="s">
        <v>665</v>
      </c>
      <c r="I257" s="148"/>
      <c r="L257" s="33"/>
      <c r="M257" s="149"/>
      <c r="T257" s="57"/>
      <c r="AT257" s="17" t="s">
        <v>248</v>
      </c>
      <c r="AU257" s="17" t="s">
        <v>148</v>
      </c>
    </row>
    <row r="258" spans="2:65" s="1" customFormat="1" ht="24.2" customHeight="1">
      <c r="B258" s="33"/>
      <c r="C258" s="133" t="s">
        <v>7</v>
      </c>
      <c r="D258" s="133" t="s">
        <v>142</v>
      </c>
      <c r="E258" s="134" t="s">
        <v>666</v>
      </c>
      <c r="F258" s="135" t="s">
        <v>667</v>
      </c>
      <c r="G258" s="136" t="s">
        <v>663</v>
      </c>
      <c r="H258" s="137">
        <v>1</v>
      </c>
      <c r="I258" s="138"/>
      <c r="J258" s="139">
        <f>ROUND(I258*H258,2)</f>
        <v>0</v>
      </c>
      <c r="K258" s="135" t="s">
        <v>1</v>
      </c>
      <c r="L258" s="33"/>
      <c r="M258" s="140" t="s">
        <v>1</v>
      </c>
      <c r="N258" s="141" t="s">
        <v>52</v>
      </c>
      <c r="P258" s="142">
        <f>O258*H258</f>
        <v>0</v>
      </c>
      <c r="Q258" s="142">
        <v>0</v>
      </c>
      <c r="R258" s="142">
        <f>Q258*H258</f>
        <v>0</v>
      </c>
      <c r="S258" s="142">
        <v>0</v>
      </c>
      <c r="T258" s="143">
        <f>S258*H258</f>
        <v>0</v>
      </c>
      <c r="AR258" s="144" t="s">
        <v>147</v>
      </c>
      <c r="AT258" s="144" t="s">
        <v>142</v>
      </c>
      <c r="AU258" s="144" t="s">
        <v>148</v>
      </c>
      <c r="AY258" s="17" t="s">
        <v>140</v>
      </c>
      <c r="BE258" s="145">
        <f>IF(N258="základní",J258,0)</f>
        <v>0</v>
      </c>
      <c r="BF258" s="145">
        <f>IF(N258="snížená",J258,0)</f>
        <v>0</v>
      </c>
      <c r="BG258" s="145">
        <f>IF(N258="zákl. přenesená",J258,0)</f>
        <v>0</v>
      </c>
      <c r="BH258" s="145">
        <f>IF(N258="sníž. přenesená",J258,0)</f>
        <v>0</v>
      </c>
      <c r="BI258" s="145">
        <f>IF(N258="nulová",J258,0)</f>
        <v>0</v>
      </c>
      <c r="BJ258" s="17" t="s">
        <v>148</v>
      </c>
      <c r="BK258" s="145">
        <f>ROUND(I258*H258,2)</f>
        <v>0</v>
      </c>
      <c r="BL258" s="17" t="s">
        <v>147</v>
      </c>
      <c r="BM258" s="144" t="s">
        <v>668</v>
      </c>
    </row>
    <row r="259" spans="2:65" s="1" customFormat="1" ht="97.5">
      <c r="B259" s="33"/>
      <c r="D259" s="151" t="s">
        <v>248</v>
      </c>
      <c r="F259" s="171" t="s">
        <v>669</v>
      </c>
      <c r="I259" s="148"/>
      <c r="L259" s="33"/>
      <c r="M259" s="149"/>
      <c r="T259" s="57"/>
      <c r="AT259" s="17" t="s">
        <v>248</v>
      </c>
      <c r="AU259" s="17" t="s">
        <v>148</v>
      </c>
    </row>
    <row r="260" spans="2:65" s="11" customFormat="1" ht="22.9" customHeight="1">
      <c r="B260" s="121"/>
      <c r="D260" s="122" t="s">
        <v>85</v>
      </c>
      <c r="E260" s="131" t="s">
        <v>670</v>
      </c>
      <c r="F260" s="131" t="s">
        <v>671</v>
      </c>
      <c r="I260" s="124"/>
      <c r="J260" s="132">
        <f>BK260</f>
        <v>0</v>
      </c>
      <c r="L260" s="121"/>
      <c r="M260" s="126"/>
      <c r="P260" s="127">
        <f>SUM(P261:P269)</f>
        <v>0</v>
      </c>
      <c r="R260" s="127">
        <f>SUM(R261:R269)</f>
        <v>0</v>
      </c>
      <c r="T260" s="128">
        <f>SUM(T261:T269)</f>
        <v>0</v>
      </c>
      <c r="AR260" s="122" t="s">
        <v>147</v>
      </c>
      <c r="AT260" s="129" t="s">
        <v>85</v>
      </c>
      <c r="AU260" s="129" t="s">
        <v>94</v>
      </c>
      <c r="AY260" s="122" t="s">
        <v>140</v>
      </c>
      <c r="BK260" s="130">
        <f>SUM(BK261:BK269)</f>
        <v>0</v>
      </c>
    </row>
    <row r="261" spans="2:65" s="1" customFormat="1" ht="24.2" customHeight="1">
      <c r="B261" s="33"/>
      <c r="C261" s="133" t="s">
        <v>291</v>
      </c>
      <c r="D261" s="133" t="s">
        <v>142</v>
      </c>
      <c r="E261" s="134" t="s">
        <v>672</v>
      </c>
      <c r="F261" s="135" t="s">
        <v>673</v>
      </c>
      <c r="G261" s="136" t="s">
        <v>674</v>
      </c>
      <c r="H261" s="137">
        <v>12</v>
      </c>
      <c r="I261" s="138"/>
      <c r="J261" s="139">
        <f>ROUND(I261*H261,2)</f>
        <v>0</v>
      </c>
      <c r="K261" s="135" t="s">
        <v>146</v>
      </c>
      <c r="L261" s="33"/>
      <c r="M261" s="140" t="s">
        <v>1</v>
      </c>
      <c r="N261" s="141" t="s">
        <v>52</v>
      </c>
      <c r="P261" s="142">
        <f>O261*H261</f>
        <v>0</v>
      </c>
      <c r="Q261" s="142">
        <v>0</v>
      </c>
      <c r="R261" s="142">
        <f>Q261*H261</f>
        <v>0</v>
      </c>
      <c r="S261" s="142">
        <v>0</v>
      </c>
      <c r="T261" s="143">
        <f>S261*H261</f>
        <v>0</v>
      </c>
      <c r="AR261" s="144" t="s">
        <v>675</v>
      </c>
      <c r="AT261" s="144" t="s">
        <v>142</v>
      </c>
      <c r="AU261" s="144" t="s">
        <v>148</v>
      </c>
      <c r="AY261" s="17" t="s">
        <v>140</v>
      </c>
      <c r="BE261" s="145">
        <f>IF(N261="základní",J261,0)</f>
        <v>0</v>
      </c>
      <c r="BF261" s="145">
        <f>IF(N261="snížená",J261,0)</f>
        <v>0</v>
      </c>
      <c r="BG261" s="145">
        <f>IF(N261="zákl. přenesená",J261,0)</f>
        <v>0</v>
      </c>
      <c r="BH261" s="145">
        <f>IF(N261="sníž. přenesená",J261,0)</f>
        <v>0</v>
      </c>
      <c r="BI261" s="145">
        <f>IF(N261="nulová",J261,0)</f>
        <v>0</v>
      </c>
      <c r="BJ261" s="17" t="s">
        <v>148</v>
      </c>
      <c r="BK261" s="145">
        <f>ROUND(I261*H261,2)</f>
        <v>0</v>
      </c>
      <c r="BL261" s="17" t="s">
        <v>675</v>
      </c>
      <c r="BM261" s="144" t="s">
        <v>676</v>
      </c>
    </row>
    <row r="262" spans="2:65" s="1" customFormat="1" ht="11.25">
      <c r="B262" s="33"/>
      <c r="D262" s="146" t="s">
        <v>150</v>
      </c>
      <c r="F262" s="147" t="s">
        <v>677</v>
      </c>
      <c r="I262" s="148"/>
      <c r="L262" s="33"/>
      <c r="M262" s="149"/>
      <c r="T262" s="57"/>
      <c r="AT262" s="17" t="s">
        <v>150</v>
      </c>
      <c r="AU262" s="17" t="s">
        <v>148</v>
      </c>
    </row>
    <row r="263" spans="2:65" s="12" customFormat="1" ht="11.25">
      <c r="B263" s="150"/>
      <c r="D263" s="151" t="s">
        <v>152</v>
      </c>
      <c r="E263" s="152" t="s">
        <v>1</v>
      </c>
      <c r="F263" s="153" t="s">
        <v>678</v>
      </c>
      <c r="H263" s="152" t="s">
        <v>1</v>
      </c>
      <c r="I263" s="154"/>
      <c r="L263" s="150"/>
      <c r="M263" s="155"/>
      <c r="T263" s="156"/>
      <c r="AT263" s="152" t="s">
        <v>152</v>
      </c>
      <c r="AU263" s="152" t="s">
        <v>148</v>
      </c>
      <c r="AV263" s="12" t="s">
        <v>94</v>
      </c>
      <c r="AW263" s="12" t="s">
        <v>42</v>
      </c>
      <c r="AX263" s="12" t="s">
        <v>86</v>
      </c>
      <c r="AY263" s="152" t="s">
        <v>140</v>
      </c>
    </row>
    <row r="264" spans="2:65" s="13" customFormat="1" ht="11.25">
      <c r="B264" s="157"/>
      <c r="D264" s="151" t="s">
        <v>152</v>
      </c>
      <c r="E264" s="158" t="s">
        <v>1</v>
      </c>
      <c r="F264" s="159" t="s">
        <v>147</v>
      </c>
      <c r="H264" s="160">
        <v>4</v>
      </c>
      <c r="I264" s="161"/>
      <c r="L264" s="157"/>
      <c r="M264" s="162"/>
      <c r="T264" s="163"/>
      <c r="AT264" s="158" t="s">
        <v>152</v>
      </c>
      <c r="AU264" s="158" t="s">
        <v>148</v>
      </c>
      <c r="AV264" s="13" t="s">
        <v>148</v>
      </c>
      <c r="AW264" s="13" t="s">
        <v>42</v>
      </c>
      <c r="AX264" s="13" t="s">
        <v>86</v>
      </c>
      <c r="AY264" s="158" t="s">
        <v>140</v>
      </c>
    </row>
    <row r="265" spans="2:65" s="12" customFormat="1" ht="11.25">
      <c r="B265" s="150"/>
      <c r="D265" s="151" t="s">
        <v>152</v>
      </c>
      <c r="E265" s="152" t="s">
        <v>1</v>
      </c>
      <c r="F265" s="153" t="s">
        <v>679</v>
      </c>
      <c r="H265" s="152" t="s">
        <v>1</v>
      </c>
      <c r="I265" s="154"/>
      <c r="L265" s="150"/>
      <c r="M265" s="155"/>
      <c r="T265" s="156"/>
      <c r="AT265" s="152" t="s">
        <v>152</v>
      </c>
      <c r="AU265" s="152" t="s">
        <v>148</v>
      </c>
      <c r="AV265" s="12" t="s">
        <v>94</v>
      </c>
      <c r="AW265" s="12" t="s">
        <v>42</v>
      </c>
      <c r="AX265" s="12" t="s">
        <v>86</v>
      </c>
      <c r="AY265" s="152" t="s">
        <v>140</v>
      </c>
    </row>
    <row r="266" spans="2:65" s="13" customFormat="1" ht="11.25">
      <c r="B266" s="157"/>
      <c r="D266" s="151" t="s">
        <v>152</v>
      </c>
      <c r="E266" s="158" t="s">
        <v>1</v>
      </c>
      <c r="F266" s="159" t="s">
        <v>147</v>
      </c>
      <c r="H266" s="160">
        <v>4</v>
      </c>
      <c r="I266" s="161"/>
      <c r="L266" s="157"/>
      <c r="M266" s="162"/>
      <c r="T266" s="163"/>
      <c r="AT266" s="158" t="s">
        <v>152</v>
      </c>
      <c r="AU266" s="158" t="s">
        <v>148</v>
      </c>
      <c r="AV266" s="13" t="s">
        <v>148</v>
      </c>
      <c r="AW266" s="13" t="s">
        <v>42</v>
      </c>
      <c r="AX266" s="13" t="s">
        <v>86</v>
      </c>
      <c r="AY266" s="158" t="s">
        <v>140</v>
      </c>
    </row>
    <row r="267" spans="2:65" s="12" customFormat="1" ht="11.25">
      <c r="B267" s="150"/>
      <c r="D267" s="151" t="s">
        <v>152</v>
      </c>
      <c r="E267" s="152" t="s">
        <v>1</v>
      </c>
      <c r="F267" s="153" t="s">
        <v>680</v>
      </c>
      <c r="H267" s="152" t="s">
        <v>1</v>
      </c>
      <c r="I267" s="154"/>
      <c r="L267" s="150"/>
      <c r="M267" s="155"/>
      <c r="T267" s="156"/>
      <c r="AT267" s="152" t="s">
        <v>152</v>
      </c>
      <c r="AU267" s="152" t="s">
        <v>148</v>
      </c>
      <c r="AV267" s="12" t="s">
        <v>94</v>
      </c>
      <c r="AW267" s="12" t="s">
        <v>42</v>
      </c>
      <c r="AX267" s="12" t="s">
        <v>86</v>
      </c>
      <c r="AY267" s="152" t="s">
        <v>140</v>
      </c>
    </row>
    <row r="268" spans="2:65" s="13" customFormat="1" ht="11.25">
      <c r="B268" s="157"/>
      <c r="D268" s="151" t="s">
        <v>152</v>
      </c>
      <c r="E268" s="158" t="s">
        <v>1</v>
      </c>
      <c r="F268" s="159" t="s">
        <v>147</v>
      </c>
      <c r="H268" s="160">
        <v>4</v>
      </c>
      <c r="I268" s="161"/>
      <c r="L268" s="157"/>
      <c r="M268" s="162"/>
      <c r="T268" s="163"/>
      <c r="AT268" s="158" t="s">
        <v>152</v>
      </c>
      <c r="AU268" s="158" t="s">
        <v>148</v>
      </c>
      <c r="AV268" s="13" t="s">
        <v>148</v>
      </c>
      <c r="AW268" s="13" t="s">
        <v>42</v>
      </c>
      <c r="AX268" s="13" t="s">
        <v>86</v>
      </c>
      <c r="AY268" s="158" t="s">
        <v>140</v>
      </c>
    </row>
    <row r="269" spans="2:65" s="14" customFormat="1" ht="11.25">
      <c r="B269" s="164"/>
      <c r="D269" s="151" t="s">
        <v>152</v>
      </c>
      <c r="E269" s="165" t="s">
        <v>1</v>
      </c>
      <c r="F269" s="166" t="s">
        <v>155</v>
      </c>
      <c r="H269" s="167">
        <v>12</v>
      </c>
      <c r="I269" s="168"/>
      <c r="L269" s="164"/>
      <c r="M269" s="169"/>
      <c r="T269" s="170"/>
      <c r="AT269" s="165" t="s">
        <v>152</v>
      </c>
      <c r="AU269" s="165" t="s">
        <v>148</v>
      </c>
      <c r="AV269" s="14" t="s">
        <v>147</v>
      </c>
      <c r="AW269" s="14" t="s">
        <v>42</v>
      </c>
      <c r="AX269" s="14" t="s">
        <v>94</v>
      </c>
      <c r="AY269" s="165" t="s">
        <v>140</v>
      </c>
    </row>
    <row r="270" spans="2:65" s="11" customFormat="1" ht="22.9" customHeight="1">
      <c r="B270" s="121"/>
      <c r="D270" s="122" t="s">
        <v>85</v>
      </c>
      <c r="E270" s="131" t="s">
        <v>439</v>
      </c>
      <c r="F270" s="131" t="s">
        <v>440</v>
      </c>
      <c r="I270" s="124"/>
      <c r="J270" s="132">
        <f>BK270</f>
        <v>0</v>
      </c>
      <c r="L270" s="121"/>
      <c r="M270" s="126"/>
      <c r="P270" s="127">
        <f>SUM(P271:P274)</f>
        <v>0</v>
      </c>
      <c r="R270" s="127">
        <f>SUM(R271:R274)</f>
        <v>0</v>
      </c>
      <c r="T270" s="128">
        <f>SUM(T271:T274)</f>
        <v>0</v>
      </c>
      <c r="AR270" s="122" t="s">
        <v>94</v>
      </c>
      <c r="AT270" s="129" t="s">
        <v>85</v>
      </c>
      <c r="AU270" s="129" t="s">
        <v>94</v>
      </c>
      <c r="AY270" s="122" t="s">
        <v>140</v>
      </c>
      <c r="BK270" s="130">
        <f>SUM(BK271:BK274)</f>
        <v>0</v>
      </c>
    </row>
    <row r="271" spans="2:65" s="1" customFormat="1" ht="49.15" customHeight="1">
      <c r="B271" s="33"/>
      <c r="C271" s="133" t="s">
        <v>298</v>
      </c>
      <c r="D271" s="133" t="s">
        <v>142</v>
      </c>
      <c r="E271" s="134" t="s">
        <v>681</v>
      </c>
      <c r="F271" s="135" t="s">
        <v>682</v>
      </c>
      <c r="G271" s="136" t="s">
        <v>240</v>
      </c>
      <c r="H271" s="137">
        <v>13.198</v>
      </c>
      <c r="I271" s="138"/>
      <c r="J271" s="139">
        <f>ROUND(I271*H271,2)</f>
        <v>0</v>
      </c>
      <c r="K271" s="135" t="s">
        <v>146</v>
      </c>
      <c r="L271" s="33"/>
      <c r="M271" s="140" t="s">
        <v>1</v>
      </c>
      <c r="N271" s="141" t="s">
        <v>52</v>
      </c>
      <c r="P271" s="142">
        <f>O271*H271</f>
        <v>0</v>
      </c>
      <c r="Q271" s="142">
        <v>0</v>
      </c>
      <c r="R271" s="142">
        <f>Q271*H271</f>
        <v>0</v>
      </c>
      <c r="S271" s="142">
        <v>0</v>
      </c>
      <c r="T271" s="143">
        <f>S271*H271</f>
        <v>0</v>
      </c>
      <c r="AR271" s="144" t="s">
        <v>147</v>
      </c>
      <c r="AT271" s="144" t="s">
        <v>142</v>
      </c>
      <c r="AU271" s="144" t="s">
        <v>148</v>
      </c>
      <c r="AY271" s="17" t="s">
        <v>140</v>
      </c>
      <c r="BE271" s="145">
        <f>IF(N271="základní",J271,0)</f>
        <v>0</v>
      </c>
      <c r="BF271" s="145">
        <f>IF(N271="snížená",J271,0)</f>
        <v>0</v>
      </c>
      <c r="BG271" s="145">
        <f>IF(N271="zákl. přenesená",J271,0)</f>
        <v>0</v>
      </c>
      <c r="BH271" s="145">
        <f>IF(N271="sníž. přenesená",J271,0)</f>
        <v>0</v>
      </c>
      <c r="BI271" s="145">
        <f>IF(N271="nulová",J271,0)</f>
        <v>0</v>
      </c>
      <c r="BJ271" s="17" t="s">
        <v>148</v>
      </c>
      <c r="BK271" s="145">
        <f>ROUND(I271*H271,2)</f>
        <v>0</v>
      </c>
      <c r="BL271" s="17" t="s">
        <v>147</v>
      </c>
      <c r="BM271" s="144" t="s">
        <v>683</v>
      </c>
    </row>
    <row r="272" spans="2:65" s="1" customFormat="1" ht="11.25">
      <c r="B272" s="33"/>
      <c r="D272" s="146" t="s">
        <v>150</v>
      </c>
      <c r="F272" s="147" t="s">
        <v>684</v>
      </c>
      <c r="I272" s="148"/>
      <c r="L272" s="33"/>
      <c r="M272" s="149"/>
      <c r="T272" s="57"/>
      <c r="AT272" s="17" t="s">
        <v>150</v>
      </c>
      <c r="AU272" s="17" t="s">
        <v>148</v>
      </c>
    </row>
    <row r="273" spans="2:65" s="1" customFormat="1" ht="55.5" customHeight="1">
      <c r="B273" s="33"/>
      <c r="C273" s="133" t="s">
        <v>306</v>
      </c>
      <c r="D273" s="133" t="s">
        <v>142</v>
      </c>
      <c r="E273" s="134" t="s">
        <v>685</v>
      </c>
      <c r="F273" s="135" t="s">
        <v>686</v>
      </c>
      <c r="G273" s="136" t="s">
        <v>240</v>
      </c>
      <c r="H273" s="137">
        <v>13.198</v>
      </c>
      <c r="I273" s="138"/>
      <c r="J273" s="139">
        <f>ROUND(I273*H273,2)</f>
        <v>0</v>
      </c>
      <c r="K273" s="135" t="s">
        <v>146</v>
      </c>
      <c r="L273" s="33"/>
      <c r="M273" s="140" t="s">
        <v>1</v>
      </c>
      <c r="N273" s="141" t="s">
        <v>52</v>
      </c>
      <c r="P273" s="142">
        <f>O273*H273</f>
        <v>0</v>
      </c>
      <c r="Q273" s="142">
        <v>0</v>
      </c>
      <c r="R273" s="142">
        <f>Q273*H273</f>
        <v>0</v>
      </c>
      <c r="S273" s="142">
        <v>0</v>
      </c>
      <c r="T273" s="143">
        <f>S273*H273</f>
        <v>0</v>
      </c>
      <c r="AR273" s="144" t="s">
        <v>147</v>
      </c>
      <c r="AT273" s="144" t="s">
        <v>142</v>
      </c>
      <c r="AU273" s="144" t="s">
        <v>148</v>
      </c>
      <c r="AY273" s="17" t="s">
        <v>140</v>
      </c>
      <c r="BE273" s="145">
        <f>IF(N273="základní",J273,0)</f>
        <v>0</v>
      </c>
      <c r="BF273" s="145">
        <f>IF(N273="snížená",J273,0)</f>
        <v>0</v>
      </c>
      <c r="BG273" s="145">
        <f>IF(N273="zákl. přenesená",J273,0)</f>
        <v>0</v>
      </c>
      <c r="BH273" s="145">
        <f>IF(N273="sníž. přenesená",J273,0)</f>
        <v>0</v>
      </c>
      <c r="BI273" s="145">
        <f>IF(N273="nulová",J273,0)</f>
        <v>0</v>
      </c>
      <c r="BJ273" s="17" t="s">
        <v>148</v>
      </c>
      <c r="BK273" s="145">
        <f>ROUND(I273*H273,2)</f>
        <v>0</v>
      </c>
      <c r="BL273" s="17" t="s">
        <v>147</v>
      </c>
      <c r="BM273" s="144" t="s">
        <v>687</v>
      </c>
    </row>
    <row r="274" spans="2:65" s="1" customFormat="1" ht="11.25">
      <c r="B274" s="33"/>
      <c r="D274" s="146" t="s">
        <v>150</v>
      </c>
      <c r="F274" s="147" t="s">
        <v>688</v>
      </c>
      <c r="I274" s="148"/>
      <c r="L274" s="33"/>
      <c r="M274" s="192"/>
      <c r="N274" s="193"/>
      <c r="O274" s="193"/>
      <c r="P274" s="193"/>
      <c r="Q274" s="193"/>
      <c r="R274" s="193"/>
      <c r="S274" s="193"/>
      <c r="T274" s="194"/>
      <c r="AT274" s="17" t="s">
        <v>150</v>
      </c>
      <c r="AU274" s="17" t="s">
        <v>148</v>
      </c>
    </row>
    <row r="275" spans="2:65" s="1" customFormat="1" ht="6.95" customHeight="1">
      <c r="B275" s="45"/>
      <c r="C275" s="46"/>
      <c r="D275" s="46"/>
      <c r="E275" s="46"/>
      <c r="F275" s="46"/>
      <c r="G275" s="46"/>
      <c r="H275" s="46"/>
      <c r="I275" s="46"/>
      <c r="J275" s="46"/>
      <c r="K275" s="46"/>
      <c r="L275" s="33"/>
    </row>
  </sheetData>
  <sheetProtection algorithmName="SHA-512" hashValue="Cq6HkOHSpDjwYaPoyZedI0dtTjLkJlpQfi1fGTLubSOJOmYc+fg9QjXg1I7AXLIdaoUmxF6yFzNlsxrLyTjU6g==" saltValue="es7a4xBLa2ZFrO8DyviL5w==" spinCount="100000" sheet="1" objects="1" scenarios="1" formatColumns="0" formatRows="0" autoFilter="0"/>
  <autoFilter ref="C121:K274" xr:uid="{00000000-0009-0000-0000-000002000000}"/>
  <mergeCells count="10">
    <mergeCell ref="E87:H87"/>
    <mergeCell ref="E112:H112"/>
    <mergeCell ref="E114:H114"/>
    <mergeCell ref="L2:V2"/>
    <mergeCell ref="E24:H24"/>
    <mergeCell ref="E7:H7"/>
    <mergeCell ref="E9:H9"/>
    <mergeCell ref="E18:H18"/>
    <mergeCell ref="E27:H27"/>
    <mergeCell ref="E85:H85"/>
  </mergeCells>
  <hyperlinks>
    <hyperlink ref="F126" r:id="rId1" xr:uid="{00000000-0004-0000-0200-000000000000}"/>
    <hyperlink ref="F135" r:id="rId2" xr:uid="{00000000-0004-0000-0200-000001000000}"/>
    <hyperlink ref="F141" r:id="rId3" xr:uid="{00000000-0004-0000-0200-000002000000}"/>
    <hyperlink ref="F146" r:id="rId4" xr:uid="{00000000-0004-0000-0200-000003000000}"/>
    <hyperlink ref="F161" r:id="rId5" xr:uid="{00000000-0004-0000-0200-000004000000}"/>
    <hyperlink ref="F169" r:id="rId6" xr:uid="{00000000-0004-0000-0200-000005000000}"/>
    <hyperlink ref="F177" r:id="rId7" xr:uid="{00000000-0004-0000-0200-000006000000}"/>
    <hyperlink ref="F182" r:id="rId8" xr:uid="{00000000-0004-0000-0200-000007000000}"/>
    <hyperlink ref="F189" r:id="rId9" xr:uid="{00000000-0004-0000-0200-000008000000}"/>
    <hyperlink ref="F193" r:id="rId10" xr:uid="{00000000-0004-0000-0200-000009000000}"/>
    <hyperlink ref="F203" r:id="rId11" xr:uid="{00000000-0004-0000-0200-00000A000000}"/>
    <hyperlink ref="F212" r:id="rId12" xr:uid="{00000000-0004-0000-0200-00000B000000}"/>
    <hyperlink ref="F226" r:id="rId13" xr:uid="{00000000-0004-0000-0200-00000C000000}"/>
    <hyperlink ref="F236" r:id="rId14" xr:uid="{00000000-0004-0000-0200-00000D000000}"/>
    <hyperlink ref="F243" r:id="rId15" xr:uid="{00000000-0004-0000-0200-00000E000000}"/>
    <hyperlink ref="F250" r:id="rId16" xr:uid="{00000000-0004-0000-0200-00000F000000}"/>
    <hyperlink ref="F252" r:id="rId17" xr:uid="{00000000-0004-0000-0200-000010000000}"/>
    <hyperlink ref="F262" r:id="rId18" xr:uid="{00000000-0004-0000-0200-000011000000}"/>
    <hyperlink ref="F272" r:id="rId19" xr:uid="{00000000-0004-0000-0200-000012000000}"/>
    <hyperlink ref="F274" r:id="rId20" xr:uid="{00000000-0004-0000-0200-00001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7" t="s">
        <v>101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94</v>
      </c>
    </row>
    <row r="4" spans="2:46" ht="24.95" customHeight="1">
      <c r="B4" s="20"/>
      <c r="D4" s="21" t="s">
        <v>102</v>
      </c>
      <c r="L4" s="20"/>
      <c r="M4" s="89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3" t="str">
        <f>'Rekapitulace stavby'!K6</f>
        <v>Sanace vlhkosti suterénu</v>
      </c>
      <c r="F7" s="234"/>
      <c r="G7" s="234"/>
      <c r="H7" s="234"/>
      <c r="L7" s="20"/>
    </row>
    <row r="8" spans="2:46" s="1" customFormat="1" ht="12" customHeight="1">
      <c r="B8" s="33"/>
      <c r="D8" s="27" t="s">
        <v>103</v>
      </c>
      <c r="L8" s="33"/>
    </row>
    <row r="9" spans="2:46" s="1" customFormat="1" ht="16.5" customHeight="1">
      <c r="B9" s="33"/>
      <c r="E9" s="214" t="s">
        <v>689</v>
      </c>
      <c r="F9" s="235"/>
      <c r="G9" s="235"/>
      <c r="H9" s="235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7" t="s">
        <v>18</v>
      </c>
      <c r="F11" s="25" t="s">
        <v>19</v>
      </c>
      <c r="I11" s="27" t="s">
        <v>20</v>
      </c>
      <c r="J11" s="25" t="s">
        <v>1</v>
      </c>
      <c r="L11" s="33"/>
    </row>
    <row r="12" spans="2:46" s="1" customFormat="1" ht="12" customHeight="1">
      <c r="B12" s="33"/>
      <c r="D12" s="27" t="s">
        <v>22</v>
      </c>
      <c r="F12" s="25" t="s">
        <v>23</v>
      </c>
      <c r="I12" s="27" t="s">
        <v>24</v>
      </c>
      <c r="J12" s="53" t="str">
        <f>'Rekapitulace stavby'!AN8</f>
        <v>31. 5. 2023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7" t="s">
        <v>30</v>
      </c>
      <c r="I14" s="27" t="s">
        <v>31</v>
      </c>
      <c r="J14" s="25" t="s">
        <v>32</v>
      </c>
      <c r="L14" s="33"/>
    </row>
    <row r="15" spans="2:46" s="1" customFormat="1" ht="18" customHeight="1">
      <c r="B15" s="33"/>
      <c r="E15" s="25" t="s">
        <v>33</v>
      </c>
      <c r="I15" s="27" t="s">
        <v>34</v>
      </c>
      <c r="J15" s="25" t="s">
        <v>35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7" t="s">
        <v>36</v>
      </c>
      <c r="I17" s="27" t="s">
        <v>31</v>
      </c>
      <c r="J17" s="28" t="str">
        <f>'Rekapitulace stavby'!AN13</f>
        <v>Vyplň údaj</v>
      </c>
      <c r="L17" s="33"/>
    </row>
    <row r="18" spans="2:12" s="1" customFormat="1" ht="18" customHeight="1">
      <c r="B18" s="33"/>
      <c r="E18" s="236" t="str">
        <f>'Rekapitulace stavby'!E14</f>
        <v>Vyplň údaj</v>
      </c>
      <c r="F18" s="198"/>
      <c r="G18" s="198"/>
      <c r="H18" s="198"/>
      <c r="I18" s="27" t="s">
        <v>34</v>
      </c>
      <c r="J18" s="28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7" t="s">
        <v>38</v>
      </c>
      <c r="I20" s="27" t="s">
        <v>31</v>
      </c>
      <c r="J20" s="25" t="s">
        <v>39</v>
      </c>
      <c r="L20" s="33"/>
    </row>
    <row r="21" spans="2:12" s="1" customFormat="1" ht="18" customHeight="1">
      <c r="B21" s="33"/>
      <c r="E21" s="25" t="s">
        <v>40</v>
      </c>
      <c r="I21" s="27" t="s">
        <v>34</v>
      </c>
      <c r="J21" s="25" t="s">
        <v>41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7" t="s">
        <v>43</v>
      </c>
      <c r="I23" s="27" t="s">
        <v>31</v>
      </c>
      <c r="J23" s="28" t="str">
        <f>'Rekapitulace stavby'!AN19</f>
        <v>Vyplň údaj</v>
      </c>
      <c r="L23" s="33"/>
    </row>
    <row r="24" spans="2:12" s="1" customFormat="1" ht="18" customHeight="1">
      <c r="B24" s="33"/>
      <c r="E24" s="236" t="str">
        <f>'Rekapitulace stavby'!E20</f>
        <v>Vyplň údaj</v>
      </c>
      <c r="F24" s="198"/>
      <c r="G24" s="198"/>
      <c r="H24" s="198"/>
      <c r="I24" s="27" t="s">
        <v>34</v>
      </c>
      <c r="J24" s="28" t="str">
        <f>'Rekapitulace stavby'!AN20</f>
        <v>Vyplň údaj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7" t="s">
        <v>44</v>
      </c>
      <c r="L26" s="33"/>
    </row>
    <row r="27" spans="2:12" s="7" customFormat="1" ht="191.25" customHeight="1">
      <c r="B27" s="90"/>
      <c r="E27" s="203" t="s">
        <v>105</v>
      </c>
      <c r="F27" s="203"/>
      <c r="G27" s="203"/>
      <c r="H27" s="203"/>
      <c r="L27" s="90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4"/>
      <c r="E29" s="54"/>
      <c r="F29" s="54"/>
      <c r="G29" s="54"/>
      <c r="H29" s="54"/>
      <c r="I29" s="54"/>
      <c r="J29" s="54"/>
      <c r="K29" s="54"/>
      <c r="L29" s="33"/>
    </row>
    <row r="30" spans="2:12" s="1" customFormat="1" ht="25.35" customHeight="1">
      <c r="B30" s="33"/>
      <c r="D30" s="91" t="s">
        <v>46</v>
      </c>
      <c r="J30" s="67">
        <f>ROUND(J123, 2)</f>
        <v>0</v>
      </c>
      <c r="L30" s="33"/>
    </row>
    <row r="31" spans="2:12" s="1" customFormat="1" ht="6.95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14.45" customHeight="1">
      <c r="B32" s="33"/>
      <c r="F32" s="36" t="s">
        <v>48</v>
      </c>
      <c r="I32" s="36" t="s">
        <v>47</v>
      </c>
      <c r="J32" s="36" t="s">
        <v>49</v>
      </c>
      <c r="L32" s="33"/>
    </row>
    <row r="33" spans="2:12" s="1" customFormat="1" ht="14.45" customHeight="1">
      <c r="B33" s="33"/>
      <c r="D33" s="56" t="s">
        <v>50</v>
      </c>
      <c r="E33" s="27" t="s">
        <v>51</v>
      </c>
      <c r="F33" s="92">
        <f>ROUND((SUM(BE123:BE158)),  2)</f>
        <v>0</v>
      </c>
      <c r="I33" s="93">
        <v>0.21</v>
      </c>
      <c r="J33" s="92">
        <f>ROUND(((SUM(BE123:BE158))*I33),  2)</f>
        <v>0</v>
      </c>
      <c r="L33" s="33"/>
    </row>
    <row r="34" spans="2:12" s="1" customFormat="1" ht="14.45" customHeight="1">
      <c r="B34" s="33"/>
      <c r="E34" s="27" t="s">
        <v>52</v>
      </c>
      <c r="F34" s="92">
        <f>ROUND((SUM(BF123:BF158)),  2)</f>
        <v>0</v>
      </c>
      <c r="I34" s="93">
        <v>0.15</v>
      </c>
      <c r="J34" s="92">
        <f>ROUND(((SUM(BF123:BF158))*I34),  2)</f>
        <v>0</v>
      </c>
      <c r="L34" s="33"/>
    </row>
    <row r="35" spans="2:12" s="1" customFormat="1" ht="14.45" hidden="1" customHeight="1">
      <c r="B35" s="33"/>
      <c r="E35" s="27" t="s">
        <v>53</v>
      </c>
      <c r="F35" s="92">
        <f>ROUND((SUM(BG123:BG158)),  2)</f>
        <v>0</v>
      </c>
      <c r="I35" s="93">
        <v>0.21</v>
      </c>
      <c r="J35" s="92">
        <f>0</f>
        <v>0</v>
      </c>
      <c r="L35" s="33"/>
    </row>
    <row r="36" spans="2:12" s="1" customFormat="1" ht="14.45" hidden="1" customHeight="1">
      <c r="B36" s="33"/>
      <c r="E36" s="27" t="s">
        <v>54</v>
      </c>
      <c r="F36" s="92">
        <f>ROUND((SUM(BH123:BH158)),  2)</f>
        <v>0</v>
      </c>
      <c r="I36" s="93">
        <v>0.15</v>
      </c>
      <c r="J36" s="92">
        <f>0</f>
        <v>0</v>
      </c>
      <c r="L36" s="33"/>
    </row>
    <row r="37" spans="2:12" s="1" customFormat="1" ht="14.45" hidden="1" customHeight="1">
      <c r="B37" s="33"/>
      <c r="E37" s="27" t="s">
        <v>55</v>
      </c>
      <c r="F37" s="92">
        <f>ROUND((SUM(BI123:BI158)),  2)</f>
        <v>0</v>
      </c>
      <c r="I37" s="93">
        <v>0</v>
      </c>
      <c r="J37" s="92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4"/>
      <c r="D39" s="95" t="s">
        <v>56</v>
      </c>
      <c r="E39" s="58"/>
      <c r="F39" s="58"/>
      <c r="G39" s="96" t="s">
        <v>57</v>
      </c>
      <c r="H39" s="97" t="s">
        <v>58</v>
      </c>
      <c r="I39" s="58"/>
      <c r="J39" s="98">
        <f>SUM(J30:J37)</f>
        <v>0</v>
      </c>
      <c r="K39" s="99"/>
      <c r="L39" s="33"/>
    </row>
    <row r="40" spans="2:12" s="1" customFormat="1" ht="14.45" customHeight="1">
      <c r="B40" s="33"/>
      <c r="L40" s="33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3"/>
      <c r="D50" s="42" t="s">
        <v>59</v>
      </c>
      <c r="E50" s="43"/>
      <c r="F50" s="43"/>
      <c r="G50" s="42" t="s">
        <v>60</v>
      </c>
      <c r="H50" s="43"/>
      <c r="I50" s="43"/>
      <c r="J50" s="43"/>
      <c r="K50" s="43"/>
      <c r="L50" s="33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3"/>
      <c r="D61" s="44" t="s">
        <v>61</v>
      </c>
      <c r="E61" s="35"/>
      <c r="F61" s="100" t="s">
        <v>62</v>
      </c>
      <c r="G61" s="44" t="s">
        <v>61</v>
      </c>
      <c r="H61" s="35"/>
      <c r="I61" s="35"/>
      <c r="J61" s="101" t="s">
        <v>62</v>
      </c>
      <c r="K61" s="35"/>
      <c r="L61" s="33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3"/>
      <c r="D65" s="42" t="s">
        <v>63</v>
      </c>
      <c r="E65" s="43"/>
      <c r="F65" s="43"/>
      <c r="G65" s="42" t="s">
        <v>64</v>
      </c>
      <c r="H65" s="43"/>
      <c r="I65" s="43"/>
      <c r="J65" s="43"/>
      <c r="K65" s="43"/>
      <c r="L65" s="33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3"/>
      <c r="D76" s="44" t="s">
        <v>61</v>
      </c>
      <c r="E76" s="35"/>
      <c r="F76" s="100" t="s">
        <v>62</v>
      </c>
      <c r="G76" s="44" t="s">
        <v>61</v>
      </c>
      <c r="H76" s="35"/>
      <c r="I76" s="35"/>
      <c r="J76" s="101" t="s">
        <v>62</v>
      </c>
      <c r="K76" s="35"/>
      <c r="L76" s="33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47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47" s="1" customFormat="1" ht="24.95" customHeight="1">
      <c r="B82" s="33"/>
      <c r="C82" s="21" t="s">
        <v>106</v>
      </c>
      <c r="L82" s="33"/>
    </row>
    <row r="83" spans="2:47" s="1" customFormat="1" ht="6.95" customHeight="1">
      <c r="B83" s="33"/>
      <c r="L83" s="33"/>
    </row>
    <row r="84" spans="2:47" s="1" customFormat="1" ht="12" customHeight="1">
      <c r="B84" s="33"/>
      <c r="C84" s="27" t="s">
        <v>16</v>
      </c>
      <c r="L84" s="33"/>
    </row>
    <row r="85" spans="2:47" s="1" customFormat="1" ht="16.5" customHeight="1">
      <c r="B85" s="33"/>
      <c r="E85" s="233" t="str">
        <f>E7</f>
        <v>Sanace vlhkosti suterénu</v>
      </c>
      <c r="F85" s="234"/>
      <c r="G85" s="234"/>
      <c r="H85" s="234"/>
      <c r="L85" s="33"/>
    </row>
    <row r="86" spans="2:47" s="1" customFormat="1" ht="12" customHeight="1">
      <c r="B86" s="33"/>
      <c r="C86" s="27" t="s">
        <v>103</v>
      </c>
      <c r="L86" s="33"/>
    </row>
    <row r="87" spans="2:47" s="1" customFormat="1" ht="16.5" customHeight="1">
      <c r="B87" s="33"/>
      <c r="E87" s="214" t="str">
        <f>E9</f>
        <v>OST - Ostatní a vedlejší náklady</v>
      </c>
      <c r="F87" s="235"/>
      <c r="G87" s="235"/>
      <c r="H87" s="235"/>
      <c r="L87" s="33"/>
    </row>
    <row r="88" spans="2:47" s="1" customFormat="1" ht="6.95" customHeight="1">
      <c r="B88" s="33"/>
      <c r="L88" s="33"/>
    </row>
    <row r="89" spans="2:47" s="1" customFormat="1" ht="12" customHeight="1">
      <c r="B89" s="33"/>
      <c r="C89" s="27" t="s">
        <v>22</v>
      </c>
      <c r="F89" s="25" t="str">
        <f>F12</f>
        <v>Lomená č p.372/4, Milovice, Balonka</v>
      </c>
      <c r="I89" s="27" t="s">
        <v>24</v>
      </c>
      <c r="J89" s="53" t="str">
        <f>IF(J12="","",J12)</f>
        <v>31. 5. 2023</v>
      </c>
      <c r="L89" s="33"/>
    </row>
    <row r="90" spans="2:47" s="1" customFormat="1" ht="6.95" customHeight="1">
      <c r="B90" s="33"/>
      <c r="L90" s="33"/>
    </row>
    <row r="91" spans="2:47" s="1" customFormat="1" ht="15.2" customHeight="1">
      <c r="B91" s="33"/>
      <c r="C91" s="27" t="s">
        <v>30</v>
      </c>
      <c r="F91" s="25" t="str">
        <f>E15</f>
        <v>Město Milovice</v>
      </c>
      <c r="I91" s="27" t="s">
        <v>38</v>
      </c>
      <c r="J91" s="31" t="str">
        <f>E21</f>
        <v>PSK TUZAR s.r.o.</v>
      </c>
      <c r="L91" s="33"/>
    </row>
    <row r="92" spans="2:47" s="1" customFormat="1" ht="25.7" customHeight="1">
      <c r="B92" s="33"/>
      <c r="C92" s="27" t="s">
        <v>36</v>
      </c>
      <c r="F92" s="25" t="str">
        <f>IF(E18="","",E18)</f>
        <v>Vyplň údaj</v>
      </c>
      <c r="I92" s="27" t="s">
        <v>43</v>
      </c>
      <c r="J92" s="31" t="str">
        <f>E24</f>
        <v>Vyplň údaj</v>
      </c>
      <c r="L92" s="33"/>
    </row>
    <row r="93" spans="2:47" s="1" customFormat="1" ht="10.35" customHeight="1">
      <c r="B93" s="33"/>
      <c r="L93" s="33"/>
    </row>
    <row r="94" spans="2:47" s="1" customFormat="1" ht="29.25" customHeight="1">
      <c r="B94" s="33"/>
      <c r="C94" s="102" t="s">
        <v>107</v>
      </c>
      <c r="D94" s="94"/>
      <c r="E94" s="94"/>
      <c r="F94" s="94"/>
      <c r="G94" s="94"/>
      <c r="H94" s="94"/>
      <c r="I94" s="94"/>
      <c r="J94" s="103" t="s">
        <v>108</v>
      </c>
      <c r="K94" s="94"/>
      <c r="L94" s="33"/>
    </row>
    <row r="95" spans="2:47" s="1" customFormat="1" ht="10.35" customHeight="1">
      <c r="B95" s="33"/>
      <c r="L95" s="33"/>
    </row>
    <row r="96" spans="2:47" s="1" customFormat="1" ht="22.9" customHeight="1">
      <c r="B96" s="33"/>
      <c r="C96" s="104" t="s">
        <v>109</v>
      </c>
      <c r="J96" s="67">
        <f>J123</f>
        <v>0</v>
      </c>
      <c r="L96" s="33"/>
      <c r="AU96" s="17" t="s">
        <v>110</v>
      </c>
    </row>
    <row r="97" spans="2:12" s="8" customFormat="1" ht="24.95" customHeight="1">
      <c r="B97" s="105"/>
      <c r="D97" s="106" t="s">
        <v>690</v>
      </c>
      <c r="E97" s="107"/>
      <c r="F97" s="107"/>
      <c r="G97" s="107"/>
      <c r="H97" s="107"/>
      <c r="I97" s="107"/>
      <c r="J97" s="108">
        <f>J124</f>
        <v>0</v>
      </c>
      <c r="L97" s="105"/>
    </row>
    <row r="98" spans="2:12" s="9" customFormat="1" ht="19.899999999999999" customHeight="1">
      <c r="B98" s="109"/>
      <c r="D98" s="110" t="s">
        <v>691</v>
      </c>
      <c r="E98" s="111"/>
      <c r="F98" s="111"/>
      <c r="G98" s="111"/>
      <c r="H98" s="111"/>
      <c r="I98" s="111"/>
      <c r="J98" s="112">
        <f>J125</f>
        <v>0</v>
      </c>
      <c r="L98" s="109"/>
    </row>
    <row r="99" spans="2:12" s="9" customFormat="1" ht="19.899999999999999" customHeight="1">
      <c r="B99" s="109"/>
      <c r="D99" s="110" t="s">
        <v>692</v>
      </c>
      <c r="E99" s="111"/>
      <c r="F99" s="111"/>
      <c r="G99" s="111"/>
      <c r="H99" s="111"/>
      <c r="I99" s="111"/>
      <c r="J99" s="112">
        <f>J132</f>
        <v>0</v>
      </c>
      <c r="L99" s="109"/>
    </row>
    <row r="100" spans="2:12" s="9" customFormat="1" ht="19.899999999999999" customHeight="1">
      <c r="B100" s="109"/>
      <c r="D100" s="110" t="s">
        <v>693</v>
      </c>
      <c r="E100" s="111"/>
      <c r="F100" s="111"/>
      <c r="G100" s="111"/>
      <c r="H100" s="111"/>
      <c r="I100" s="111"/>
      <c r="J100" s="112">
        <f>J142</f>
        <v>0</v>
      </c>
      <c r="L100" s="109"/>
    </row>
    <row r="101" spans="2:12" s="9" customFormat="1" ht="19.899999999999999" customHeight="1">
      <c r="B101" s="109"/>
      <c r="D101" s="110" t="s">
        <v>694</v>
      </c>
      <c r="E101" s="111"/>
      <c r="F101" s="111"/>
      <c r="G101" s="111"/>
      <c r="H101" s="111"/>
      <c r="I101" s="111"/>
      <c r="J101" s="112">
        <f>J149</f>
        <v>0</v>
      </c>
      <c r="L101" s="109"/>
    </row>
    <row r="102" spans="2:12" s="9" customFormat="1" ht="19.899999999999999" customHeight="1">
      <c r="B102" s="109"/>
      <c r="D102" s="110" t="s">
        <v>695</v>
      </c>
      <c r="E102" s="111"/>
      <c r="F102" s="111"/>
      <c r="G102" s="111"/>
      <c r="H102" s="111"/>
      <c r="I102" s="111"/>
      <c r="J102" s="112">
        <f>J152</f>
        <v>0</v>
      </c>
      <c r="L102" s="109"/>
    </row>
    <row r="103" spans="2:12" s="9" customFormat="1" ht="19.899999999999999" customHeight="1">
      <c r="B103" s="109"/>
      <c r="D103" s="110" t="s">
        <v>696</v>
      </c>
      <c r="E103" s="111"/>
      <c r="F103" s="111"/>
      <c r="G103" s="111"/>
      <c r="H103" s="111"/>
      <c r="I103" s="111"/>
      <c r="J103" s="112">
        <f>J155</f>
        <v>0</v>
      </c>
      <c r="L103" s="109"/>
    </row>
    <row r="104" spans="2:12" s="1" customFormat="1" ht="21.75" customHeight="1">
      <c r="B104" s="33"/>
      <c r="L104" s="33"/>
    </row>
    <row r="105" spans="2:12" s="1" customFormat="1" ht="6.95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3"/>
    </row>
    <row r="109" spans="2:12" s="1" customFormat="1" ht="6.95" customHeight="1"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33"/>
    </row>
    <row r="110" spans="2:12" s="1" customFormat="1" ht="24.95" customHeight="1">
      <c r="B110" s="33"/>
      <c r="C110" s="21" t="s">
        <v>125</v>
      </c>
      <c r="L110" s="33"/>
    </row>
    <row r="111" spans="2:12" s="1" customFormat="1" ht="6.95" customHeight="1">
      <c r="B111" s="33"/>
      <c r="L111" s="33"/>
    </row>
    <row r="112" spans="2:12" s="1" customFormat="1" ht="12" customHeight="1">
      <c r="B112" s="33"/>
      <c r="C112" s="27" t="s">
        <v>16</v>
      </c>
      <c r="L112" s="33"/>
    </row>
    <row r="113" spans="2:65" s="1" customFormat="1" ht="16.5" customHeight="1">
      <c r="B113" s="33"/>
      <c r="E113" s="233" t="str">
        <f>E7</f>
        <v>Sanace vlhkosti suterénu</v>
      </c>
      <c r="F113" s="234"/>
      <c r="G113" s="234"/>
      <c r="H113" s="234"/>
      <c r="L113" s="33"/>
    </row>
    <row r="114" spans="2:65" s="1" customFormat="1" ht="12" customHeight="1">
      <c r="B114" s="33"/>
      <c r="C114" s="27" t="s">
        <v>103</v>
      </c>
      <c r="L114" s="33"/>
    </row>
    <row r="115" spans="2:65" s="1" customFormat="1" ht="16.5" customHeight="1">
      <c r="B115" s="33"/>
      <c r="E115" s="214" t="str">
        <f>E9</f>
        <v>OST - Ostatní a vedlejší náklady</v>
      </c>
      <c r="F115" s="235"/>
      <c r="G115" s="235"/>
      <c r="H115" s="235"/>
      <c r="L115" s="33"/>
    </row>
    <row r="116" spans="2:65" s="1" customFormat="1" ht="6.95" customHeight="1">
      <c r="B116" s="33"/>
      <c r="L116" s="33"/>
    </row>
    <row r="117" spans="2:65" s="1" customFormat="1" ht="12" customHeight="1">
      <c r="B117" s="33"/>
      <c r="C117" s="27" t="s">
        <v>22</v>
      </c>
      <c r="F117" s="25" t="str">
        <f>F12</f>
        <v>Lomená č p.372/4, Milovice, Balonka</v>
      </c>
      <c r="I117" s="27" t="s">
        <v>24</v>
      </c>
      <c r="J117" s="53" t="str">
        <f>IF(J12="","",J12)</f>
        <v>31. 5. 2023</v>
      </c>
      <c r="L117" s="33"/>
    </row>
    <row r="118" spans="2:65" s="1" customFormat="1" ht="6.95" customHeight="1">
      <c r="B118" s="33"/>
      <c r="L118" s="33"/>
    </row>
    <row r="119" spans="2:65" s="1" customFormat="1" ht="15.2" customHeight="1">
      <c r="B119" s="33"/>
      <c r="C119" s="27" t="s">
        <v>30</v>
      </c>
      <c r="F119" s="25" t="str">
        <f>E15</f>
        <v>Město Milovice</v>
      </c>
      <c r="I119" s="27" t="s">
        <v>38</v>
      </c>
      <c r="J119" s="31" t="str">
        <f>E21</f>
        <v>PSK TUZAR s.r.o.</v>
      </c>
      <c r="L119" s="33"/>
    </row>
    <row r="120" spans="2:65" s="1" customFormat="1" ht="25.7" customHeight="1">
      <c r="B120" s="33"/>
      <c r="C120" s="27" t="s">
        <v>36</v>
      </c>
      <c r="F120" s="25" t="str">
        <f>IF(E18="","",E18)</f>
        <v>Vyplň údaj</v>
      </c>
      <c r="I120" s="27" t="s">
        <v>43</v>
      </c>
      <c r="J120" s="31" t="str">
        <f>E24</f>
        <v>Vyplň údaj</v>
      </c>
      <c r="L120" s="33"/>
    </row>
    <row r="121" spans="2:65" s="1" customFormat="1" ht="10.35" customHeight="1">
      <c r="B121" s="33"/>
      <c r="L121" s="33"/>
    </row>
    <row r="122" spans="2:65" s="10" customFormat="1" ht="29.25" customHeight="1">
      <c r="B122" s="113"/>
      <c r="C122" s="114" t="s">
        <v>126</v>
      </c>
      <c r="D122" s="115" t="s">
        <v>71</v>
      </c>
      <c r="E122" s="115" t="s">
        <v>67</v>
      </c>
      <c r="F122" s="115" t="s">
        <v>68</v>
      </c>
      <c r="G122" s="115" t="s">
        <v>127</v>
      </c>
      <c r="H122" s="115" t="s">
        <v>128</v>
      </c>
      <c r="I122" s="115" t="s">
        <v>129</v>
      </c>
      <c r="J122" s="115" t="s">
        <v>108</v>
      </c>
      <c r="K122" s="116" t="s">
        <v>130</v>
      </c>
      <c r="L122" s="113"/>
      <c r="M122" s="60" t="s">
        <v>1</v>
      </c>
      <c r="N122" s="61" t="s">
        <v>50</v>
      </c>
      <c r="O122" s="61" t="s">
        <v>131</v>
      </c>
      <c r="P122" s="61" t="s">
        <v>132</v>
      </c>
      <c r="Q122" s="61" t="s">
        <v>133</v>
      </c>
      <c r="R122" s="61" t="s">
        <v>134</v>
      </c>
      <c r="S122" s="61" t="s">
        <v>135</v>
      </c>
      <c r="T122" s="62" t="s">
        <v>136</v>
      </c>
    </row>
    <row r="123" spans="2:65" s="1" customFormat="1" ht="22.9" customHeight="1">
      <c r="B123" s="33"/>
      <c r="C123" s="65" t="s">
        <v>137</v>
      </c>
      <c r="J123" s="117">
        <f>BK123</f>
        <v>0</v>
      </c>
      <c r="L123" s="33"/>
      <c r="M123" s="63"/>
      <c r="N123" s="54"/>
      <c r="O123" s="54"/>
      <c r="P123" s="118">
        <f>P124</f>
        <v>0</v>
      </c>
      <c r="Q123" s="54"/>
      <c r="R123" s="118">
        <f>R124</f>
        <v>0</v>
      </c>
      <c r="S123" s="54"/>
      <c r="T123" s="119">
        <f>T124</f>
        <v>0</v>
      </c>
      <c r="AT123" s="17" t="s">
        <v>85</v>
      </c>
      <c r="AU123" s="17" t="s">
        <v>110</v>
      </c>
      <c r="BK123" s="120">
        <f>BK124</f>
        <v>0</v>
      </c>
    </row>
    <row r="124" spans="2:65" s="11" customFormat="1" ht="25.9" customHeight="1">
      <c r="B124" s="121"/>
      <c r="D124" s="122" t="s">
        <v>85</v>
      </c>
      <c r="E124" s="123" t="s">
        <v>697</v>
      </c>
      <c r="F124" s="123" t="s">
        <v>698</v>
      </c>
      <c r="I124" s="124"/>
      <c r="J124" s="125">
        <f>BK124</f>
        <v>0</v>
      </c>
      <c r="L124" s="121"/>
      <c r="M124" s="126"/>
      <c r="P124" s="127">
        <f>P125+P132+P142+P149+P152+P155</f>
        <v>0</v>
      </c>
      <c r="R124" s="127">
        <f>R125+R132+R142+R149+R152+R155</f>
        <v>0</v>
      </c>
      <c r="T124" s="128">
        <f>T125+T132+T142+T149+T152+T155</f>
        <v>0</v>
      </c>
      <c r="AR124" s="122" t="s">
        <v>172</v>
      </c>
      <c r="AT124" s="129" t="s">
        <v>85</v>
      </c>
      <c r="AU124" s="129" t="s">
        <v>86</v>
      </c>
      <c r="AY124" s="122" t="s">
        <v>140</v>
      </c>
      <c r="BK124" s="130">
        <f>BK125+BK132+BK142+BK149+BK152+BK155</f>
        <v>0</v>
      </c>
    </row>
    <row r="125" spans="2:65" s="11" customFormat="1" ht="22.9" customHeight="1">
      <c r="B125" s="121"/>
      <c r="D125" s="122" t="s">
        <v>85</v>
      </c>
      <c r="E125" s="131" t="s">
        <v>699</v>
      </c>
      <c r="F125" s="131" t="s">
        <v>700</v>
      </c>
      <c r="I125" s="124"/>
      <c r="J125" s="132">
        <f>BK125</f>
        <v>0</v>
      </c>
      <c r="L125" s="121"/>
      <c r="M125" s="126"/>
      <c r="P125" s="127">
        <f>SUM(P126:P131)</f>
        <v>0</v>
      </c>
      <c r="R125" s="127">
        <f>SUM(R126:R131)</f>
        <v>0</v>
      </c>
      <c r="T125" s="128">
        <f>SUM(T126:T131)</f>
        <v>0</v>
      </c>
      <c r="AR125" s="122" t="s">
        <v>172</v>
      </c>
      <c r="AT125" s="129" t="s">
        <v>85</v>
      </c>
      <c r="AU125" s="129" t="s">
        <v>94</v>
      </c>
      <c r="AY125" s="122" t="s">
        <v>140</v>
      </c>
      <c r="BK125" s="130">
        <f>SUM(BK126:BK131)</f>
        <v>0</v>
      </c>
    </row>
    <row r="126" spans="2:65" s="1" customFormat="1" ht="16.5" customHeight="1">
      <c r="B126" s="33"/>
      <c r="C126" s="133" t="s">
        <v>94</v>
      </c>
      <c r="D126" s="133" t="s">
        <v>142</v>
      </c>
      <c r="E126" s="134" t="s">
        <v>701</v>
      </c>
      <c r="F126" s="135" t="s">
        <v>702</v>
      </c>
      <c r="G126" s="136" t="s">
        <v>663</v>
      </c>
      <c r="H126" s="137">
        <v>1</v>
      </c>
      <c r="I126" s="138"/>
      <c r="J126" s="139">
        <f>ROUND(I126*H126,2)</f>
        <v>0</v>
      </c>
      <c r="K126" s="135" t="s">
        <v>146</v>
      </c>
      <c r="L126" s="33"/>
      <c r="M126" s="140" t="s">
        <v>1</v>
      </c>
      <c r="N126" s="141" t="s">
        <v>52</v>
      </c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AR126" s="144" t="s">
        <v>703</v>
      </c>
      <c r="AT126" s="144" t="s">
        <v>142</v>
      </c>
      <c r="AU126" s="144" t="s">
        <v>148</v>
      </c>
      <c r="AY126" s="17" t="s">
        <v>140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7" t="s">
        <v>148</v>
      </c>
      <c r="BK126" s="145">
        <f>ROUND(I126*H126,2)</f>
        <v>0</v>
      </c>
      <c r="BL126" s="17" t="s">
        <v>703</v>
      </c>
      <c r="BM126" s="144" t="s">
        <v>704</v>
      </c>
    </row>
    <row r="127" spans="2:65" s="1" customFormat="1" ht="11.25">
      <c r="B127" s="33"/>
      <c r="D127" s="146" t="s">
        <v>150</v>
      </c>
      <c r="F127" s="147" t="s">
        <v>705</v>
      </c>
      <c r="I127" s="148"/>
      <c r="L127" s="33"/>
      <c r="M127" s="149"/>
      <c r="T127" s="57"/>
      <c r="AT127" s="17" t="s">
        <v>150</v>
      </c>
      <c r="AU127" s="17" t="s">
        <v>148</v>
      </c>
    </row>
    <row r="128" spans="2:65" s="1" customFormat="1" ht="16.5" customHeight="1">
      <c r="B128" s="33"/>
      <c r="C128" s="133" t="s">
        <v>148</v>
      </c>
      <c r="D128" s="133" t="s">
        <v>142</v>
      </c>
      <c r="E128" s="134" t="s">
        <v>706</v>
      </c>
      <c r="F128" s="135" t="s">
        <v>707</v>
      </c>
      <c r="G128" s="136" t="s">
        <v>663</v>
      </c>
      <c r="H128" s="137">
        <v>1</v>
      </c>
      <c r="I128" s="138"/>
      <c r="J128" s="139">
        <f>ROUND(I128*H128,2)</f>
        <v>0</v>
      </c>
      <c r="K128" s="135" t="s">
        <v>146</v>
      </c>
      <c r="L128" s="33"/>
      <c r="M128" s="140" t="s">
        <v>1</v>
      </c>
      <c r="N128" s="141" t="s">
        <v>52</v>
      </c>
      <c r="P128" s="142">
        <f>O128*H128</f>
        <v>0</v>
      </c>
      <c r="Q128" s="142">
        <v>0</v>
      </c>
      <c r="R128" s="142">
        <f>Q128*H128</f>
        <v>0</v>
      </c>
      <c r="S128" s="142">
        <v>0</v>
      </c>
      <c r="T128" s="143">
        <f>S128*H128</f>
        <v>0</v>
      </c>
      <c r="AR128" s="144" t="s">
        <v>703</v>
      </c>
      <c r="AT128" s="144" t="s">
        <v>142</v>
      </c>
      <c r="AU128" s="144" t="s">
        <v>148</v>
      </c>
      <c r="AY128" s="17" t="s">
        <v>140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7" t="s">
        <v>148</v>
      </c>
      <c r="BK128" s="145">
        <f>ROUND(I128*H128,2)</f>
        <v>0</v>
      </c>
      <c r="BL128" s="17" t="s">
        <v>703</v>
      </c>
      <c r="BM128" s="144" t="s">
        <v>708</v>
      </c>
    </row>
    <row r="129" spans="2:65" s="1" customFormat="1" ht="11.25">
      <c r="B129" s="33"/>
      <c r="D129" s="146" t="s">
        <v>150</v>
      </c>
      <c r="F129" s="147" t="s">
        <v>709</v>
      </c>
      <c r="I129" s="148"/>
      <c r="L129" s="33"/>
      <c r="M129" s="149"/>
      <c r="T129" s="57"/>
      <c r="AT129" s="17" t="s">
        <v>150</v>
      </c>
      <c r="AU129" s="17" t="s">
        <v>148</v>
      </c>
    </row>
    <row r="130" spans="2:65" s="1" customFormat="1" ht="16.5" customHeight="1">
      <c r="B130" s="33"/>
      <c r="C130" s="133" t="s">
        <v>161</v>
      </c>
      <c r="D130" s="133" t="s">
        <v>142</v>
      </c>
      <c r="E130" s="134" t="s">
        <v>710</v>
      </c>
      <c r="F130" s="135" t="s">
        <v>711</v>
      </c>
      <c r="G130" s="136" t="s">
        <v>663</v>
      </c>
      <c r="H130" s="137">
        <v>1</v>
      </c>
      <c r="I130" s="138"/>
      <c r="J130" s="139">
        <f>ROUND(I130*H130,2)</f>
        <v>0</v>
      </c>
      <c r="K130" s="135" t="s">
        <v>146</v>
      </c>
      <c r="L130" s="33"/>
      <c r="M130" s="140" t="s">
        <v>1</v>
      </c>
      <c r="N130" s="141" t="s">
        <v>52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703</v>
      </c>
      <c r="AT130" s="144" t="s">
        <v>142</v>
      </c>
      <c r="AU130" s="144" t="s">
        <v>148</v>
      </c>
      <c r="AY130" s="17" t="s">
        <v>140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7" t="s">
        <v>148</v>
      </c>
      <c r="BK130" s="145">
        <f>ROUND(I130*H130,2)</f>
        <v>0</v>
      </c>
      <c r="BL130" s="17" t="s">
        <v>703</v>
      </c>
      <c r="BM130" s="144" t="s">
        <v>712</v>
      </c>
    </row>
    <row r="131" spans="2:65" s="1" customFormat="1" ht="11.25">
      <c r="B131" s="33"/>
      <c r="D131" s="146" t="s">
        <v>150</v>
      </c>
      <c r="F131" s="147" t="s">
        <v>713</v>
      </c>
      <c r="I131" s="148"/>
      <c r="L131" s="33"/>
      <c r="M131" s="149"/>
      <c r="T131" s="57"/>
      <c r="AT131" s="17" t="s">
        <v>150</v>
      </c>
      <c r="AU131" s="17" t="s">
        <v>148</v>
      </c>
    </row>
    <row r="132" spans="2:65" s="11" customFormat="1" ht="22.9" customHeight="1">
      <c r="B132" s="121"/>
      <c r="D132" s="122" t="s">
        <v>85</v>
      </c>
      <c r="E132" s="131" t="s">
        <v>714</v>
      </c>
      <c r="F132" s="131" t="s">
        <v>715</v>
      </c>
      <c r="I132" s="124"/>
      <c r="J132" s="132">
        <f>BK132</f>
        <v>0</v>
      </c>
      <c r="L132" s="121"/>
      <c r="M132" s="126"/>
      <c r="P132" s="127">
        <f>SUM(P133:P141)</f>
        <v>0</v>
      </c>
      <c r="R132" s="127">
        <f>SUM(R133:R141)</f>
        <v>0</v>
      </c>
      <c r="T132" s="128">
        <f>SUM(T133:T141)</f>
        <v>0</v>
      </c>
      <c r="AR132" s="122" t="s">
        <v>172</v>
      </c>
      <c r="AT132" s="129" t="s">
        <v>85</v>
      </c>
      <c r="AU132" s="129" t="s">
        <v>94</v>
      </c>
      <c r="AY132" s="122" t="s">
        <v>140</v>
      </c>
      <c r="BK132" s="130">
        <f>SUM(BK133:BK141)</f>
        <v>0</v>
      </c>
    </row>
    <row r="133" spans="2:65" s="1" customFormat="1" ht="16.5" customHeight="1">
      <c r="B133" s="33"/>
      <c r="C133" s="133" t="s">
        <v>147</v>
      </c>
      <c r="D133" s="133" t="s">
        <v>142</v>
      </c>
      <c r="E133" s="134" t="s">
        <v>716</v>
      </c>
      <c r="F133" s="135" t="s">
        <v>715</v>
      </c>
      <c r="G133" s="136" t="s">
        <v>663</v>
      </c>
      <c r="H133" s="137">
        <v>1</v>
      </c>
      <c r="I133" s="138"/>
      <c r="J133" s="139">
        <f>ROUND(I133*H133,2)</f>
        <v>0</v>
      </c>
      <c r="K133" s="135" t="s">
        <v>146</v>
      </c>
      <c r="L133" s="33"/>
      <c r="M133" s="140" t="s">
        <v>1</v>
      </c>
      <c r="N133" s="141" t="s">
        <v>52</v>
      </c>
      <c r="P133" s="142">
        <f>O133*H133</f>
        <v>0</v>
      </c>
      <c r="Q133" s="142">
        <v>0</v>
      </c>
      <c r="R133" s="142">
        <f>Q133*H133</f>
        <v>0</v>
      </c>
      <c r="S133" s="142">
        <v>0</v>
      </c>
      <c r="T133" s="143">
        <f>S133*H133</f>
        <v>0</v>
      </c>
      <c r="AR133" s="144" t="s">
        <v>703</v>
      </c>
      <c r="AT133" s="144" t="s">
        <v>142</v>
      </c>
      <c r="AU133" s="144" t="s">
        <v>148</v>
      </c>
      <c r="AY133" s="17" t="s">
        <v>140</v>
      </c>
      <c r="BE133" s="145">
        <f>IF(N133="základní",J133,0)</f>
        <v>0</v>
      </c>
      <c r="BF133" s="145">
        <f>IF(N133="snížená",J133,0)</f>
        <v>0</v>
      </c>
      <c r="BG133" s="145">
        <f>IF(N133="zákl. přenesená",J133,0)</f>
        <v>0</v>
      </c>
      <c r="BH133" s="145">
        <f>IF(N133="sníž. přenesená",J133,0)</f>
        <v>0</v>
      </c>
      <c r="BI133" s="145">
        <f>IF(N133="nulová",J133,0)</f>
        <v>0</v>
      </c>
      <c r="BJ133" s="17" t="s">
        <v>148</v>
      </c>
      <c r="BK133" s="145">
        <f>ROUND(I133*H133,2)</f>
        <v>0</v>
      </c>
      <c r="BL133" s="17" t="s">
        <v>703</v>
      </c>
      <c r="BM133" s="144" t="s">
        <v>717</v>
      </c>
    </row>
    <row r="134" spans="2:65" s="1" customFormat="1" ht="11.25">
      <c r="B134" s="33"/>
      <c r="D134" s="146" t="s">
        <v>150</v>
      </c>
      <c r="F134" s="147" t="s">
        <v>718</v>
      </c>
      <c r="I134" s="148"/>
      <c r="L134" s="33"/>
      <c r="M134" s="149"/>
      <c r="T134" s="57"/>
      <c r="AT134" s="17" t="s">
        <v>150</v>
      </c>
      <c r="AU134" s="17" t="s">
        <v>148</v>
      </c>
    </row>
    <row r="135" spans="2:65" s="1" customFormat="1" ht="16.5" customHeight="1">
      <c r="B135" s="33"/>
      <c r="C135" s="133" t="s">
        <v>172</v>
      </c>
      <c r="D135" s="133" t="s">
        <v>142</v>
      </c>
      <c r="E135" s="134" t="s">
        <v>719</v>
      </c>
      <c r="F135" s="135" t="s">
        <v>720</v>
      </c>
      <c r="G135" s="136" t="s">
        <v>663</v>
      </c>
      <c r="H135" s="137">
        <v>1</v>
      </c>
      <c r="I135" s="138"/>
      <c r="J135" s="139">
        <f>ROUND(I135*H135,2)</f>
        <v>0</v>
      </c>
      <c r="K135" s="135" t="s">
        <v>146</v>
      </c>
      <c r="L135" s="33"/>
      <c r="M135" s="140" t="s">
        <v>1</v>
      </c>
      <c r="N135" s="141" t="s">
        <v>52</v>
      </c>
      <c r="P135" s="142">
        <f>O135*H135</f>
        <v>0</v>
      </c>
      <c r="Q135" s="142">
        <v>0</v>
      </c>
      <c r="R135" s="142">
        <f>Q135*H135</f>
        <v>0</v>
      </c>
      <c r="S135" s="142">
        <v>0</v>
      </c>
      <c r="T135" s="143">
        <f>S135*H135</f>
        <v>0</v>
      </c>
      <c r="AR135" s="144" t="s">
        <v>703</v>
      </c>
      <c r="AT135" s="144" t="s">
        <v>142</v>
      </c>
      <c r="AU135" s="144" t="s">
        <v>148</v>
      </c>
      <c r="AY135" s="17" t="s">
        <v>140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7" t="s">
        <v>148</v>
      </c>
      <c r="BK135" s="145">
        <f>ROUND(I135*H135,2)</f>
        <v>0</v>
      </c>
      <c r="BL135" s="17" t="s">
        <v>703</v>
      </c>
      <c r="BM135" s="144" t="s">
        <v>721</v>
      </c>
    </row>
    <row r="136" spans="2:65" s="1" customFormat="1" ht="11.25">
      <c r="B136" s="33"/>
      <c r="D136" s="146" t="s">
        <v>150</v>
      </c>
      <c r="F136" s="147" t="s">
        <v>722</v>
      </c>
      <c r="I136" s="148"/>
      <c r="L136" s="33"/>
      <c r="M136" s="149"/>
      <c r="T136" s="57"/>
      <c r="AT136" s="17" t="s">
        <v>150</v>
      </c>
      <c r="AU136" s="17" t="s">
        <v>148</v>
      </c>
    </row>
    <row r="137" spans="2:65" s="1" customFormat="1" ht="16.5" customHeight="1">
      <c r="B137" s="33"/>
      <c r="C137" s="133" t="s">
        <v>178</v>
      </c>
      <c r="D137" s="133" t="s">
        <v>142</v>
      </c>
      <c r="E137" s="134" t="s">
        <v>723</v>
      </c>
      <c r="F137" s="135" t="s">
        <v>724</v>
      </c>
      <c r="G137" s="136" t="s">
        <v>663</v>
      </c>
      <c r="H137" s="137">
        <v>1</v>
      </c>
      <c r="I137" s="138"/>
      <c r="J137" s="139">
        <f>ROUND(I137*H137,2)</f>
        <v>0</v>
      </c>
      <c r="K137" s="135" t="s">
        <v>146</v>
      </c>
      <c r="L137" s="33"/>
      <c r="M137" s="140" t="s">
        <v>1</v>
      </c>
      <c r="N137" s="141" t="s">
        <v>52</v>
      </c>
      <c r="P137" s="142">
        <f>O137*H137</f>
        <v>0</v>
      </c>
      <c r="Q137" s="142">
        <v>0</v>
      </c>
      <c r="R137" s="142">
        <f>Q137*H137</f>
        <v>0</v>
      </c>
      <c r="S137" s="142">
        <v>0</v>
      </c>
      <c r="T137" s="143">
        <f>S137*H137</f>
        <v>0</v>
      </c>
      <c r="AR137" s="144" t="s">
        <v>703</v>
      </c>
      <c r="AT137" s="144" t="s">
        <v>142</v>
      </c>
      <c r="AU137" s="144" t="s">
        <v>148</v>
      </c>
      <c r="AY137" s="17" t="s">
        <v>140</v>
      </c>
      <c r="BE137" s="145">
        <f>IF(N137="základní",J137,0)</f>
        <v>0</v>
      </c>
      <c r="BF137" s="145">
        <f>IF(N137="snížená",J137,0)</f>
        <v>0</v>
      </c>
      <c r="BG137" s="145">
        <f>IF(N137="zákl. přenesená",J137,0)</f>
        <v>0</v>
      </c>
      <c r="BH137" s="145">
        <f>IF(N137="sníž. přenesená",J137,0)</f>
        <v>0</v>
      </c>
      <c r="BI137" s="145">
        <f>IF(N137="nulová",J137,0)</f>
        <v>0</v>
      </c>
      <c r="BJ137" s="17" t="s">
        <v>148</v>
      </c>
      <c r="BK137" s="145">
        <f>ROUND(I137*H137,2)</f>
        <v>0</v>
      </c>
      <c r="BL137" s="17" t="s">
        <v>703</v>
      </c>
      <c r="BM137" s="144" t="s">
        <v>725</v>
      </c>
    </row>
    <row r="138" spans="2:65" s="1" customFormat="1" ht="11.25">
      <c r="B138" s="33"/>
      <c r="D138" s="146" t="s">
        <v>150</v>
      </c>
      <c r="F138" s="147" t="s">
        <v>726</v>
      </c>
      <c r="I138" s="148"/>
      <c r="L138" s="33"/>
      <c r="M138" s="149"/>
      <c r="T138" s="57"/>
      <c r="AT138" s="17" t="s">
        <v>150</v>
      </c>
      <c r="AU138" s="17" t="s">
        <v>148</v>
      </c>
    </row>
    <row r="139" spans="2:65" s="1" customFormat="1" ht="16.5" customHeight="1">
      <c r="B139" s="33"/>
      <c r="C139" s="133" t="s">
        <v>185</v>
      </c>
      <c r="D139" s="133" t="s">
        <v>142</v>
      </c>
      <c r="E139" s="134" t="s">
        <v>727</v>
      </c>
      <c r="F139" s="135" t="s">
        <v>728</v>
      </c>
      <c r="G139" s="136" t="s">
        <v>663</v>
      </c>
      <c r="H139" s="137">
        <v>1</v>
      </c>
      <c r="I139" s="138"/>
      <c r="J139" s="139">
        <f>ROUND(I139*H139,2)</f>
        <v>0</v>
      </c>
      <c r="K139" s="135" t="s">
        <v>1</v>
      </c>
      <c r="L139" s="33"/>
      <c r="M139" s="140" t="s">
        <v>1</v>
      </c>
      <c r="N139" s="141" t="s">
        <v>52</v>
      </c>
      <c r="P139" s="142">
        <f>O139*H139</f>
        <v>0</v>
      </c>
      <c r="Q139" s="142">
        <v>0</v>
      </c>
      <c r="R139" s="142">
        <f>Q139*H139</f>
        <v>0</v>
      </c>
      <c r="S139" s="142">
        <v>0</v>
      </c>
      <c r="T139" s="143">
        <f>S139*H139</f>
        <v>0</v>
      </c>
      <c r="AR139" s="144" t="s">
        <v>703</v>
      </c>
      <c r="AT139" s="144" t="s">
        <v>142</v>
      </c>
      <c r="AU139" s="144" t="s">
        <v>148</v>
      </c>
      <c r="AY139" s="17" t="s">
        <v>140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7" t="s">
        <v>148</v>
      </c>
      <c r="BK139" s="145">
        <f>ROUND(I139*H139,2)</f>
        <v>0</v>
      </c>
      <c r="BL139" s="17" t="s">
        <v>703</v>
      </c>
      <c r="BM139" s="144" t="s">
        <v>729</v>
      </c>
    </row>
    <row r="140" spans="2:65" s="1" customFormat="1" ht="16.5" customHeight="1">
      <c r="B140" s="33"/>
      <c r="C140" s="133" t="s">
        <v>195</v>
      </c>
      <c r="D140" s="133" t="s">
        <v>142</v>
      </c>
      <c r="E140" s="134" t="s">
        <v>730</v>
      </c>
      <c r="F140" s="135" t="s">
        <v>731</v>
      </c>
      <c r="G140" s="136" t="s">
        <v>663</v>
      </c>
      <c r="H140" s="137">
        <v>1</v>
      </c>
      <c r="I140" s="138"/>
      <c r="J140" s="139">
        <f>ROUND(I140*H140,2)</f>
        <v>0</v>
      </c>
      <c r="K140" s="135" t="s">
        <v>146</v>
      </c>
      <c r="L140" s="33"/>
      <c r="M140" s="140" t="s">
        <v>1</v>
      </c>
      <c r="N140" s="141" t="s">
        <v>52</v>
      </c>
      <c r="P140" s="142">
        <f>O140*H140</f>
        <v>0</v>
      </c>
      <c r="Q140" s="142">
        <v>0</v>
      </c>
      <c r="R140" s="142">
        <f>Q140*H140</f>
        <v>0</v>
      </c>
      <c r="S140" s="142">
        <v>0</v>
      </c>
      <c r="T140" s="143">
        <f>S140*H140</f>
        <v>0</v>
      </c>
      <c r="AR140" s="144" t="s">
        <v>703</v>
      </c>
      <c r="AT140" s="144" t="s">
        <v>142</v>
      </c>
      <c r="AU140" s="144" t="s">
        <v>148</v>
      </c>
      <c r="AY140" s="17" t="s">
        <v>140</v>
      </c>
      <c r="BE140" s="145">
        <f>IF(N140="základní",J140,0)</f>
        <v>0</v>
      </c>
      <c r="BF140" s="145">
        <f>IF(N140="snížená",J140,0)</f>
        <v>0</v>
      </c>
      <c r="BG140" s="145">
        <f>IF(N140="zákl. přenesená",J140,0)</f>
        <v>0</v>
      </c>
      <c r="BH140" s="145">
        <f>IF(N140="sníž. přenesená",J140,0)</f>
        <v>0</v>
      </c>
      <c r="BI140" s="145">
        <f>IF(N140="nulová",J140,0)</f>
        <v>0</v>
      </c>
      <c r="BJ140" s="17" t="s">
        <v>148</v>
      </c>
      <c r="BK140" s="145">
        <f>ROUND(I140*H140,2)</f>
        <v>0</v>
      </c>
      <c r="BL140" s="17" t="s">
        <v>703</v>
      </c>
      <c r="BM140" s="144" t="s">
        <v>732</v>
      </c>
    </row>
    <row r="141" spans="2:65" s="1" customFormat="1" ht="11.25">
      <c r="B141" s="33"/>
      <c r="D141" s="146" t="s">
        <v>150</v>
      </c>
      <c r="F141" s="147" t="s">
        <v>733</v>
      </c>
      <c r="I141" s="148"/>
      <c r="L141" s="33"/>
      <c r="M141" s="149"/>
      <c r="T141" s="57"/>
      <c r="AT141" s="17" t="s">
        <v>150</v>
      </c>
      <c r="AU141" s="17" t="s">
        <v>148</v>
      </c>
    </row>
    <row r="142" spans="2:65" s="11" customFormat="1" ht="22.9" customHeight="1">
      <c r="B142" s="121"/>
      <c r="D142" s="122" t="s">
        <v>85</v>
      </c>
      <c r="E142" s="131" t="s">
        <v>734</v>
      </c>
      <c r="F142" s="131" t="s">
        <v>735</v>
      </c>
      <c r="I142" s="124"/>
      <c r="J142" s="132">
        <f>BK142</f>
        <v>0</v>
      </c>
      <c r="L142" s="121"/>
      <c r="M142" s="126"/>
      <c r="P142" s="127">
        <f>SUM(P143:P148)</f>
        <v>0</v>
      </c>
      <c r="R142" s="127">
        <f>SUM(R143:R148)</f>
        <v>0</v>
      </c>
      <c r="T142" s="128">
        <f>SUM(T143:T148)</f>
        <v>0</v>
      </c>
      <c r="AR142" s="122" t="s">
        <v>172</v>
      </c>
      <c r="AT142" s="129" t="s">
        <v>85</v>
      </c>
      <c r="AU142" s="129" t="s">
        <v>94</v>
      </c>
      <c r="AY142" s="122" t="s">
        <v>140</v>
      </c>
      <c r="BK142" s="130">
        <f>SUM(BK143:BK148)</f>
        <v>0</v>
      </c>
    </row>
    <row r="143" spans="2:65" s="1" customFormat="1" ht="16.5" customHeight="1">
      <c r="B143" s="33"/>
      <c r="C143" s="133" t="s">
        <v>203</v>
      </c>
      <c r="D143" s="133" t="s">
        <v>142</v>
      </c>
      <c r="E143" s="134" t="s">
        <v>736</v>
      </c>
      <c r="F143" s="135" t="s">
        <v>737</v>
      </c>
      <c r="G143" s="136" t="s">
        <v>663</v>
      </c>
      <c r="H143" s="137">
        <v>1</v>
      </c>
      <c r="I143" s="138"/>
      <c r="J143" s="139">
        <f>ROUND(I143*H143,2)</f>
        <v>0</v>
      </c>
      <c r="K143" s="135" t="s">
        <v>146</v>
      </c>
      <c r="L143" s="33"/>
      <c r="M143" s="140" t="s">
        <v>1</v>
      </c>
      <c r="N143" s="141" t="s">
        <v>52</v>
      </c>
      <c r="P143" s="142">
        <f>O143*H143</f>
        <v>0</v>
      </c>
      <c r="Q143" s="142">
        <v>0</v>
      </c>
      <c r="R143" s="142">
        <f>Q143*H143</f>
        <v>0</v>
      </c>
      <c r="S143" s="142">
        <v>0</v>
      </c>
      <c r="T143" s="143">
        <f>S143*H143</f>
        <v>0</v>
      </c>
      <c r="AR143" s="144" t="s">
        <v>703</v>
      </c>
      <c r="AT143" s="144" t="s">
        <v>142</v>
      </c>
      <c r="AU143" s="144" t="s">
        <v>148</v>
      </c>
      <c r="AY143" s="17" t="s">
        <v>140</v>
      </c>
      <c r="BE143" s="145">
        <f>IF(N143="základní",J143,0)</f>
        <v>0</v>
      </c>
      <c r="BF143" s="145">
        <f>IF(N143="snížená",J143,0)</f>
        <v>0</v>
      </c>
      <c r="BG143" s="145">
        <f>IF(N143="zákl. přenesená",J143,0)</f>
        <v>0</v>
      </c>
      <c r="BH143" s="145">
        <f>IF(N143="sníž. přenesená",J143,0)</f>
        <v>0</v>
      </c>
      <c r="BI143" s="145">
        <f>IF(N143="nulová",J143,0)</f>
        <v>0</v>
      </c>
      <c r="BJ143" s="17" t="s">
        <v>148</v>
      </c>
      <c r="BK143" s="145">
        <f>ROUND(I143*H143,2)</f>
        <v>0</v>
      </c>
      <c r="BL143" s="17" t="s">
        <v>703</v>
      </c>
      <c r="BM143" s="144" t="s">
        <v>738</v>
      </c>
    </row>
    <row r="144" spans="2:65" s="1" customFormat="1" ht="11.25">
      <c r="B144" s="33"/>
      <c r="D144" s="146" t="s">
        <v>150</v>
      </c>
      <c r="F144" s="147" t="s">
        <v>739</v>
      </c>
      <c r="I144" s="148"/>
      <c r="L144" s="33"/>
      <c r="M144" s="149"/>
      <c r="T144" s="57"/>
      <c r="AT144" s="17" t="s">
        <v>150</v>
      </c>
      <c r="AU144" s="17" t="s">
        <v>148</v>
      </c>
    </row>
    <row r="145" spans="2:65" s="1" customFormat="1" ht="16.5" customHeight="1">
      <c r="B145" s="33"/>
      <c r="C145" s="133" t="s">
        <v>210</v>
      </c>
      <c r="D145" s="133" t="s">
        <v>142</v>
      </c>
      <c r="E145" s="134" t="s">
        <v>740</v>
      </c>
      <c r="F145" s="135" t="s">
        <v>741</v>
      </c>
      <c r="G145" s="136" t="s">
        <v>663</v>
      </c>
      <c r="H145" s="137">
        <v>1</v>
      </c>
      <c r="I145" s="138"/>
      <c r="J145" s="139">
        <f>ROUND(I145*H145,2)</f>
        <v>0</v>
      </c>
      <c r="K145" s="135" t="s">
        <v>146</v>
      </c>
      <c r="L145" s="33"/>
      <c r="M145" s="140" t="s">
        <v>1</v>
      </c>
      <c r="N145" s="141" t="s">
        <v>52</v>
      </c>
      <c r="P145" s="142">
        <f>O145*H145</f>
        <v>0</v>
      </c>
      <c r="Q145" s="142">
        <v>0</v>
      </c>
      <c r="R145" s="142">
        <f>Q145*H145</f>
        <v>0</v>
      </c>
      <c r="S145" s="142">
        <v>0</v>
      </c>
      <c r="T145" s="143">
        <f>S145*H145</f>
        <v>0</v>
      </c>
      <c r="AR145" s="144" t="s">
        <v>703</v>
      </c>
      <c r="AT145" s="144" t="s">
        <v>142</v>
      </c>
      <c r="AU145" s="144" t="s">
        <v>148</v>
      </c>
      <c r="AY145" s="17" t="s">
        <v>140</v>
      </c>
      <c r="BE145" s="145">
        <f>IF(N145="základní",J145,0)</f>
        <v>0</v>
      </c>
      <c r="BF145" s="145">
        <f>IF(N145="snížená",J145,0)</f>
        <v>0</v>
      </c>
      <c r="BG145" s="145">
        <f>IF(N145="zákl. přenesená",J145,0)</f>
        <v>0</v>
      </c>
      <c r="BH145" s="145">
        <f>IF(N145="sníž. přenesená",J145,0)</f>
        <v>0</v>
      </c>
      <c r="BI145" s="145">
        <f>IF(N145="nulová",J145,0)</f>
        <v>0</v>
      </c>
      <c r="BJ145" s="17" t="s">
        <v>148</v>
      </c>
      <c r="BK145" s="145">
        <f>ROUND(I145*H145,2)</f>
        <v>0</v>
      </c>
      <c r="BL145" s="17" t="s">
        <v>703</v>
      </c>
      <c r="BM145" s="144" t="s">
        <v>742</v>
      </c>
    </row>
    <row r="146" spans="2:65" s="1" customFormat="1" ht="11.25">
      <c r="B146" s="33"/>
      <c r="D146" s="146" t="s">
        <v>150</v>
      </c>
      <c r="F146" s="147" t="s">
        <v>743</v>
      </c>
      <c r="I146" s="148"/>
      <c r="L146" s="33"/>
      <c r="M146" s="149"/>
      <c r="T146" s="57"/>
      <c r="AT146" s="17" t="s">
        <v>150</v>
      </c>
      <c r="AU146" s="17" t="s">
        <v>148</v>
      </c>
    </row>
    <row r="147" spans="2:65" s="1" customFormat="1" ht="16.5" customHeight="1">
      <c r="B147" s="33"/>
      <c r="C147" s="133" t="s">
        <v>21</v>
      </c>
      <c r="D147" s="133" t="s">
        <v>142</v>
      </c>
      <c r="E147" s="134" t="s">
        <v>744</v>
      </c>
      <c r="F147" s="135" t="s">
        <v>745</v>
      </c>
      <c r="G147" s="136" t="s">
        <v>663</v>
      </c>
      <c r="H147" s="137">
        <v>1</v>
      </c>
      <c r="I147" s="138"/>
      <c r="J147" s="139">
        <f>ROUND(I147*H147,2)</f>
        <v>0</v>
      </c>
      <c r="K147" s="135" t="s">
        <v>146</v>
      </c>
      <c r="L147" s="33"/>
      <c r="M147" s="140" t="s">
        <v>1</v>
      </c>
      <c r="N147" s="141" t="s">
        <v>52</v>
      </c>
      <c r="P147" s="142">
        <f>O147*H147</f>
        <v>0</v>
      </c>
      <c r="Q147" s="142">
        <v>0</v>
      </c>
      <c r="R147" s="142">
        <f>Q147*H147</f>
        <v>0</v>
      </c>
      <c r="S147" s="142">
        <v>0</v>
      </c>
      <c r="T147" s="143">
        <f>S147*H147</f>
        <v>0</v>
      </c>
      <c r="AR147" s="144" t="s">
        <v>703</v>
      </c>
      <c r="AT147" s="144" t="s">
        <v>142</v>
      </c>
      <c r="AU147" s="144" t="s">
        <v>148</v>
      </c>
      <c r="AY147" s="17" t="s">
        <v>140</v>
      </c>
      <c r="BE147" s="145">
        <f>IF(N147="základní",J147,0)</f>
        <v>0</v>
      </c>
      <c r="BF147" s="145">
        <f>IF(N147="snížená",J147,0)</f>
        <v>0</v>
      </c>
      <c r="BG147" s="145">
        <f>IF(N147="zákl. přenesená",J147,0)</f>
        <v>0</v>
      </c>
      <c r="BH147" s="145">
        <f>IF(N147="sníž. přenesená",J147,0)</f>
        <v>0</v>
      </c>
      <c r="BI147" s="145">
        <f>IF(N147="nulová",J147,0)</f>
        <v>0</v>
      </c>
      <c r="BJ147" s="17" t="s">
        <v>148</v>
      </c>
      <c r="BK147" s="145">
        <f>ROUND(I147*H147,2)</f>
        <v>0</v>
      </c>
      <c r="BL147" s="17" t="s">
        <v>703</v>
      </c>
      <c r="BM147" s="144" t="s">
        <v>746</v>
      </c>
    </row>
    <row r="148" spans="2:65" s="1" customFormat="1" ht="11.25">
      <c r="B148" s="33"/>
      <c r="D148" s="146" t="s">
        <v>150</v>
      </c>
      <c r="F148" s="147" t="s">
        <v>747</v>
      </c>
      <c r="I148" s="148"/>
      <c r="L148" s="33"/>
      <c r="M148" s="149"/>
      <c r="T148" s="57"/>
      <c r="AT148" s="17" t="s">
        <v>150</v>
      </c>
      <c r="AU148" s="17" t="s">
        <v>148</v>
      </c>
    </row>
    <row r="149" spans="2:65" s="11" customFormat="1" ht="22.9" customHeight="1">
      <c r="B149" s="121"/>
      <c r="D149" s="122" t="s">
        <v>85</v>
      </c>
      <c r="E149" s="131" t="s">
        <v>748</v>
      </c>
      <c r="F149" s="131" t="s">
        <v>749</v>
      </c>
      <c r="I149" s="124"/>
      <c r="J149" s="132">
        <f>BK149</f>
        <v>0</v>
      </c>
      <c r="L149" s="121"/>
      <c r="M149" s="126"/>
      <c r="P149" s="127">
        <f>SUM(P150:P151)</f>
        <v>0</v>
      </c>
      <c r="R149" s="127">
        <f>SUM(R150:R151)</f>
        <v>0</v>
      </c>
      <c r="T149" s="128">
        <f>SUM(T150:T151)</f>
        <v>0</v>
      </c>
      <c r="AR149" s="122" t="s">
        <v>172</v>
      </c>
      <c r="AT149" s="129" t="s">
        <v>85</v>
      </c>
      <c r="AU149" s="129" t="s">
        <v>94</v>
      </c>
      <c r="AY149" s="122" t="s">
        <v>140</v>
      </c>
      <c r="BK149" s="130">
        <f>SUM(BK150:BK151)</f>
        <v>0</v>
      </c>
    </row>
    <row r="150" spans="2:65" s="1" customFormat="1" ht="16.5" customHeight="1">
      <c r="B150" s="33"/>
      <c r="C150" s="133" t="s">
        <v>222</v>
      </c>
      <c r="D150" s="133" t="s">
        <v>142</v>
      </c>
      <c r="E150" s="134" t="s">
        <v>750</v>
      </c>
      <c r="F150" s="135" t="s">
        <v>749</v>
      </c>
      <c r="G150" s="136" t="s">
        <v>663</v>
      </c>
      <c r="H150" s="137">
        <v>1</v>
      </c>
      <c r="I150" s="138"/>
      <c r="J150" s="139">
        <f>ROUND(I150*H150,2)</f>
        <v>0</v>
      </c>
      <c r="K150" s="135" t="s">
        <v>146</v>
      </c>
      <c r="L150" s="33"/>
      <c r="M150" s="140" t="s">
        <v>1</v>
      </c>
      <c r="N150" s="141" t="s">
        <v>52</v>
      </c>
      <c r="P150" s="142">
        <f>O150*H150</f>
        <v>0</v>
      </c>
      <c r="Q150" s="142">
        <v>0</v>
      </c>
      <c r="R150" s="142">
        <f>Q150*H150</f>
        <v>0</v>
      </c>
      <c r="S150" s="142">
        <v>0</v>
      </c>
      <c r="T150" s="143">
        <f>S150*H150</f>
        <v>0</v>
      </c>
      <c r="AR150" s="144" t="s">
        <v>703</v>
      </c>
      <c r="AT150" s="144" t="s">
        <v>142</v>
      </c>
      <c r="AU150" s="144" t="s">
        <v>148</v>
      </c>
      <c r="AY150" s="17" t="s">
        <v>140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7" t="s">
        <v>148</v>
      </c>
      <c r="BK150" s="145">
        <f>ROUND(I150*H150,2)</f>
        <v>0</v>
      </c>
      <c r="BL150" s="17" t="s">
        <v>703</v>
      </c>
      <c r="BM150" s="144" t="s">
        <v>751</v>
      </c>
    </row>
    <row r="151" spans="2:65" s="1" customFormat="1" ht="11.25">
      <c r="B151" s="33"/>
      <c r="D151" s="146" t="s">
        <v>150</v>
      </c>
      <c r="F151" s="147" t="s">
        <v>752</v>
      </c>
      <c r="I151" s="148"/>
      <c r="L151" s="33"/>
      <c r="M151" s="149"/>
      <c r="T151" s="57"/>
      <c r="AT151" s="17" t="s">
        <v>150</v>
      </c>
      <c r="AU151" s="17" t="s">
        <v>148</v>
      </c>
    </row>
    <row r="152" spans="2:65" s="11" customFormat="1" ht="22.9" customHeight="1">
      <c r="B152" s="121"/>
      <c r="D152" s="122" t="s">
        <v>85</v>
      </c>
      <c r="E152" s="131" t="s">
        <v>753</v>
      </c>
      <c r="F152" s="131" t="s">
        <v>754</v>
      </c>
      <c r="I152" s="124"/>
      <c r="J152" s="132">
        <f>BK152</f>
        <v>0</v>
      </c>
      <c r="L152" s="121"/>
      <c r="M152" s="126"/>
      <c r="P152" s="127">
        <f>SUM(P153:P154)</f>
        <v>0</v>
      </c>
      <c r="R152" s="127">
        <f>SUM(R153:R154)</f>
        <v>0</v>
      </c>
      <c r="T152" s="128">
        <f>SUM(T153:T154)</f>
        <v>0</v>
      </c>
      <c r="AR152" s="122" t="s">
        <v>172</v>
      </c>
      <c r="AT152" s="129" t="s">
        <v>85</v>
      </c>
      <c r="AU152" s="129" t="s">
        <v>94</v>
      </c>
      <c r="AY152" s="122" t="s">
        <v>140</v>
      </c>
      <c r="BK152" s="130">
        <f>SUM(BK153:BK154)</f>
        <v>0</v>
      </c>
    </row>
    <row r="153" spans="2:65" s="1" customFormat="1" ht="16.5" customHeight="1">
      <c r="B153" s="33"/>
      <c r="C153" s="133" t="s">
        <v>229</v>
      </c>
      <c r="D153" s="133" t="s">
        <v>142</v>
      </c>
      <c r="E153" s="134" t="s">
        <v>755</v>
      </c>
      <c r="F153" s="135" t="s">
        <v>754</v>
      </c>
      <c r="G153" s="136" t="s">
        <v>663</v>
      </c>
      <c r="H153" s="137">
        <v>1</v>
      </c>
      <c r="I153" s="138"/>
      <c r="J153" s="139">
        <f>ROUND(I153*H153,2)</f>
        <v>0</v>
      </c>
      <c r="K153" s="135" t="s">
        <v>146</v>
      </c>
      <c r="L153" s="33"/>
      <c r="M153" s="140" t="s">
        <v>1</v>
      </c>
      <c r="N153" s="141" t="s">
        <v>52</v>
      </c>
      <c r="P153" s="142">
        <f>O153*H153</f>
        <v>0</v>
      </c>
      <c r="Q153" s="142">
        <v>0</v>
      </c>
      <c r="R153" s="142">
        <f>Q153*H153</f>
        <v>0</v>
      </c>
      <c r="S153" s="142">
        <v>0</v>
      </c>
      <c r="T153" s="143">
        <f>S153*H153</f>
        <v>0</v>
      </c>
      <c r="AR153" s="144" t="s">
        <v>703</v>
      </c>
      <c r="AT153" s="144" t="s">
        <v>142</v>
      </c>
      <c r="AU153" s="144" t="s">
        <v>148</v>
      </c>
      <c r="AY153" s="17" t="s">
        <v>140</v>
      </c>
      <c r="BE153" s="145">
        <f>IF(N153="základní",J153,0)</f>
        <v>0</v>
      </c>
      <c r="BF153" s="145">
        <f>IF(N153="snížená",J153,0)</f>
        <v>0</v>
      </c>
      <c r="BG153" s="145">
        <f>IF(N153="zákl. přenesená",J153,0)</f>
        <v>0</v>
      </c>
      <c r="BH153" s="145">
        <f>IF(N153="sníž. přenesená",J153,0)</f>
        <v>0</v>
      </c>
      <c r="BI153" s="145">
        <f>IF(N153="nulová",J153,0)</f>
        <v>0</v>
      </c>
      <c r="BJ153" s="17" t="s">
        <v>148</v>
      </c>
      <c r="BK153" s="145">
        <f>ROUND(I153*H153,2)</f>
        <v>0</v>
      </c>
      <c r="BL153" s="17" t="s">
        <v>703</v>
      </c>
      <c r="BM153" s="144" t="s">
        <v>756</v>
      </c>
    </row>
    <row r="154" spans="2:65" s="1" customFormat="1" ht="11.25">
      <c r="B154" s="33"/>
      <c r="D154" s="146" t="s">
        <v>150</v>
      </c>
      <c r="F154" s="147" t="s">
        <v>757</v>
      </c>
      <c r="I154" s="148"/>
      <c r="L154" s="33"/>
      <c r="M154" s="149"/>
      <c r="T154" s="57"/>
      <c r="AT154" s="17" t="s">
        <v>150</v>
      </c>
      <c r="AU154" s="17" t="s">
        <v>148</v>
      </c>
    </row>
    <row r="155" spans="2:65" s="11" customFormat="1" ht="22.9" customHeight="1">
      <c r="B155" s="121"/>
      <c r="D155" s="122" t="s">
        <v>85</v>
      </c>
      <c r="E155" s="131" t="s">
        <v>758</v>
      </c>
      <c r="F155" s="131" t="s">
        <v>759</v>
      </c>
      <c r="I155" s="124"/>
      <c r="J155" s="132">
        <f>BK155</f>
        <v>0</v>
      </c>
      <c r="L155" s="121"/>
      <c r="M155" s="126"/>
      <c r="P155" s="127">
        <f>SUM(P156:P158)</f>
        <v>0</v>
      </c>
      <c r="R155" s="127">
        <f>SUM(R156:R158)</f>
        <v>0</v>
      </c>
      <c r="T155" s="128">
        <f>SUM(T156:T158)</f>
        <v>0</v>
      </c>
      <c r="AR155" s="122" t="s">
        <v>172</v>
      </c>
      <c r="AT155" s="129" t="s">
        <v>85</v>
      </c>
      <c r="AU155" s="129" t="s">
        <v>94</v>
      </c>
      <c r="AY155" s="122" t="s">
        <v>140</v>
      </c>
      <c r="BK155" s="130">
        <f>SUM(BK156:BK158)</f>
        <v>0</v>
      </c>
    </row>
    <row r="156" spans="2:65" s="1" customFormat="1" ht="24.2" customHeight="1">
      <c r="B156" s="33"/>
      <c r="C156" s="133" t="s">
        <v>237</v>
      </c>
      <c r="D156" s="133" t="s">
        <v>142</v>
      </c>
      <c r="E156" s="134" t="s">
        <v>760</v>
      </c>
      <c r="F156" s="135" t="s">
        <v>761</v>
      </c>
      <c r="G156" s="136" t="s">
        <v>663</v>
      </c>
      <c r="H156" s="137">
        <v>1</v>
      </c>
      <c r="I156" s="138"/>
      <c r="J156" s="139">
        <f>ROUND(I156*H156,2)</f>
        <v>0</v>
      </c>
      <c r="K156" s="135" t="s">
        <v>146</v>
      </c>
      <c r="L156" s="33"/>
      <c r="M156" s="140" t="s">
        <v>1</v>
      </c>
      <c r="N156" s="141" t="s">
        <v>52</v>
      </c>
      <c r="P156" s="142">
        <f>O156*H156</f>
        <v>0</v>
      </c>
      <c r="Q156" s="142">
        <v>0</v>
      </c>
      <c r="R156" s="142">
        <f>Q156*H156</f>
        <v>0</v>
      </c>
      <c r="S156" s="142">
        <v>0</v>
      </c>
      <c r="T156" s="143">
        <f>S156*H156</f>
        <v>0</v>
      </c>
      <c r="AR156" s="144" t="s">
        <v>703</v>
      </c>
      <c r="AT156" s="144" t="s">
        <v>142</v>
      </c>
      <c r="AU156" s="144" t="s">
        <v>148</v>
      </c>
      <c r="AY156" s="17" t="s">
        <v>140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7" t="s">
        <v>148</v>
      </c>
      <c r="BK156" s="145">
        <f>ROUND(I156*H156,2)</f>
        <v>0</v>
      </c>
      <c r="BL156" s="17" t="s">
        <v>703</v>
      </c>
      <c r="BM156" s="144" t="s">
        <v>762</v>
      </c>
    </row>
    <row r="157" spans="2:65" s="1" customFormat="1" ht="11.25">
      <c r="B157" s="33"/>
      <c r="D157" s="146" t="s">
        <v>150</v>
      </c>
      <c r="F157" s="147" t="s">
        <v>763</v>
      </c>
      <c r="I157" s="148"/>
      <c r="L157" s="33"/>
      <c r="M157" s="149"/>
      <c r="T157" s="57"/>
      <c r="AT157" s="17" t="s">
        <v>150</v>
      </c>
      <c r="AU157" s="17" t="s">
        <v>148</v>
      </c>
    </row>
    <row r="158" spans="2:65" s="1" customFormat="1" ht="19.5">
      <c r="B158" s="33"/>
      <c r="D158" s="151" t="s">
        <v>248</v>
      </c>
      <c r="F158" s="171" t="s">
        <v>764</v>
      </c>
      <c r="I158" s="148"/>
      <c r="L158" s="33"/>
      <c r="M158" s="192"/>
      <c r="N158" s="193"/>
      <c r="O158" s="193"/>
      <c r="P158" s="193"/>
      <c r="Q158" s="193"/>
      <c r="R158" s="193"/>
      <c r="S158" s="193"/>
      <c r="T158" s="194"/>
      <c r="AT158" s="17" t="s">
        <v>248</v>
      </c>
      <c r="AU158" s="17" t="s">
        <v>148</v>
      </c>
    </row>
    <row r="159" spans="2:65" s="1" customFormat="1" ht="6.95" customHeight="1">
      <c r="B159" s="45"/>
      <c r="C159" s="46"/>
      <c r="D159" s="46"/>
      <c r="E159" s="46"/>
      <c r="F159" s="46"/>
      <c r="G159" s="46"/>
      <c r="H159" s="46"/>
      <c r="I159" s="46"/>
      <c r="J159" s="46"/>
      <c r="K159" s="46"/>
      <c r="L159" s="33"/>
    </row>
  </sheetData>
  <sheetProtection algorithmName="SHA-512" hashValue="6ENX/I4wZ+skDbfjV0s864qgx345x4H+Fepy/ZYDFbS8IXxQQo6Wut/417fcqYOGtMp0mFdre/i3Rb54CTO+JQ==" saltValue="i+gBopP1Cce0pxPSUyBGsg==" spinCount="100000" sheet="1" objects="1" scenarios="1" formatColumns="0" formatRows="0" autoFilter="0"/>
  <autoFilter ref="C122:K158" xr:uid="{00000000-0009-0000-0000-000003000000}"/>
  <mergeCells count="10">
    <mergeCell ref="E87:H87"/>
    <mergeCell ref="E113:H113"/>
    <mergeCell ref="E115:H115"/>
    <mergeCell ref="L2:V2"/>
    <mergeCell ref="E24:H24"/>
    <mergeCell ref="E7:H7"/>
    <mergeCell ref="E9:H9"/>
    <mergeCell ref="E18:H18"/>
    <mergeCell ref="E27:H27"/>
    <mergeCell ref="E85:H85"/>
  </mergeCells>
  <hyperlinks>
    <hyperlink ref="F127" r:id="rId1" xr:uid="{00000000-0004-0000-0300-000000000000}"/>
    <hyperlink ref="F129" r:id="rId2" xr:uid="{00000000-0004-0000-0300-000001000000}"/>
    <hyperlink ref="F131" r:id="rId3" xr:uid="{00000000-0004-0000-0300-000002000000}"/>
    <hyperlink ref="F134" r:id="rId4" xr:uid="{00000000-0004-0000-0300-000003000000}"/>
    <hyperlink ref="F136" r:id="rId5" xr:uid="{00000000-0004-0000-0300-000004000000}"/>
    <hyperlink ref="F138" r:id="rId6" xr:uid="{00000000-0004-0000-0300-000005000000}"/>
    <hyperlink ref="F141" r:id="rId7" xr:uid="{00000000-0004-0000-0300-000006000000}"/>
    <hyperlink ref="F144" r:id="rId8" xr:uid="{00000000-0004-0000-0300-000007000000}"/>
    <hyperlink ref="F146" r:id="rId9" xr:uid="{00000000-0004-0000-0300-000008000000}"/>
    <hyperlink ref="F148" r:id="rId10" xr:uid="{00000000-0004-0000-0300-000009000000}"/>
    <hyperlink ref="F151" r:id="rId11" xr:uid="{00000000-0004-0000-0300-00000A000000}"/>
    <hyperlink ref="F154" r:id="rId12" xr:uid="{00000000-0004-0000-0300-00000B000000}"/>
    <hyperlink ref="F157" r:id="rId13" xr:uid="{00000000-0004-0000-0300-00000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9</vt:i4>
      </vt:variant>
    </vt:vector>
  </HeadingPairs>
  <TitlesOfParts>
    <vt:vector size="15" baseType="lpstr">
      <vt:lpstr>Krycí list</vt:lpstr>
      <vt:lpstr>Pokyny pro vypl. </vt:lpstr>
      <vt:lpstr>Rekapitulace stavby</vt:lpstr>
      <vt:lpstr>SO 01 - Stavební a konstr...</vt:lpstr>
      <vt:lpstr>SO 02 - Kanalizační potru...</vt:lpstr>
      <vt:lpstr>OST - Ostatní a vedlejší ...</vt:lpstr>
      <vt:lpstr>'OST - Ostatní a vedlejší ...'!Názvy_tisku</vt:lpstr>
      <vt:lpstr>'Rekapitulace stavby'!Názvy_tisku</vt:lpstr>
      <vt:lpstr>'SO 01 - Stavební a konstr...'!Názvy_tisku</vt:lpstr>
      <vt:lpstr>'SO 02 - Kanalizační potru...'!Názvy_tisku</vt:lpstr>
      <vt:lpstr>'Krycí list'!Oblast_tisku</vt:lpstr>
      <vt:lpstr>'OST - Ostatní a vedlejší ...'!Oblast_tisku</vt:lpstr>
      <vt:lpstr>'Rekapitulace stavby'!Oblast_tisku</vt:lpstr>
      <vt:lpstr>'SO 01 - Stavební a konstr...'!Oblast_tisku</vt:lpstr>
      <vt:lpstr>'SO 02 - Kanalizační potru...'!Oblast_tisku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Stuchlík</dc:creator>
  <cp:lastModifiedBy>Jakub Stuchlík</cp:lastModifiedBy>
  <dcterms:created xsi:type="dcterms:W3CDTF">2023-05-31T10:22:18Z</dcterms:created>
  <dcterms:modified xsi:type="dcterms:W3CDTF">2023-05-31T10:26:49Z</dcterms:modified>
</cp:coreProperties>
</file>