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132" yWindow="540" windowWidth="22716" windowHeight="9468"/>
  </bookViews>
  <sheets>
    <sheet name="Rekapitulace stavby" sheetId="1" r:id="rId1"/>
    <sheet name="001 - REKONSTRUKCE ÚČELOV..." sheetId="2" r:id="rId2"/>
  </sheets>
  <definedNames>
    <definedName name="_xlnm._FilterDatabase" localSheetId="1" hidden="1">'001 - REKONSTRUKCE ÚČELOV...'!$C$129:$K$264</definedName>
    <definedName name="_xlnm.Print_Titles" localSheetId="1">'001 - REKONSTRUKCE ÚČELOV...'!$129:$129</definedName>
    <definedName name="_xlnm.Print_Titles" localSheetId="0">'Rekapitulace stavby'!$92:$92</definedName>
    <definedName name="_xlnm.Print_Area" localSheetId="1">'001 - REKONSTRUKCE ÚČELOV...'!$C$82:$J$111,'001 - REKONSTRUKCE ÚČELOV...'!$C$117:$K$264</definedName>
    <definedName name="_xlnm.Print_Area" localSheetId="0">'Rekapitulace stavby'!$D$4:$AO$76,'Rekapitulace stavby'!$C$82:$AQ$96</definedName>
  </definedNames>
  <calcPr calcId="145621"/>
</workbook>
</file>

<file path=xl/calcChain.xml><?xml version="1.0" encoding="utf-8"?>
<calcChain xmlns="http://schemas.openxmlformats.org/spreadsheetml/2006/main">
  <c r="J37" i="2" l="1"/>
  <c r="J36" i="2"/>
  <c r="AY95" i="1"/>
  <c r="J35" i="2"/>
  <c r="AX95" i="1"/>
  <c r="BI263" i="2"/>
  <c r="BH263" i="2"/>
  <c r="BG263" i="2"/>
  <c r="BF263" i="2"/>
  <c r="T263" i="2"/>
  <c r="T262" i="2"/>
  <c r="R263" i="2"/>
  <c r="R262" i="2"/>
  <c r="P263" i="2"/>
  <c r="P262" i="2"/>
  <c r="BI261" i="2"/>
  <c r="BH261" i="2"/>
  <c r="BG261" i="2"/>
  <c r="BF261" i="2"/>
  <c r="T261" i="2"/>
  <c r="R261" i="2"/>
  <c r="P261" i="2"/>
  <c r="BI260" i="2"/>
  <c r="BH260" i="2"/>
  <c r="BG260" i="2"/>
  <c r="BF260" i="2"/>
  <c r="T260" i="2"/>
  <c r="R260" i="2"/>
  <c r="P260" i="2"/>
  <c r="BI259" i="2"/>
  <c r="BH259" i="2"/>
  <c r="BG259" i="2"/>
  <c r="BF259" i="2"/>
  <c r="T259" i="2"/>
  <c r="R259" i="2"/>
  <c r="P259" i="2"/>
  <c r="BI257" i="2"/>
  <c r="BH257" i="2"/>
  <c r="BG257" i="2"/>
  <c r="BF257" i="2"/>
  <c r="T257" i="2"/>
  <c r="R257" i="2"/>
  <c r="P257" i="2"/>
  <c r="BI256" i="2"/>
  <c r="BH256" i="2"/>
  <c r="BG256" i="2"/>
  <c r="BF256" i="2"/>
  <c r="T256" i="2"/>
  <c r="R256" i="2"/>
  <c r="P256" i="2"/>
  <c r="BI254" i="2"/>
  <c r="BH254" i="2"/>
  <c r="BG254" i="2"/>
  <c r="BF254" i="2"/>
  <c r="T254" i="2"/>
  <c r="R254" i="2"/>
  <c r="P254" i="2"/>
  <c r="BI252" i="2"/>
  <c r="BH252" i="2"/>
  <c r="BG252" i="2"/>
  <c r="BF252" i="2"/>
  <c r="T252" i="2"/>
  <c r="R252" i="2"/>
  <c r="P252" i="2"/>
  <c r="BI249" i="2"/>
  <c r="BH249" i="2"/>
  <c r="BG249" i="2"/>
  <c r="BF249" i="2"/>
  <c r="T249" i="2"/>
  <c r="R249" i="2"/>
  <c r="P249" i="2"/>
  <c r="BI247" i="2"/>
  <c r="BH247" i="2"/>
  <c r="BG247" i="2"/>
  <c r="BF247" i="2"/>
  <c r="T247" i="2"/>
  <c r="R247" i="2"/>
  <c r="P247" i="2"/>
  <c r="BI245" i="2"/>
  <c r="BH245" i="2"/>
  <c r="BG245" i="2"/>
  <c r="BF245" i="2"/>
  <c r="T245" i="2"/>
  <c r="R245" i="2"/>
  <c r="P245" i="2"/>
  <c r="BI242" i="2"/>
  <c r="BH242" i="2"/>
  <c r="BG242" i="2"/>
  <c r="BF242" i="2"/>
  <c r="T242" i="2"/>
  <c r="T241" i="2"/>
  <c r="R242" i="2"/>
  <c r="R241" i="2"/>
  <c r="P242" i="2"/>
  <c r="P241" i="2"/>
  <c r="BI240" i="2"/>
  <c r="BH240" i="2"/>
  <c r="BG240" i="2"/>
  <c r="BF240" i="2"/>
  <c r="T240" i="2"/>
  <c r="R240" i="2"/>
  <c r="P240" i="2"/>
  <c r="BI239" i="2"/>
  <c r="BH239" i="2"/>
  <c r="BG239" i="2"/>
  <c r="BF239" i="2"/>
  <c r="T239" i="2"/>
  <c r="R239" i="2"/>
  <c r="P239" i="2"/>
  <c r="BI238" i="2"/>
  <c r="BH238" i="2"/>
  <c r="BG238" i="2"/>
  <c r="BF238" i="2"/>
  <c r="T238" i="2"/>
  <c r="R238" i="2"/>
  <c r="P238" i="2"/>
  <c r="BI237" i="2"/>
  <c r="BH237" i="2"/>
  <c r="BG237" i="2"/>
  <c r="BF237" i="2"/>
  <c r="T237" i="2"/>
  <c r="R237" i="2"/>
  <c r="P237" i="2"/>
  <c r="BI235" i="2"/>
  <c r="BH235" i="2"/>
  <c r="BG235" i="2"/>
  <c r="BF235" i="2"/>
  <c r="T235" i="2"/>
  <c r="R235" i="2"/>
  <c r="P235" i="2"/>
  <c r="BI234" i="2"/>
  <c r="BH234" i="2"/>
  <c r="BG234" i="2"/>
  <c r="BF234" i="2"/>
  <c r="T234" i="2"/>
  <c r="R234" i="2"/>
  <c r="P234" i="2"/>
  <c r="BI232" i="2"/>
  <c r="BH232" i="2"/>
  <c r="BG232" i="2"/>
  <c r="BF232" i="2"/>
  <c r="T232" i="2"/>
  <c r="R232" i="2"/>
  <c r="P232" i="2"/>
  <c r="BI231" i="2"/>
  <c r="BH231" i="2"/>
  <c r="BG231" i="2"/>
  <c r="BF231" i="2"/>
  <c r="T231" i="2"/>
  <c r="R231" i="2"/>
  <c r="P231" i="2"/>
  <c r="BI229" i="2"/>
  <c r="BH229" i="2"/>
  <c r="BG229" i="2"/>
  <c r="BF229" i="2"/>
  <c r="T229" i="2"/>
  <c r="R229" i="2"/>
  <c r="P229" i="2"/>
  <c r="BI228" i="2"/>
  <c r="BH228" i="2"/>
  <c r="BG228" i="2"/>
  <c r="BF228" i="2"/>
  <c r="T228" i="2"/>
  <c r="R228" i="2"/>
  <c r="P228" i="2"/>
  <c r="BI226" i="2"/>
  <c r="BH226" i="2"/>
  <c r="BG226" i="2"/>
  <c r="BF226" i="2"/>
  <c r="T226" i="2"/>
  <c r="R226" i="2"/>
  <c r="P226" i="2"/>
  <c r="BI224" i="2"/>
  <c r="BH224" i="2"/>
  <c r="BG224" i="2"/>
  <c r="BF224" i="2"/>
  <c r="T224" i="2"/>
  <c r="R224" i="2"/>
  <c r="P224" i="2"/>
  <c r="BI222" i="2"/>
  <c r="BH222" i="2"/>
  <c r="BG222" i="2"/>
  <c r="BF222" i="2"/>
  <c r="T222" i="2"/>
  <c r="R222" i="2"/>
  <c r="P222" i="2"/>
  <c r="BI220" i="2"/>
  <c r="BH220" i="2"/>
  <c r="BG220" i="2"/>
  <c r="BF220" i="2"/>
  <c r="T220" i="2"/>
  <c r="R220" i="2"/>
  <c r="P220" i="2"/>
  <c r="BI218" i="2"/>
  <c r="BH218" i="2"/>
  <c r="BG218" i="2"/>
  <c r="BF218" i="2"/>
  <c r="T218" i="2"/>
  <c r="R218" i="2"/>
  <c r="P218" i="2"/>
  <c r="BI216" i="2"/>
  <c r="BH216" i="2"/>
  <c r="BG216" i="2"/>
  <c r="BF216" i="2"/>
  <c r="T216" i="2"/>
  <c r="R216" i="2"/>
  <c r="P216" i="2"/>
  <c r="BI214" i="2"/>
  <c r="BH214" i="2"/>
  <c r="BG214" i="2"/>
  <c r="BF214" i="2"/>
  <c r="T214" i="2"/>
  <c r="R214" i="2"/>
  <c r="P214" i="2"/>
  <c r="BI213" i="2"/>
  <c r="BH213" i="2"/>
  <c r="BG213" i="2"/>
  <c r="BF213" i="2"/>
  <c r="T213" i="2"/>
  <c r="R213" i="2"/>
  <c r="P213" i="2"/>
  <c r="BI211" i="2"/>
  <c r="BH211" i="2"/>
  <c r="BG211" i="2"/>
  <c r="BF211" i="2"/>
  <c r="T211" i="2"/>
  <c r="R211" i="2"/>
  <c r="P211" i="2"/>
  <c r="BI210" i="2"/>
  <c r="BH210" i="2"/>
  <c r="BG210" i="2"/>
  <c r="BF210" i="2"/>
  <c r="T210" i="2"/>
  <c r="R210" i="2"/>
  <c r="P210" i="2"/>
  <c r="BI208" i="2"/>
  <c r="BH208" i="2"/>
  <c r="BG208" i="2"/>
  <c r="BF208" i="2"/>
  <c r="T208" i="2"/>
  <c r="R208" i="2"/>
  <c r="P208" i="2"/>
  <c r="BI206" i="2"/>
  <c r="BH206" i="2"/>
  <c r="BG206" i="2"/>
  <c r="BF206" i="2"/>
  <c r="T206" i="2"/>
  <c r="R206" i="2"/>
  <c r="P206" i="2"/>
  <c r="BI204" i="2"/>
  <c r="BH204" i="2"/>
  <c r="BG204" i="2"/>
  <c r="BF204" i="2"/>
  <c r="T204" i="2"/>
  <c r="R204" i="2"/>
  <c r="P204" i="2"/>
  <c r="BI203" i="2"/>
  <c r="BH203" i="2"/>
  <c r="BG203" i="2"/>
  <c r="BF203" i="2"/>
  <c r="T203" i="2"/>
  <c r="R203" i="2"/>
  <c r="P203" i="2"/>
  <c r="BI202" i="2"/>
  <c r="BH202" i="2"/>
  <c r="BG202" i="2"/>
  <c r="BF202" i="2"/>
  <c r="T202" i="2"/>
  <c r="R202" i="2"/>
  <c r="P202" i="2"/>
  <c r="BI200" i="2"/>
  <c r="BH200" i="2"/>
  <c r="BG200" i="2"/>
  <c r="BF200" i="2"/>
  <c r="T200" i="2"/>
  <c r="R200" i="2"/>
  <c r="P200" i="2"/>
  <c r="BI199" i="2"/>
  <c r="BH199" i="2"/>
  <c r="BG199" i="2"/>
  <c r="BF199" i="2"/>
  <c r="T199" i="2"/>
  <c r="R199" i="2"/>
  <c r="P199" i="2"/>
  <c r="BI197" i="2"/>
  <c r="BH197" i="2"/>
  <c r="BG197" i="2"/>
  <c r="BF197" i="2"/>
  <c r="T197" i="2"/>
  <c r="R197" i="2"/>
  <c r="P197" i="2"/>
  <c r="BI194" i="2"/>
  <c r="BH194" i="2"/>
  <c r="BG194" i="2"/>
  <c r="BF194" i="2"/>
  <c r="T194" i="2"/>
  <c r="R194" i="2"/>
  <c r="P194" i="2"/>
  <c r="BI192" i="2"/>
  <c r="BH192" i="2"/>
  <c r="BG192" i="2"/>
  <c r="BF192" i="2"/>
  <c r="T192" i="2"/>
  <c r="R192" i="2"/>
  <c r="P192" i="2"/>
  <c r="BI190" i="2"/>
  <c r="BH190" i="2"/>
  <c r="BG190" i="2"/>
  <c r="BF190" i="2"/>
  <c r="T190" i="2"/>
  <c r="R190" i="2"/>
  <c r="P190" i="2"/>
  <c r="BI188" i="2"/>
  <c r="BH188" i="2"/>
  <c r="BG188" i="2"/>
  <c r="BF188" i="2"/>
  <c r="T188" i="2"/>
  <c r="R188" i="2"/>
  <c r="P188" i="2"/>
  <c r="BI184" i="2"/>
  <c r="BH184" i="2"/>
  <c r="BG184" i="2"/>
  <c r="BF184" i="2"/>
  <c r="T184" i="2"/>
  <c r="R184" i="2"/>
  <c r="P184" i="2"/>
  <c r="BI180" i="2"/>
  <c r="BH180" i="2"/>
  <c r="BG180" i="2"/>
  <c r="BF180" i="2"/>
  <c r="T180" i="2"/>
  <c r="R180" i="2"/>
  <c r="P180" i="2"/>
  <c r="BI178" i="2"/>
  <c r="BH178" i="2"/>
  <c r="BG178" i="2"/>
  <c r="BF178" i="2"/>
  <c r="T178" i="2"/>
  <c r="R178" i="2"/>
  <c r="P178" i="2"/>
  <c r="BI176" i="2"/>
  <c r="BH176" i="2"/>
  <c r="BG176" i="2"/>
  <c r="BF176" i="2"/>
  <c r="T176" i="2"/>
  <c r="R176" i="2"/>
  <c r="P176" i="2"/>
  <c r="BI174" i="2"/>
  <c r="BH174" i="2"/>
  <c r="BG174" i="2"/>
  <c r="BF174" i="2"/>
  <c r="T174" i="2"/>
  <c r="R174" i="2"/>
  <c r="P174" i="2"/>
  <c r="BI171" i="2"/>
  <c r="BH171" i="2"/>
  <c r="BG171" i="2"/>
  <c r="BF171" i="2"/>
  <c r="T171" i="2"/>
  <c r="R171" i="2"/>
  <c r="P171" i="2"/>
  <c r="BI169" i="2"/>
  <c r="BH169" i="2"/>
  <c r="BG169" i="2"/>
  <c r="BF169" i="2"/>
  <c r="T169" i="2"/>
  <c r="R169" i="2"/>
  <c r="P169" i="2"/>
  <c r="BI168" i="2"/>
  <c r="BH168" i="2"/>
  <c r="BG168" i="2"/>
  <c r="BF168" i="2"/>
  <c r="T168" i="2"/>
  <c r="R168" i="2"/>
  <c r="P168" i="2"/>
  <c r="BI167" i="2"/>
  <c r="BH167" i="2"/>
  <c r="BG167" i="2"/>
  <c r="BF167" i="2"/>
  <c r="T167" i="2"/>
  <c r="R167" i="2"/>
  <c r="P167" i="2"/>
  <c r="BI165" i="2"/>
  <c r="BH165" i="2"/>
  <c r="BG165" i="2"/>
  <c r="BF165" i="2"/>
  <c r="T165" i="2"/>
  <c r="R165" i="2"/>
  <c r="P165" i="2"/>
  <c r="BI163" i="2"/>
  <c r="BH163" i="2"/>
  <c r="BG163" i="2"/>
  <c r="BF163" i="2"/>
  <c r="T163" i="2"/>
  <c r="R163" i="2"/>
  <c r="P163" i="2"/>
  <c r="BI162" i="2"/>
  <c r="BH162" i="2"/>
  <c r="BG162" i="2"/>
  <c r="BF162" i="2"/>
  <c r="T162" i="2"/>
  <c r="R162" i="2"/>
  <c r="P162" i="2"/>
  <c r="BI160" i="2"/>
  <c r="BH160" i="2"/>
  <c r="BG160" i="2"/>
  <c r="BF160" i="2"/>
  <c r="T160" i="2"/>
  <c r="R160" i="2"/>
  <c r="P160" i="2"/>
  <c r="BI158" i="2"/>
  <c r="BH158" i="2"/>
  <c r="BG158" i="2"/>
  <c r="BF158" i="2"/>
  <c r="T158" i="2"/>
  <c r="R158" i="2"/>
  <c r="P158" i="2"/>
  <c r="BI156" i="2"/>
  <c r="BH156" i="2"/>
  <c r="BG156" i="2"/>
  <c r="BF156" i="2"/>
  <c r="T156" i="2"/>
  <c r="R156" i="2"/>
  <c r="P156" i="2"/>
  <c r="BI154" i="2"/>
  <c r="BH154" i="2"/>
  <c r="BG154" i="2"/>
  <c r="BF154" i="2"/>
  <c r="T154" i="2"/>
  <c r="R154" i="2"/>
  <c r="P154" i="2"/>
  <c r="BI152" i="2"/>
  <c r="BH152" i="2"/>
  <c r="BG152" i="2"/>
  <c r="BF152" i="2"/>
  <c r="T152" i="2"/>
  <c r="R152" i="2"/>
  <c r="P152" i="2"/>
  <c r="BI150" i="2"/>
  <c r="BH150" i="2"/>
  <c r="BG150" i="2"/>
  <c r="BF150" i="2"/>
  <c r="T150" i="2"/>
  <c r="R150" i="2"/>
  <c r="P150" i="2"/>
  <c r="BI148" i="2"/>
  <c r="BH148" i="2"/>
  <c r="BG148" i="2"/>
  <c r="BF148" i="2"/>
  <c r="T148" i="2"/>
  <c r="R148" i="2"/>
  <c r="P148" i="2"/>
  <c r="BI147" i="2"/>
  <c r="BH147" i="2"/>
  <c r="BG147" i="2"/>
  <c r="BF147" i="2"/>
  <c r="T147" i="2"/>
  <c r="R147" i="2"/>
  <c r="P147" i="2"/>
  <c r="BI145" i="2"/>
  <c r="BH145" i="2"/>
  <c r="BG145" i="2"/>
  <c r="BF145" i="2"/>
  <c r="T145" i="2"/>
  <c r="R145" i="2"/>
  <c r="P145" i="2"/>
  <c r="BI143" i="2"/>
  <c r="BH143" i="2"/>
  <c r="BG143" i="2"/>
  <c r="BF143" i="2"/>
  <c r="T143" i="2"/>
  <c r="R143" i="2"/>
  <c r="P143" i="2"/>
  <c r="BI139" i="2"/>
  <c r="BH139" i="2"/>
  <c r="BG139" i="2"/>
  <c r="BF139" i="2"/>
  <c r="T139" i="2"/>
  <c r="R139" i="2"/>
  <c r="P139" i="2"/>
  <c r="BI137" i="2"/>
  <c r="BH137" i="2"/>
  <c r="BG137" i="2"/>
  <c r="BF137" i="2"/>
  <c r="T137" i="2"/>
  <c r="R137" i="2"/>
  <c r="P137" i="2"/>
  <c r="BI135" i="2"/>
  <c r="BH135" i="2"/>
  <c r="BG135" i="2"/>
  <c r="BF135" i="2"/>
  <c r="T135" i="2"/>
  <c r="R135" i="2"/>
  <c r="P135" i="2"/>
  <c r="BI133" i="2"/>
  <c r="BH133" i="2"/>
  <c r="BG133" i="2"/>
  <c r="BF133" i="2"/>
  <c r="T133" i="2"/>
  <c r="R133" i="2"/>
  <c r="P133" i="2"/>
  <c r="J127" i="2"/>
  <c r="J126" i="2"/>
  <c r="F126" i="2"/>
  <c r="F124" i="2"/>
  <c r="E122" i="2"/>
  <c r="J92" i="2"/>
  <c r="J91" i="2"/>
  <c r="F91" i="2"/>
  <c r="F89" i="2"/>
  <c r="E87" i="2"/>
  <c r="J18" i="2"/>
  <c r="E18" i="2"/>
  <c r="F92" i="2" s="1"/>
  <c r="J17" i="2"/>
  <c r="J12" i="2"/>
  <c r="J124" i="2"/>
  <c r="E7" i="2"/>
  <c r="E120" i="2" s="1"/>
  <c r="L90" i="1"/>
  <c r="AM90" i="1"/>
  <c r="AM89" i="1"/>
  <c r="L89" i="1"/>
  <c r="AM87" i="1"/>
  <c r="L87" i="1"/>
  <c r="L85" i="1"/>
  <c r="L84" i="1"/>
  <c r="J261" i="2"/>
  <c r="J260" i="2"/>
  <c r="J259" i="2"/>
  <c r="J257" i="2"/>
  <c r="J256" i="2"/>
  <c r="J254" i="2"/>
  <c r="BK252" i="2"/>
  <c r="J249" i="2"/>
  <c r="BK247" i="2"/>
  <c r="BK245" i="2"/>
  <c r="J242" i="2"/>
  <c r="BK240" i="2"/>
  <c r="BK239" i="2"/>
  <c r="J238" i="2"/>
  <c r="BK237" i="2"/>
  <c r="BK235" i="2"/>
  <c r="J234" i="2"/>
  <c r="BK232" i="2"/>
  <c r="BK231" i="2"/>
  <c r="J228" i="2"/>
  <c r="BK226" i="2"/>
  <c r="J226" i="2"/>
  <c r="J224" i="2"/>
  <c r="BK222" i="2"/>
  <c r="J220" i="2"/>
  <c r="BK218" i="2"/>
  <c r="J216" i="2"/>
  <c r="BK214" i="2"/>
  <c r="J213" i="2"/>
  <c r="J211" i="2"/>
  <c r="BK210" i="2"/>
  <c r="BK208" i="2"/>
  <c r="BK206" i="2"/>
  <c r="BK204" i="2"/>
  <c r="BK203" i="2"/>
  <c r="BK202" i="2"/>
  <c r="BK200" i="2"/>
  <c r="BK199" i="2"/>
  <c r="J197" i="2"/>
  <c r="BK194" i="2"/>
  <c r="BK192" i="2"/>
  <c r="J192" i="2"/>
  <c r="BK190" i="2"/>
  <c r="BK188" i="2"/>
  <c r="BK184" i="2"/>
  <c r="J184" i="2"/>
  <c r="J180" i="2"/>
  <c r="J178" i="2"/>
  <c r="J176" i="2"/>
  <c r="BK174" i="2"/>
  <c r="J174" i="2"/>
  <c r="J171" i="2"/>
  <c r="J169" i="2"/>
  <c r="BK168" i="2"/>
  <c r="J168" i="2"/>
  <c r="BK167" i="2"/>
  <c r="J167" i="2"/>
  <c r="J165" i="2"/>
  <c r="J163" i="2"/>
  <c r="J162" i="2"/>
  <c r="J160" i="2"/>
  <c r="J158" i="2"/>
  <c r="J156" i="2"/>
  <c r="J154" i="2"/>
  <c r="J152" i="2"/>
  <c r="J150" i="2"/>
  <c r="J148" i="2"/>
  <c r="BK147" i="2"/>
  <c r="J145" i="2"/>
  <c r="BK143" i="2"/>
  <c r="BK139" i="2"/>
  <c r="BK137" i="2"/>
  <c r="J135" i="2"/>
  <c r="BK133" i="2"/>
  <c r="AS94" i="1"/>
  <c r="BK263" i="2"/>
  <c r="J263" i="2"/>
  <c r="BK261" i="2"/>
  <c r="BK260" i="2"/>
  <c r="BK259" i="2"/>
  <c r="BK257" i="2"/>
  <c r="BK256" i="2"/>
  <c r="BK254" i="2"/>
  <c r="J252" i="2"/>
  <c r="BK249" i="2"/>
  <c r="J247" i="2"/>
  <c r="J245" i="2"/>
  <c r="BK242" i="2"/>
  <c r="J240" i="2"/>
  <c r="J239" i="2"/>
  <c r="BK238" i="2"/>
  <c r="J237" i="2"/>
  <c r="J235" i="2"/>
  <c r="BK234" i="2"/>
  <c r="J232" i="2"/>
  <c r="J231" i="2"/>
  <c r="BK229" i="2"/>
  <c r="J229" i="2"/>
  <c r="BK228" i="2"/>
  <c r="BK224" i="2"/>
  <c r="J222" i="2"/>
  <c r="BK220" i="2"/>
  <c r="J218" i="2"/>
  <c r="BK216" i="2"/>
  <c r="J214" i="2"/>
  <c r="BK213" i="2"/>
  <c r="BK211" i="2"/>
  <c r="J210" i="2"/>
  <c r="J208" i="2"/>
  <c r="J206" i="2"/>
  <c r="J204" i="2"/>
  <c r="J203" i="2"/>
  <c r="J202" i="2"/>
  <c r="J200" i="2"/>
  <c r="J199" i="2"/>
  <c r="BK197" i="2"/>
  <c r="J194" i="2"/>
  <c r="J190" i="2"/>
  <c r="J188" i="2"/>
  <c r="BK180" i="2"/>
  <c r="BK178" i="2"/>
  <c r="BK176" i="2"/>
  <c r="BK171" i="2"/>
  <c r="BK169" i="2"/>
  <c r="BK165" i="2"/>
  <c r="BK163" i="2"/>
  <c r="BK162" i="2"/>
  <c r="BK160" i="2"/>
  <c r="BK158" i="2"/>
  <c r="BK156" i="2"/>
  <c r="BK154" i="2"/>
  <c r="BK152" i="2"/>
  <c r="BK150" i="2"/>
  <c r="BK148" i="2"/>
  <c r="J147" i="2"/>
  <c r="BK145" i="2"/>
  <c r="J143" i="2"/>
  <c r="J139" i="2"/>
  <c r="J137" i="2"/>
  <c r="BK135" i="2"/>
  <c r="J133" i="2"/>
  <c r="BK132" i="2" l="1"/>
  <c r="T132" i="2"/>
  <c r="R193" i="2"/>
  <c r="R170" i="2"/>
  <c r="BK198" i="2"/>
  <c r="J198" i="2"/>
  <c r="J101" i="2" s="1"/>
  <c r="R198" i="2"/>
  <c r="BK201" i="2"/>
  <c r="J201" i="2"/>
  <c r="J102" i="2" s="1"/>
  <c r="P201" i="2"/>
  <c r="BK209" i="2"/>
  <c r="J209" i="2" s="1"/>
  <c r="J103" i="2" s="1"/>
  <c r="T209" i="2"/>
  <c r="P233" i="2"/>
  <c r="T233" i="2"/>
  <c r="BK244" i="2"/>
  <c r="J244" i="2"/>
  <c r="J107" i="2" s="1"/>
  <c r="R244" i="2"/>
  <c r="R243" i="2" s="1"/>
  <c r="P251" i="2"/>
  <c r="P250" i="2" s="1"/>
  <c r="T251" i="2"/>
  <c r="T250" i="2" s="1"/>
  <c r="P132" i="2"/>
  <c r="R132" i="2"/>
  <c r="BK193" i="2"/>
  <c r="J193" i="2" s="1"/>
  <c r="J100" i="2" s="1"/>
  <c r="P193" i="2"/>
  <c r="P170" i="2"/>
  <c r="T193" i="2"/>
  <c r="T170" i="2"/>
  <c r="P198" i="2"/>
  <c r="T198" i="2"/>
  <c r="R201" i="2"/>
  <c r="T201" i="2"/>
  <c r="P209" i="2"/>
  <c r="R209" i="2"/>
  <c r="BK233" i="2"/>
  <c r="J233" i="2"/>
  <c r="J104" i="2" s="1"/>
  <c r="R233" i="2"/>
  <c r="P244" i="2"/>
  <c r="P243" i="2"/>
  <c r="T244" i="2"/>
  <c r="T243" i="2"/>
  <c r="BK251" i="2"/>
  <c r="J251" i="2"/>
  <c r="J109" i="2" s="1"/>
  <c r="R251" i="2"/>
  <c r="R250" i="2" s="1"/>
  <c r="F127" i="2"/>
  <c r="BE133" i="2"/>
  <c r="BE143" i="2"/>
  <c r="BE147" i="2"/>
  <c r="BE148" i="2"/>
  <c r="BE150" i="2"/>
  <c r="BE152" i="2"/>
  <c r="BE154" i="2"/>
  <c r="BE156" i="2"/>
  <c r="BE158" i="2"/>
  <c r="BE160" i="2"/>
  <c r="BE162" i="2"/>
  <c r="BE163" i="2"/>
  <c r="BE176" i="2"/>
  <c r="BE178" i="2"/>
  <c r="BE180" i="2"/>
  <c r="BE194" i="2"/>
  <c r="BE200" i="2"/>
  <c r="BE203" i="2"/>
  <c r="BE208" i="2"/>
  <c r="BE210" i="2"/>
  <c r="BE213" i="2"/>
  <c r="BE214" i="2"/>
  <c r="BE218" i="2"/>
  <c r="BE220" i="2"/>
  <c r="BE224" i="2"/>
  <c r="BE226" i="2"/>
  <c r="BE228" i="2"/>
  <c r="BE229" i="2"/>
  <c r="BE231" i="2"/>
  <c r="BE237" i="2"/>
  <c r="BE240" i="2"/>
  <c r="BE242" i="2"/>
  <c r="BE247" i="2"/>
  <c r="BE252" i="2"/>
  <c r="BE256" i="2"/>
  <c r="BE259" i="2"/>
  <c r="BE260" i="2"/>
  <c r="BE263" i="2"/>
  <c r="E85" i="2"/>
  <c r="J89" i="2"/>
  <c r="BE135" i="2"/>
  <c r="BE137" i="2"/>
  <c r="BE139" i="2"/>
  <c r="BE145" i="2"/>
  <c r="BE165" i="2"/>
  <c r="BE167" i="2"/>
  <c r="BE168" i="2"/>
  <c r="BE169" i="2"/>
  <c r="BE171" i="2"/>
  <c r="BE174" i="2"/>
  <c r="BE184" i="2"/>
  <c r="BE188" i="2"/>
  <c r="BE190" i="2"/>
  <c r="BE192" i="2"/>
  <c r="BE197" i="2"/>
  <c r="BE199" i="2"/>
  <c r="BE202" i="2"/>
  <c r="BE204" i="2"/>
  <c r="BE206" i="2"/>
  <c r="BE211" i="2"/>
  <c r="BE216" i="2"/>
  <c r="BE222" i="2"/>
  <c r="BE232" i="2"/>
  <c r="BE234" i="2"/>
  <c r="BE235" i="2"/>
  <c r="BE238" i="2"/>
  <c r="BE239" i="2"/>
  <c r="BE245" i="2"/>
  <c r="BE249" i="2"/>
  <c r="BE254" i="2"/>
  <c r="BE257" i="2"/>
  <c r="BE261" i="2"/>
  <c r="BK170" i="2"/>
  <c r="J170" i="2" s="1"/>
  <c r="J99" i="2" s="1"/>
  <c r="BK241" i="2"/>
  <c r="J241" i="2" s="1"/>
  <c r="J105" i="2" s="1"/>
  <c r="BK262" i="2"/>
  <c r="J262" i="2"/>
  <c r="J110" i="2" s="1"/>
  <c r="J34" i="2"/>
  <c r="AW95" i="1" s="1"/>
  <c r="F35" i="2"/>
  <c r="BB95" i="1" s="1"/>
  <c r="BB94" i="1" s="1"/>
  <c r="W31" i="1" s="1"/>
  <c r="F36" i="2"/>
  <c r="BC95" i="1" s="1"/>
  <c r="BC94" i="1" s="1"/>
  <c r="W32" i="1" s="1"/>
  <c r="F34" i="2"/>
  <c r="BA95" i="1" s="1"/>
  <c r="BA94" i="1" s="1"/>
  <c r="W30" i="1" s="1"/>
  <c r="F37" i="2"/>
  <c r="BD95" i="1" s="1"/>
  <c r="BD94" i="1" s="1"/>
  <c r="W33" i="1" s="1"/>
  <c r="R131" i="2" l="1"/>
  <c r="R130" i="2"/>
  <c r="P131" i="2"/>
  <c r="P130" i="2"/>
  <c r="AU95" i="1" s="1"/>
  <c r="AU94" i="1" s="1"/>
  <c r="T131" i="2"/>
  <c r="T130" i="2"/>
  <c r="BK131" i="2"/>
  <c r="J131" i="2" s="1"/>
  <c r="J97" i="2" s="1"/>
  <c r="J132" i="2"/>
  <c r="J98" i="2"/>
  <c r="BK243" i="2"/>
  <c r="J243" i="2"/>
  <c r="J106" i="2"/>
  <c r="BK250" i="2"/>
  <c r="J250" i="2" s="1"/>
  <c r="J108" i="2" s="1"/>
  <c r="AY94" i="1"/>
  <c r="J33" i="2"/>
  <c r="AV95" i="1" s="1"/>
  <c r="AT95" i="1" s="1"/>
  <c r="AW94" i="1"/>
  <c r="AK30" i="1" s="1"/>
  <c r="AX94" i="1"/>
  <c r="F33" i="2"/>
  <c r="AZ95" i="1" s="1"/>
  <c r="AZ94" i="1" s="1"/>
  <c r="W29" i="1" s="1"/>
  <c r="BK130" i="2" l="1"/>
  <c r="J130" i="2"/>
  <c r="J30" i="2" s="1"/>
  <c r="AG95" i="1" s="1"/>
  <c r="AG94" i="1" s="1"/>
  <c r="AV94" i="1"/>
  <c r="AK29" i="1" s="1"/>
  <c r="AN95" i="1" l="1"/>
  <c r="J39" i="2"/>
  <c r="J96" i="2"/>
  <c r="AT94" i="1"/>
  <c r="AK26" i="1"/>
  <c r="AK35" i="1" s="1"/>
  <c r="AN94" i="1" l="1"/>
</calcChain>
</file>

<file path=xl/sharedStrings.xml><?xml version="1.0" encoding="utf-8"?>
<sst xmlns="http://schemas.openxmlformats.org/spreadsheetml/2006/main" count="1812" uniqueCount="470">
  <si>
    <t>Export Komplet</t>
  </si>
  <si>
    <t/>
  </si>
  <si>
    <t>2.0</t>
  </si>
  <si>
    <t>ZAMOK</t>
  </si>
  <si>
    <t>False</t>
  </si>
  <si>
    <t>{177922f6-7193-4965-9478-083f7a9accb0}</t>
  </si>
  <si>
    <t>0,01</t>
  </si>
  <si>
    <t>21</t>
  </si>
  <si>
    <t>15</t>
  </si>
  <si>
    <t>REKAPITULACE STAVBY</t>
  </si>
  <si>
    <t>v ---  níže se nacházejí doplnkové a pomocné údaje k sestavám  --- v</t>
  </si>
  <si>
    <t>Návod na vyplnění</t>
  </si>
  <si>
    <t>0,001</t>
  </si>
  <si>
    <t>Kód:</t>
  </si>
  <si>
    <t>20201011001</t>
  </si>
  <si>
    <t>Měnit lze pouze buňky se žlutým podbarvením!_x000D_
_x000D_
1) na prvním listu Rekapitulace stavby vyplňte v sestavě_x000D_
_x000D_
    a) Souhrnný list_x000D_
       - údaje o Uchazeči_x000D_
         (přenesou se do ostatních sestav i v jiných listech)_x000D_
_x000D_
    b) Rekapitulace objektů_x000D_
       - potřebné Ostatní náklady_x000D_
_x000D_
2) na vybraných listech vyplňte v sestavě_x000D_
_x000D_
    a) Krycí list_x000D_
       - údaje o Uchazeči, pokud se liší od údajů o Uchazeči na Souhrnném listu_x000D_
         (údaje se přenesou do ostatních sestav v daném listu)_x000D_
_x000D_
    b) Rekapitulace rozpočtu_x000D_
       - potřebné Ostatní náklady_x000D_
_x000D_
    c) Celkové náklady za stavbu_x000D_
       - ceny u položek_x000D_
       - množství, pokud má žluté podbarvení_x000D_
       - a v případě potřeby poznámku (ta je ve skrytém sloupci)</t>
  </si>
  <si>
    <t>Stavba:</t>
  </si>
  <si>
    <t>REKONSTRUKCE ÚČELOVÝCH KOMUNIKACÍ V OBJEKTU MATEŘSKÉ ŠKOLY DVORCE</t>
  </si>
  <si>
    <t>KSO:</t>
  </si>
  <si>
    <t>CC-CZ:</t>
  </si>
  <si>
    <t>Místo:</t>
  </si>
  <si>
    <t>Dvorce</t>
  </si>
  <si>
    <t>Datum:</t>
  </si>
  <si>
    <t>6. 11. 2020</t>
  </si>
  <si>
    <t>Zadavatel:</t>
  </si>
  <si>
    <t>IČ:</t>
  </si>
  <si>
    <t>Obec Dvorce</t>
  </si>
  <si>
    <t>DIČ:</t>
  </si>
  <si>
    <t>Uchazeč:</t>
  </si>
  <si>
    <t>Vyplň údaj</t>
  </si>
  <si>
    <t>Projektant:</t>
  </si>
  <si>
    <t>ATRIS s.r.o.</t>
  </si>
  <si>
    <t>True</t>
  </si>
  <si>
    <t>Zpracovatel:</t>
  </si>
  <si>
    <t>Barbora Kyšková</t>
  </si>
  <si>
    <t>Poznámka: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</si>
  <si>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</si>
  <si>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</si>
  <si>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</si>
  <si>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</si>
  <si>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</si>
  <si>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</si>
  <si>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</si>
  <si>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</si>
  <si>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</si>
  <si>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</si>
  <si>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</si>
  <si>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</si>
  <si>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</si>
  <si>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Projektant</t>
  </si>
  <si>
    <t>Zpracovatel</t>
  </si>
  <si>
    <t>Datum a podpis:</t>
  </si>
  <si>
    <t>Razítko</t>
  </si>
  <si>
    <t>Objednavatel</t>
  </si>
  <si>
    <t>Uchazeč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</si>
  <si>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</si>
  <si>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</si>
  <si>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</si>
  <si>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</si>
  <si>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</si>
  <si>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</si>
  <si>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</si>
  <si>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</si>
  <si>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</si>
  <si>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</si>
  <si>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</si>
  <si>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</si>
  <si>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</si>
  <si>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</si>
  <si>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</si>
  <si>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</si>
  <si>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</si>
  <si>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</si>
  <si>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</si>
  <si>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z rozpočtů</t>
  </si>
  <si>
    <t>D</t>
  </si>
  <si>
    <t>0</t>
  </si>
  <si>
    <t>###NOIMPORT###</t>
  </si>
  <si>
    <t>IMPORT</t>
  </si>
  <si>
    <t>{00000000-0000-0000-0000-000000000000}</t>
  </si>
  <si>
    <t>/</t>
  </si>
  <si>
    <t>001</t>
  </si>
  <si>
    <t>STA</t>
  </si>
  <si>
    <t>1</t>
  </si>
  <si>
    <t>{993d1e3d-8b38-4db0-808b-1ad535c5dd74}</t>
  </si>
  <si>
    <t>2</t>
  </si>
  <si>
    <t>KRYCÍ LIST SOUPISU PRACÍ</t>
  </si>
  <si>
    <t>Objekt:</t>
  </si>
  <si>
    <t>001 - REKONSTRUKCE ÚČELOVÝCH KOMUNIKACÍ V OBJEKTU MATEŘSKÉ ŠKOLY DVORCE</t>
  </si>
  <si>
    <t>REKAPITULACE ČLENĚNÍ SOUPISU PRACÍ</t>
  </si>
  <si>
    <t>Kód dílu - Popis</t>
  </si>
  <si>
    <t>Cena celkem [CZK]</t>
  </si>
  <si>
    <t>Náklady ze soupisu prací</t>
  </si>
  <si>
    <t>-1</t>
  </si>
  <si>
    <t>HSV - Práce a dodávky HSV</t>
  </si>
  <si>
    <t xml:space="preserve">    1 - Zemní práce</t>
  </si>
  <si>
    <t xml:space="preserve">    5 -  Komunikace</t>
  </si>
  <si>
    <t xml:space="preserve">      56 -  Podkladní vrstvy komunikací, letišť a ploch</t>
  </si>
  <si>
    <t xml:space="preserve">    6 - Úpravy povrchů, podlahy a osazování výplní</t>
  </si>
  <si>
    <t xml:space="preserve">    8 - Trubní vedení</t>
  </si>
  <si>
    <t xml:space="preserve">    9 -  Ostatní konstrukce a práce-bourání</t>
  </si>
  <si>
    <t xml:space="preserve">    997 - Přesun sutě</t>
  </si>
  <si>
    <t xml:space="preserve">    998 - Přesun hmot</t>
  </si>
  <si>
    <t>PSV - Práce a dodávky PSV</t>
  </si>
  <si>
    <t xml:space="preserve">    711 - Izolace proti vodě, vlhkosti a plynům</t>
  </si>
  <si>
    <t>VRN - Vedlejší rozpočtové náklady</t>
  </si>
  <si>
    <t xml:space="preserve">    0 - Vedlejší  náklady</t>
  </si>
  <si>
    <t>VRN3 - Zařízení staveniště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</si>
  <si>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</si>
  <si>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</si>
  <si>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</si>
  <si>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</si>
  <si>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</si>
  <si>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</si>
  <si>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</si>
  <si>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</si>
  <si>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</si>
  <si>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</si>
  <si>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</si>
  <si>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</si>
  <si>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</si>
  <si>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HSV</t>
  </si>
  <si>
    <t>Práce a dodávky HSV</t>
  </si>
  <si>
    <t>ROZPOCET</t>
  </si>
  <si>
    <t>Zemní práce</t>
  </si>
  <si>
    <t>K</t>
  </si>
  <si>
    <t>113106121</t>
  </si>
  <si>
    <t>Rozebrání dlažeb z betonových nebo kamenných dlaždic komunikací pro pěší ručně</t>
  </si>
  <si>
    <t>m2</t>
  </si>
  <si>
    <t>CS ÚRS 2020 01</t>
  </si>
  <si>
    <t>4</t>
  </si>
  <si>
    <t>-448179240</t>
  </si>
  <si>
    <t>VV</t>
  </si>
  <si>
    <t>"odstranění st. zp plochy"20</t>
  </si>
  <si>
    <t>113107311</t>
  </si>
  <si>
    <t>Odstranění podkladu z kameniva těženého tl 100 mm strojně pl do 50 m2</t>
  </si>
  <si>
    <t>-2074452097</t>
  </si>
  <si>
    <t>"odstranění st. zpevněné plochy"567</t>
  </si>
  <si>
    <t>3</t>
  </si>
  <si>
    <t>113107312</t>
  </si>
  <si>
    <t>Odstranění podkladu z kameniva těženého tl 200 mm strojně pl do 50 m2</t>
  </si>
  <si>
    <t>-1061936367</t>
  </si>
  <si>
    <t>"odstranění st. zp. plochy"70+20</t>
  </si>
  <si>
    <t>113107332</t>
  </si>
  <si>
    <t>Odstranění podkladu z betonu prostého tl 300 mm strojně pl do 50 m2</t>
  </si>
  <si>
    <t>42044896</t>
  </si>
  <si>
    <t>"ODSTRANĚNÍ STÁVAJÍCÍ ZPEVNĚNÉ PLOCHY"35</t>
  </si>
  <si>
    <t>70</t>
  </si>
  <si>
    <t>Součet</t>
  </si>
  <si>
    <t>5</t>
  </si>
  <si>
    <t>113107336</t>
  </si>
  <si>
    <t>Odstranění podkladu z betonu vyztuženého sítěmi tl 150 mm strojně pl do 50 m2</t>
  </si>
  <si>
    <t>-48304363</t>
  </si>
  <si>
    <t>6</t>
  </si>
  <si>
    <t>113107341</t>
  </si>
  <si>
    <t>Odstranění podkladu živičného tl 50 mm strojně pl do 50 m2</t>
  </si>
  <si>
    <t>-188964395</t>
  </si>
  <si>
    <t>7</t>
  </si>
  <si>
    <t>113154113</t>
  </si>
  <si>
    <t>Frézování živičného krytu tl 50 mm pruh š 0,5 m pl do 500 m2 bez překážek v trase</t>
  </si>
  <si>
    <t>1438448353</t>
  </si>
  <si>
    <t>8</t>
  </si>
  <si>
    <t>113202111</t>
  </si>
  <si>
    <t>Vytrhání obrub krajníků obrubníků stojatých</t>
  </si>
  <si>
    <t>m</t>
  </si>
  <si>
    <t>-861838745</t>
  </si>
  <si>
    <t>5,5+117</t>
  </si>
  <si>
    <t>9</t>
  </si>
  <si>
    <t>122211101</t>
  </si>
  <si>
    <t>Odkopávky a prokopávky v hornině třídy těžitelnosti I, skupiny 3 ručně</t>
  </si>
  <si>
    <t>m3</t>
  </si>
  <si>
    <t>-845319066</t>
  </si>
  <si>
    <t>(106,59+2)*0,2</t>
  </si>
  <si>
    <t>10</t>
  </si>
  <si>
    <t>122251104</t>
  </si>
  <si>
    <t>Odkopávky a prokopávky nezapažené v hornině třídy těžitelnosti I, skupiny 3 objem do 500 m3 strojně</t>
  </si>
  <si>
    <t>-1679840550</t>
  </si>
  <si>
    <t>(106,59+2)*0,73</t>
  </si>
  <si>
    <t>11</t>
  </si>
  <si>
    <t>129911121</t>
  </si>
  <si>
    <t>Bourání zdiva z betonu prostého neprokládaného v odkopávkách nebo prokopávkách ručně</t>
  </si>
  <si>
    <t>-1427517183</t>
  </si>
  <si>
    <t>(106,59+2)*0,05</t>
  </si>
  <si>
    <t>12</t>
  </si>
  <si>
    <t>129911123</t>
  </si>
  <si>
    <t>Bourání zdiva z ŽB nebo předpjatého betonu v odkopávkách nebo prokopávkách ručně</t>
  </si>
  <si>
    <t>-954401344</t>
  </si>
  <si>
    <t>(106,59+2)*0,02</t>
  </si>
  <si>
    <t>13</t>
  </si>
  <si>
    <t>162751117</t>
  </si>
  <si>
    <t>Vodorovné přemístění do 10000 m výkopku/sypaniny z horniny třídy těžitelnosti I, skupiny 1 až 3</t>
  </si>
  <si>
    <t>-488977755</t>
  </si>
  <si>
    <t>"odvoz na skládu" 21,718+79,271</t>
  </si>
  <si>
    <t>14</t>
  </si>
  <si>
    <t>162751119</t>
  </si>
  <si>
    <t>Příplatek k vodorovnému přemístění výkopku/sypaniny z horniny třídy těžitelnosti I, skupiny 1 až 3 ZKD 1000 m přes 10000 m</t>
  </si>
  <si>
    <t>862782705</t>
  </si>
  <si>
    <t>"do 15 km"100,989*5</t>
  </si>
  <si>
    <t>171151112</t>
  </si>
  <si>
    <t>Uložení sypaniny z hornin nesoudržných kamenitých do násypů zhutněných</t>
  </si>
  <si>
    <t>689001918</t>
  </si>
  <si>
    <t>16</t>
  </si>
  <si>
    <t>M</t>
  </si>
  <si>
    <t>58344197</t>
  </si>
  <si>
    <t>štěrkodrť frakce 0/63</t>
  </si>
  <si>
    <t>t</t>
  </si>
  <si>
    <t>970774289</t>
  </si>
  <si>
    <t>18*1,6</t>
  </si>
  <si>
    <t>17</t>
  </si>
  <si>
    <t>171201221</t>
  </si>
  <si>
    <t>Poplatek za uložení na skládce (skládkovné) zeminy a kamení kód odpadu 17 05 04</t>
  </si>
  <si>
    <t>-210023845</t>
  </si>
  <si>
    <t>100,989*1,8</t>
  </si>
  <si>
    <t>18</t>
  </si>
  <si>
    <t>171251201</t>
  </si>
  <si>
    <t>Uložení sypaniny na skládky nebo meziskládky</t>
  </si>
  <si>
    <t>-701010249</t>
  </si>
  <si>
    <t>19</t>
  </si>
  <si>
    <t>174111101</t>
  </si>
  <si>
    <t>Zásyp jam, šachet rýh nebo kolem objektů sypaninou se zhutněním ručně</t>
  </si>
  <si>
    <t>-388175793</t>
  </si>
  <si>
    <t>20</t>
  </si>
  <si>
    <t>R-1132000</t>
  </si>
  <si>
    <t>Terénní úpravy vč. osetí trávou, vč.dodávky travního semene</t>
  </si>
  <si>
    <t>-906183311</t>
  </si>
  <si>
    <t xml:space="preserve"> Komunikace</t>
  </si>
  <si>
    <t>564801111</t>
  </si>
  <si>
    <t xml:space="preserve">Podklad ze štěrkodrtě ŠD tl 30 mm fr. 0-8 mm </t>
  </si>
  <si>
    <t>CS ÚRS 2018 01</t>
  </si>
  <si>
    <t>-1011683671</t>
  </si>
  <si>
    <t>P</t>
  </si>
  <si>
    <t>Poznámka k položce:_x000D_
přírodní kamenivo</t>
  </si>
  <si>
    <t>"skladba chodníku"10</t>
  </si>
  <si>
    <t>22</t>
  </si>
  <si>
    <t>564871116</t>
  </si>
  <si>
    <t>Podklad ze štěrkodrtě ŠD tl. 300 mm fr. 0-63 mm</t>
  </si>
  <si>
    <t>1010301923</t>
  </si>
  <si>
    <t>"KONSTRUKCE ÚČELOVÉ KOMUNIKACE"610</t>
  </si>
  <si>
    <t>23</t>
  </si>
  <si>
    <t>565135101</t>
  </si>
  <si>
    <t>Asfaltový beton vrstva podkladní ACP 16 (obalované kamenivo OKS) tl 50 mm š do 1,5 m</t>
  </si>
  <si>
    <t>-489914157</t>
  </si>
  <si>
    <t>24</t>
  </si>
  <si>
    <t>573111111</t>
  </si>
  <si>
    <t>Postřik živičný infiltrační s posypem z asfaltu množství 0,60 kg/m2</t>
  </si>
  <si>
    <t>692610780</t>
  </si>
  <si>
    <t>25</t>
  </si>
  <si>
    <t>573211107</t>
  </si>
  <si>
    <t>Postřik živičný spojovací z asfaltu v množství 0,30 kg/m2</t>
  </si>
  <si>
    <t>792608507</t>
  </si>
  <si>
    <t>"oprava krytu"1,5</t>
  </si>
  <si>
    <t>26</t>
  </si>
  <si>
    <t>577143111</t>
  </si>
  <si>
    <t>Asfaltový beton vrstva obrusná ACO 8 (ABJ) tl 50 mm š do 3 m z nemodifikovaného asfaltu</t>
  </si>
  <si>
    <t>668705342</t>
  </si>
  <si>
    <t>27</t>
  </si>
  <si>
    <t>596211110</t>
  </si>
  <si>
    <t>Kladení zámkové dlažby komunikací pro pěší tl 60 mm skupiny A pl do 50 m2</t>
  </si>
  <si>
    <t>-1097756933</t>
  </si>
  <si>
    <t>28</t>
  </si>
  <si>
    <t>R-592450</t>
  </si>
  <si>
    <t>dlažba betonová 200/100 tl. 60 mm šedá</t>
  </si>
  <si>
    <t>194249101</t>
  </si>
  <si>
    <t>10*1,05</t>
  </si>
  <si>
    <t>29</t>
  </si>
  <si>
    <t>R-5640090</t>
  </si>
  <si>
    <t>Předláždění st. dlažby tl. 60 mm</t>
  </si>
  <si>
    <t>-2048268929</t>
  </si>
  <si>
    <t>56</t>
  </si>
  <si>
    <t xml:space="preserve"> Podkladní vrstvy komunikací, letišť a ploch</t>
  </si>
  <si>
    <t>30</t>
  </si>
  <si>
    <t>564871111</t>
  </si>
  <si>
    <t>Podklad ze štěrkodrtě fr. 0-63 mm ŠD tl 250 mm</t>
  </si>
  <si>
    <t>-742838881</t>
  </si>
  <si>
    <t>"skaldba chodníku"10</t>
  </si>
  <si>
    <t>31</t>
  </si>
  <si>
    <t>R-5647000</t>
  </si>
  <si>
    <t>D+M lomový kámen tl. 150 mm kladený do betonu C25/30 XF4 tl. 100 a podsypu ze štěrkopísku tl. 100 mm</t>
  </si>
  <si>
    <t>792452384</t>
  </si>
  <si>
    <t>Úpravy povrchů, podlahy a osazování výplní</t>
  </si>
  <si>
    <t>32</t>
  </si>
  <si>
    <t>637121112</t>
  </si>
  <si>
    <t>Okapový chodník z kačírku tl 150 mm s udusáním</t>
  </si>
  <si>
    <t>856598664</t>
  </si>
  <si>
    <t>33</t>
  </si>
  <si>
    <t>R-6371211</t>
  </si>
  <si>
    <t>D+M folie proti prorůstání</t>
  </si>
  <si>
    <t>870641242</t>
  </si>
  <si>
    <t>Trubní vedení</t>
  </si>
  <si>
    <t>34</t>
  </si>
  <si>
    <t>899331111</t>
  </si>
  <si>
    <t>Výšková úprava uličního vstupu nebo vpusti do 200 mm zvýšením poklopu</t>
  </si>
  <si>
    <t>kus</t>
  </si>
  <si>
    <t>1562997118</t>
  </si>
  <si>
    <t>35</t>
  </si>
  <si>
    <t>899431111</t>
  </si>
  <si>
    <t>Výšková úprava uličního vstupu nebo vpusti do 200 mm zvýšením krycího hrnce, šoupěte nebo hydrantu</t>
  </si>
  <si>
    <t>911055436</t>
  </si>
  <si>
    <t>36</t>
  </si>
  <si>
    <t>R-8710010</t>
  </si>
  <si>
    <t>D+M  Betonová vpust s kalovým dnem včetně koše na hrubé nečistoty+plastová mříž pro zatížení D400</t>
  </si>
  <si>
    <t>684544138</t>
  </si>
  <si>
    <t xml:space="preserve">Poznámka k položce:_x000D_
Položka obsahuje :_x000D_
_x000D_
- výkop, odvoz a likvidaci přebytečné zeminy na skládku_x000D_
- dodávku a osazení vpusti vč. koše a mříže_x000D_
- zpětný dosyp _x000D_
</t>
  </si>
  <si>
    <t>37</t>
  </si>
  <si>
    <t>R-8710090</t>
  </si>
  <si>
    <t xml:space="preserve">kanalizační přípojka DN 150 </t>
  </si>
  <si>
    <t>-624069520</t>
  </si>
  <si>
    <t xml:space="preserve">Poznámka k položce:_x000D_
vč. výkopu, odvozu zemoiny, zpětného zádsypu, obsypu a zásypu potrubí štěrkopískem _x000D_
</t>
  </si>
  <si>
    <t>38</t>
  </si>
  <si>
    <t>R-9670090</t>
  </si>
  <si>
    <t>Prořezání otvoru o průměru D200 do stávající ŽB zdi tl. 200 mm, následně po osazení kanalizačního potrubí DN 150 zapravení</t>
  </si>
  <si>
    <t>2074322518</t>
  </si>
  <si>
    <t xml:space="preserve"> Ostatní konstrukce a práce-bourání</t>
  </si>
  <si>
    <t>39</t>
  </si>
  <si>
    <t>181951102</t>
  </si>
  <si>
    <t>Úprava pláně v hornině tř. 1 až 4 se zhutněním</t>
  </si>
  <si>
    <t>-488372005</t>
  </si>
  <si>
    <t>40</t>
  </si>
  <si>
    <t>184807111</t>
  </si>
  <si>
    <t>Ochrana stromu bedněním zřízení</t>
  </si>
  <si>
    <t>CS ÚRS 2016 01</t>
  </si>
  <si>
    <t>-1183926873</t>
  </si>
  <si>
    <t>1,5*1,5*4*7</t>
  </si>
  <si>
    <t>41</t>
  </si>
  <si>
    <t>184807112</t>
  </si>
  <si>
    <t>Ochrana stromu bedněním odstranění</t>
  </si>
  <si>
    <t>-50547539</t>
  </si>
  <si>
    <t>42</t>
  </si>
  <si>
    <t>916111123</t>
  </si>
  <si>
    <t>Osazení obruby z drobných kostek s boční opěrou do lože z betonu prostého</t>
  </si>
  <si>
    <t>-621120758</t>
  </si>
  <si>
    <t>"dvojřádek"72*2</t>
  </si>
  <si>
    <t>43</t>
  </si>
  <si>
    <t>58381007</t>
  </si>
  <si>
    <t>kostka dlažební žula drobná 8/10</t>
  </si>
  <si>
    <t>-2072321545</t>
  </si>
  <si>
    <t>"dvojřádek"72*0,2*1,1</t>
  </si>
  <si>
    <t>44</t>
  </si>
  <si>
    <t>916231213</t>
  </si>
  <si>
    <t>Osazení chodníkového obrubníku betonového stojatého s boční opěrou do lože z betonu prostého</t>
  </si>
  <si>
    <t>502664614</t>
  </si>
  <si>
    <t>"viz. situace stavby a TZ"11+134</t>
  </si>
  <si>
    <t>45</t>
  </si>
  <si>
    <t>592174100</t>
  </si>
  <si>
    <t>obrubník betonový chodníkový  100x10x25 cm</t>
  </si>
  <si>
    <t>CS ÚRS 2017 01</t>
  </si>
  <si>
    <t>60275206</t>
  </si>
  <si>
    <t>46</t>
  </si>
  <si>
    <t>59217023</t>
  </si>
  <si>
    <t>obrubník betonový chodníkový 100x15x25cm</t>
  </si>
  <si>
    <t>-606130159</t>
  </si>
  <si>
    <t>134</t>
  </si>
  <si>
    <t>47</t>
  </si>
  <si>
    <t>916991121</t>
  </si>
  <si>
    <t>Lože pod obrubníky, krajníky nebo obruby z dlažebních kostek z betonu prostého</t>
  </si>
  <si>
    <t>1190096836</t>
  </si>
  <si>
    <t>145*0,15*0,25</t>
  </si>
  <si>
    <t>48</t>
  </si>
  <si>
    <t>919726124</t>
  </si>
  <si>
    <t>Geotextilie pro ochranu, separaci a filtraci netkaná měrná hmotnost 500 g/m2</t>
  </si>
  <si>
    <t>956216526</t>
  </si>
  <si>
    <t>828</t>
  </si>
  <si>
    <t>49</t>
  </si>
  <si>
    <t>919735112</t>
  </si>
  <si>
    <t>Řezání stávajícího živičného krytu hl do 100 mm</t>
  </si>
  <si>
    <t>-1177985645</t>
  </si>
  <si>
    <t>50</t>
  </si>
  <si>
    <t>R-9190089</t>
  </si>
  <si>
    <t xml:space="preserve">D+M značky normální formát vč. sloupku </t>
  </si>
  <si>
    <t>1964920258</t>
  </si>
  <si>
    <t xml:space="preserve">Poznámka k položce:_x000D_
Položka obsahuje : _x000D_
_x000D_
výkop rpo základ, odvoz přebytečné zeminy vč. uložení  apoplatku za skládku_x000D_
provedení základové patky vč. dodávky betonu_x000D_
osazení a dodávka sloupku a značky </t>
  </si>
  <si>
    <t>51</t>
  </si>
  <si>
    <t>R-9190090</t>
  </si>
  <si>
    <t>Chránička vedeníČEZ - V místech kde nově navržený chodník křižuje stávající kabely NN bude před započetím prací provedena ruční sonda pro určení hloubky tohoto vedení. V případě, že nebude vedení v dostatečné hloubce uložení, uloží se vedení do správné hl</t>
  </si>
  <si>
    <t>1251521460</t>
  </si>
  <si>
    <t>52</t>
  </si>
  <si>
    <t>R-9191241</t>
  </si>
  <si>
    <t>Zalití spáry asfaltovou zálivkou</t>
  </si>
  <si>
    <t>-1739266591</t>
  </si>
  <si>
    <t>997</t>
  </si>
  <si>
    <t>Přesun sutě</t>
  </si>
  <si>
    <t>53</t>
  </si>
  <si>
    <t>997221551</t>
  </si>
  <si>
    <t>Vodorovná doprava suti ze sypkých materiálů do 1 km</t>
  </si>
  <si>
    <t>-1219217933</t>
  </si>
  <si>
    <t>54</t>
  </si>
  <si>
    <t>997221559</t>
  </si>
  <si>
    <t>Příplatek ZKD 1 km u vodorovné dopravy suti ze sypkých materiálů</t>
  </si>
  <si>
    <t>-1372068270</t>
  </si>
  <si>
    <t>430,834*14 'Přepočtené koeficientem množství</t>
  </si>
  <si>
    <t>55</t>
  </si>
  <si>
    <t>997221611</t>
  </si>
  <si>
    <t>Nakládání suti na dopravní prostředky pro vodorovnou dopravu</t>
  </si>
  <si>
    <t>1199694511</t>
  </si>
  <si>
    <t>997221825</t>
  </si>
  <si>
    <t>Poplatek za uložení na skládce (skládkovné) stavebního odpadu železobetonového kód odpadu 170 101</t>
  </si>
  <si>
    <t>179461379</t>
  </si>
  <si>
    <t>57</t>
  </si>
  <si>
    <t>997221845</t>
  </si>
  <si>
    <t>Poplatek za uložení na skládce (skládkovné) odpadu asfaltového bez dehtu kód odpadu 170 302</t>
  </si>
  <si>
    <t>-99723225</t>
  </si>
  <si>
    <t>58</t>
  </si>
  <si>
    <t>997221873</t>
  </si>
  <si>
    <t>Poplatek za uložení stavebního odpadu na recyklační skládce (skládkovné) zeminy a kamení zatříděného do Katalogu odpadů pod kódem 17 05 04</t>
  </si>
  <si>
    <t>123221404</t>
  </si>
  <si>
    <t>998</t>
  </si>
  <si>
    <t>Přesun hmot</t>
  </si>
  <si>
    <t>59</t>
  </si>
  <si>
    <t>998225111</t>
  </si>
  <si>
    <t>Přesun hmot pro pozemní komunikace s krytem z kamene, monolitickým betonovým nebo živičným</t>
  </si>
  <si>
    <t>1940869740</t>
  </si>
  <si>
    <t>PSV</t>
  </si>
  <si>
    <t>Práce a dodávky PSV</t>
  </si>
  <si>
    <t>711</t>
  </si>
  <si>
    <t>Izolace proti vodě, vlhkosti a plynům</t>
  </si>
  <si>
    <t>60</t>
  </si>
  <si>
    <t>711161215</t>
  </si>
  <si>
    <t>Izolace proti zemní vlhkosti nopovou fólií svislá, nopek v 20,0 mm, tl do 1,0 mm</t>
  </si>
  <si>
    <t>2082842030</t>
  </si>
  <si>
    <t>61</t>
  </si>
  <si>
    <t>711161384</t>
  </si>
  <si>
    <t>Izolace proti zemní vlhkosti nopovou fólií ukončení provětrávací lištou</t>
  </si>
  <si>
    <t>-812370508</t>
  </si>
  <si>
    <t>62</t>
  </si>
  <si>
    <t>998711201</t>
  </si>
  <si>
    <t>Přesun hmot procentní pro izolace proti vodě, vlhkosti a plynům v objektech v do 6 m</t>
  </si>
  <si>
    <t>%</t>
  </si>
  <si>
    <t>1409083604</t>
  </si>
  <si>
    <t>VRN</t>
  </si>
  <si>
    <t>Vedlejší rozpočtové náklady</t>
  </si>
  <si>
    <t>Vedlejší  náklady</t>
  </si>
  <si>
    <t>63</t>
  </si>
  <si>
    <t>999003</t>
  </si>
  <si>
    <t xml:space="preserve">Vytýčení  a ochrana stávajících   inženýrských sítí </t>
  </si>
  <si>
    <t>soubor</t>
  </si>
  <si>
    <t>-137202781</t>
  </si>
  <si>
    <t>Poznámka k položce:_x000D_
Ochrana stávajících inženýrských sítí na staveništi, _x000D_
náklady na přezoumání podkladu objednatele o stavu inženýrských sítí probíhajících staveništěm nebo dotčenými stavbou i mimo území staveniště._x000D_
Vytýčení jejich skutečné trasy dle podmínek správců sítí v dokladové části. _x000D_
Zajištění aktualizace vyjádření správců sítí v případě ukončení platnosti vyjádření._x000D_
Zajištění a zabezpečení stávajících inženýrských sítí a přípojke při výkopových a bouracích pracích.</t>
  </si>
  <si>
    <t>64</t>
  </si>
  <si>
    <t>999006</t>
  </si>
  <si>
    <t xml:space="preserve">Dokumentace skutečného provedení stavby </t>
  </si>
  <si>
    <t>74499494</t>
  </si>
  <si>
    <t xml:space="preserve">Poznámka k položce:_x000D_
4 vyhotovení tištěné podoby + elektronická verze na CD </t>
  </si>
  <si>
    <t>65</t>
  </si>
  <si>
    <t>999020</t>
  </si>
  <si>
    <t xml:space="preserve">Geodetické vytýčení stavby </t>
  </si>
  <si>
    <t>-800501350</t>
  </si>
  <si>
    <t>66</t>
  </si>
  <si>
    <t>999021</t>
  </si>
  <si>
    <t xml:space="preserve">Geometrické zaměření stavby, zpracování geometrického plánu </t>
  </si>
  <si>
    <t>1265218490</t>
  </si>
  <si>
    <t>Poznámka k položce:_x000D_
geometrické zaměření pro majetkoprávní vypořádání na všechny cizí pozemky v počtu 6 ks + na CD pro každý pozemek + geometrické zaměření skutečného stavu celé stavby v počtu 6 ks + na CD + geometrické zaměření pro zápis do katastru nemovitostí 6 ks + CD</t>
  </si>
  <si>
    <t>67</t>
  </si>
  <si>
    <t>999024</t>
  </si>
  <si>
    <t xml:space="preserve">Statická zatěžkávací zkouška </t>
  </si>
  <si>
    <t>-398553678</t>
  </si>
  <si>
    <t>68</t>
  </si>
  <si>
    <t>999029</t>
  </si>
  <si>
    <t>Dočasné dopravní značení</t>
  </si>
  <si>
    <t>1250726697</t>
  </si>
  <si>
    <t>69</t>
  </si>
  <si>
    <t>999030</t>
  </si>
  <si>
    <t>zhotovení a projednání návrhu spárořezu dlažby s AD</t>
  </si>
  <si>
    <t>-733931085</t>
  </si>
  <si>
    <t>VRN3</t>
  </si>
  <si>
    <t>Zařízení staveniště</t>
  </si>
  <si>
    <t>032103000</t>
  </si>
  <si>
    <t xml:space="preserve">Zařízení staveniště - zřízení, provoz, odstranění </t>
  </si>
  <si>
    <t>1024</t>
  </si>
  <si>
    <t>-650870085</t>
  </si>
  <si>
    <t>Poznámka k položce:_x000D_
Náklady na vybudování a zajištění zařízení staveniště a jeho provoz, údržbu a likvidaci v souladu s platnými právními předpisy, včetně případného zajištění ohlášení dle zákona č. 183/2006 Sb., o územním plánování a stavebním řádu (stavební zákon), ve znění pozdějších předpisů; zřízení staveništních přípojek energií (vody a energie), jejich měření, provoz, údržba, úhrada a likvidace; zajištění případného zimního opatření; náklady na úpravu povrchů po odstranění zařízení staveniště a úklid ploch, na kterých bylo zařízení staveniště provozováno; dodávka, skladování, správa, zabudování a montáž veškerých dílů a materiálů a zařízení týkající se veřejné zakázky; zajištění staveniště proti přístupu nepovolaných osob, zabezpečení staveniště. Náklady na vybavení objektů zařízení staveniště a odstranění objektů zařízení staveniště včetně odvozu. Náklady na střežení, vhodné zabezpečení staveniště.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</si>
</sst>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0%"/>
    <numFmt numFmtId="165" formatCode="dd\.mm\.yyyy"/>
    <numFmt numFmtId="166" formatCode="#,##0.00000"/>
    <numFmt numFmtId="167" formatCode="#,##0.000"/>
  </numFmts>
  <fonts count="38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i/>
      <sz val="7"/>
      <color rgb="FF969696"/>
      <name val="Arial CE"/>
    </font>
    <font>
      <u/>
      <sz val="11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7" fillId="0" borderId="0" applyNumberFormat="0" applyFill="0" applyBorder="0" applyAlignment="0" applyProtection="0"/>
  </cellStyleXfs>
  <cellXfs count="303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 applyProtection="1"/>
    <xf numFmtId="0" fontId="0" fillId="0" borderId="2" xfId="0" applyBorder="1" applyProtection="1"/>
    <xf numFmtId="0" fontId="0" fillId="0" borderId="3" xfId="0" applyBorder="1"/>
    <xf numFmtId="0" fontId="0" fillId="0" borderId="3" xfId="0" applyBorder="1" applyProtection="1"/>
    <xf numFmtId="0" fontId="0" fillId="0" borderId="0" xfId="0" applyProtection="1"/>
    <xf numFmtId="0" fontId="12" fillId="0" borderId="0" xfId="0" applyFont="1" applyAlignment="1" applyProtection="1">
      <alignment horizontal="left" vertical="center"/>
    </xf>
    <xf numFmtId="0" fontId="13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horizontal="left" vertical="top"/>
    </xf>
    <xf numFmtId="0" fontId="1" fillId="0" borderId="0" xfId="0" applyFont="1" applyAlignment="1" applyProtection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left" vertical="center" wrapText="1"/>
    </xf>
    <xf numFmtId="0" fontId="0" fillId="0" borderId="4" xfId="0" applyBorder="1" applyProtection="1"/>
    <xf numFmtId="0" fontId="0" fillId="0" borderId="0" xfId="0" applyFont="1" applyAlignment="1">
      <alignment vertical="center"/>
    </xf>
    <xf numFmtId="0" fontId="0" fillId="0" borderId="3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16" fillId="0" borderId="5" xfId="0" applyFont="1" applyBorder="1" applyAlignment="1" applyProtection="1">
      <alignment horizontal="left" vertical="center"/>
    </xf>
    <xf numFmtId="0" fontId="0" fillId="0" borderId="5" xfId="0" applyFont="1" applyBorder="1" applyAlignment="1" applyProtection="1">
      <alignment vertical="center"/>
    </xf>
    <xf numFmtId="0" fontId="0" fillId="0" borderId="3" xfId="0" applyFont="1" applyBorder="1" applyAlignment="1">
      <alignment vertical="center"/>
    </xf>
    <xf numFmtId="0" fontId="1" fillId="0" borderId="3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0" fontId="1" fillId="0" borderId="3" xfId="0" applyFont="1" applyBorder="1" applyAlignment="1">
      <alignment vertical="center"/>
    </xf>
    <xf numFmtId="0" fontId="0" fillId="3" borderId="0" xfId="0" applyFont="1" applyFill="1" applyAlignment="1" applyProtection="1">
      <alignment vertical="center"/>
    </xf>
    <xf numFmtId="0" fontId="4" fillId="3" borderId="6" xfId="0" applyFont="1" applyFill="1" applyBorder="1" applyAlignment="1" applyProtection="1">
      <alignment horizontal="left" vertical="center"/>
    </xf>
    <xf numFmtId="0" fontId="0" fillId="3" borderId="7" xfId="0" applyFont="1" applyFill="1" applyBorder="1" applyAlignment="1" applyProtection="1">
      <alignment vertical="center"/>
    </xf>
    <xf numFmtId="0" fontId="4" fillId="3" borderId="7" xfId="0" applyFont="1" applyFill="1" applyBorder="1" applyAlignment="1" applyProtection="1">
      <alignment horizontal="center" vertical="center"/>
    </xf>
    <xf numFmtId="0" fontId="0" fillId="0" borderId="3" xfId="0" applyBorder="1" applyAlignment="1" applyProtection="1">
      <alignment vertical="center"/>
    </xf>
    <xf numFmtId="0" fontId="0" fillId="0" borderId="0" xfId="0" applyAlignment="1" applyProtection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0" fillId="0" borderId="4" xfId="0" applyBorder="1" applyAlignment="1" applyProtection="1">
      <alignment vertical="center"/>
    </xf>
    <xf numFmtId="0" fontId="0" fillId="0" borderId="3" xfId="0" applyBorder="1" applyAlignment="1">
      <alignment vertical="center"/>
    </xf>
    <xf numFmtId="0" fontId="1" fillId="0" borderId="5" xfId="0" applyFont="1" applyBorder="1" applyAlignment="1" applyProtection="1">
      <alignment horizontal="left" vertical="center"/>
    </xf>
    <xf numFmtId="0" fontId="0" fillId="0" borderId="4" xfId="0" applyFont="1" applyBorder="1" applyAlignment="1" applyProtection="1">
      <alignment vertical="center"/>
    </xf>
    <xf numFmtId="0" fontId="0" fillId="0" borderId="9" xfId="0" applyFont="1" applyBorder="1" applyAlignment="1" applyProtection="1">
      <alignment vertical="center"/>
    </xf>
    <xf numFmtId="0" fontId="0" fillId="0" borderId="10" xfId="0" applyFont="1" applyBorder="1" applyAlignment="1" applyProtection="1">
      <alignment vertical="center"/>
    </xf>
    <xf numFmtId="0" fontId="0" fillId="0" borderId="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2" fillId="0" borderId="3" xfId="0" applyFont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0" borderId="3" xfId="0" applyFont="1" applyBorder="1" applyAlignment="1">
      <alignment vertical="center"/>
    </xf>
    <xf numFmtId="0" fontId="16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0" fillId="0" borderId="0" xfId="0" applyFont="1" applyBorder="1" applyAlignment="1" applyProtection="1">
      <alignment vertical="center"/>
    </xf>
    <xf numFmtId="0" fontId="0" fillId="0" borderId="15" xfId="0" applyFont="1" applyBorder="1" applyAlignment="1" applyProtection="1">
      <alignment vertical="center"/>
    </xf>
    <xf numFmtId="0" fontId="0" fillId="4" borderId="7" xfId="0" applyFont="1" applyFill="1" applyBorder="1" applyAlignment="1" applyProtection="1">
      <alignment vertical="center"/>
    </xf>
    <xf numFmtId="0" fontId="21" fillId="4" borderId="0" xfId="0" applyFont="1" applyFill="1" applyAlignment="1" applyProtection="1">
      <alignment horizontal="center" vertical="center"/>
    </xf>
    <xf numFmtId="0" fontId="22" fillId="0" borderId="16" xfId="0" applyFont="1" applyBorder="1" applyAlignment="1" applyProtection="1">
      <alignment horizontal="center" vertical="center" wrapText="1"/>
    </xf>
    <xf numFmtId="0" fontId="22" fillId="0" borderId="17" xfId="0" applyFont="1" applyBorder="1" applyAlignment="1" applyProtection="1">
      <alignment horizontal="center" vertical="center" wrapText="1"/>
    </xf>
    <xf numFmtId="0" fontId="22" fillId="0" borderId="18" xfId="0" applyFont="1" applyBorder="1" applyAlignment="1" applyProtection="1">
      <alignment horizontal="center" vertical="center" wrapText="1"/>
    </xf>
    <xf numFmtId="0" fontId="0" fillId="0" borderId="11" xfId="0" applyFont="1" applyBorder="1" applyAlignment="1" applyProtection="1">
      <alignment vertical="center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4" fillId="0" borderId="3" xfId="0" applyFont="1" applyBorder="1" applyAlignment="1" applyProtection="1">
      <alignment vertical="center"/>
    </xf>
    <xf numFmtId="0" fontId="23" fillId="0" borderId="0" xfId="0" applyFont="1" applyAlignment="1" applyProtection="1">
      <alignment horizontal="left" vertical="center"/>
    </xf>
    <xf numFmtId="0" fontId="23" fillId="0" borderId="0" xfId="0" applyFont="1" applyAlignment="1" applyProtection="1">
      <alignment vertical="center"/>
    </xf>
    <xf numFmtId="4" fontId="23" fillId="0" borderId="0" xfId="0" applyNumberFormat="1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4" fillId="0" borderId="3" xfId="0" applyFont="1" applyBorder="1" applyAlignment="1">
      <alignment vertical="center"/>
    </xf>
    <xf numFmtId="4" fontId="19" fillId="0" borderId="14" xfId="0" applyNumberFormat="1" applyFont="1" applyBorder="1" applyAlignment="1" applyProtection="1">
      <alignment vertical="center"/>
    </xf>
    <xf numFmtId="4" fontId="19" fillId="0" borderId="0" xfId="0" applyNumberFormat="1" applyFont="1" applyBorder="1" applyAlignment="1" applyProtection="1">
      <alignment vertical="center"/>
    </xf>
    <xf numFmtId="166" fontId="19" fillId="0" borderId="0" xfId="0" applyNumberFormat="1" applyFont="1" applyBorder="1" applyAlignment="1" applyProtection="1">
      <alignment vertical="center"/>
    </xf>
    <xf numFmtId="4" fontId="19" fillId="0" borderId="15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/>
    </xf>
    <xf numFmtId="0" fontId="25" fillId="0" borderId="0" xfId="1" applyFont="1" applyAlignment="1">
      <alignment horizontal="center" vertical="center"/>
    </xf>
    <xf numFmtId="0" fontId="5" fillId="0" borderId="3" xfId="0" applyFont="1" applyBorder="1" applyAlignment="1" applyProtection="1">
      <alignment vertical="center"/>
    </xf>
    <xf numFmtId="0" fontId="26" fillId="0" borderId="0" xfId="0" applyFont="1" applyAlignment="1" applyProtection="1">
      <alignment vertical="center"/>
    </xf>
    <xf numFmtId="0" fontId="27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5" fillId="0" borderId="3" xfId="0" applyFont="1" applyBorder="1" applyAlignment="1">
      <alignment vertical="center"/>
    </xf>
    <xf numFmtId="4" fontId="28" fillId="0" borderId="19" xfId="0" applyNumberFormat="1" applyFont="1" applyBorder="1" applyAlignment="1" applyProtection="1">
      <alignment vertical="center"/>
    </xf>
    <xf numFmtId="4" fontId="28" fillId="0" borderId="20" xfId="0" applyNumberFormat="1" applyFont="1" applyBorder="1" applyAlignment="1" applyProtection="1">
      <alignment vertical="center"/>
    </xf>
    <xf numFmtId="166" fontId="28" fillId="0" borderId="20" xfId="0" applyNumberFormat="1" applyFont="1" applyBorder="1" applyAlignment="1" applyProtection="1">
      <alignment vertical="center"/>
    </xf>
    <xf numFmtId="4" fontId="28" fillId="0" borderId="21" xfId="0" applyNumberFormat="1" applyFont="1" applyBorder="1" applyAlignment="1" applyProtection="1">
      <alignment vertical="center"/>
    </xf>
    <xf numFmtId="0" fontId="5" fillId="0" borderId="0" xfId="0" applyFont="1" applyAlignment="1">
      <alignment horizontal="left" vertical="center"/>
    </xf>
    <xf numFmtId="0" fontId="0" fillId="0" borderId="0" xfId="0" applyProtection="1">
      <protection locked="0"/>
    </xf>
    <xf numFmtId="0" fontId="0" fillId="0" borderId="1" xfId="0" applyBorder="1"/>
    <xf numFmtId="0" fontId="0" fillId="0" borderId="2" xfId="0" applyBorder="1"/>
    <xf numFmtId="0" fontId="0" fillId="0" borderId="2" xfId="0" applyBorder="1" applyProtection="1">
      <protection locked="0"/>
    </xf>
    <xf numFmtId="0" fontId="12" fillId="0" borderId="0" xfId="0" applyFont="1" applyAlignment="1">
      <alignment horizontal="left" vertical="center"/>
    </xf>
    <xf numFmtId="0" fontId="29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0" fillId="0" borderId="0" xfId="0" applyFont="1" applyAlignment="1" applyProtection="1">
      <alignment vertical="center"/>
      <protection locked="0"/>
    </xf>
    <xf numFmtId="0" fontId="2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center"/>
      <protection locked="0"/>
    </xf>
    <xf numFmtId="165" fontId="2" fillId="0" borderId="0" xfId="0" applyNumberFormat="1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0" xfId="0" applyFont="1" applyAlignment="1" applyProtection="1">
      <alignment vertical="center" wrapText="1"/>
      <protection locked="0"/>
    </xf>
    <xf numFmtId="0" fontId="0" fillId="0" borderId="3" xfId="0" applyBorder="1" applyAlignment="1">
      <alignment vertical="center" wrapText="1"/>
    </xf>
    <xf numFmtId="0" fontId="0" fillId="0" borderId="12" xfId="0" applyFont="1" applyBorder="1" applyAlignment="1">
      <alignment vertical="center"/>
    </xf>
    <xf numFmtId="0" fontId="0" fillId="0" borderId="12" xfId="0" applyFont="1" applyBorder="1" applyAlignment="1" applyProtection="1">
      <alignment vertical="center"/>
      <protection locked="0"/>
    </xf>
    <xf numFmtId="0" fontId="16" fillId="0" borderId="0" xfId="0" applyFont="1" applyAlignment="1">
      <alignment horizontal="left" vertical="center"/>
    </xf>
    <xf numFmtId="4" fontId="23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 applyProtection="1">
      <alignment horizontal="right" vertical="center"/>
      <protection locked="0"/>
    </xf>
    <xf numFmtId="0" fontId="20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 applyProtection="1">
      <alignment horizontal="right" vertical="center"/>
      <protection locked="0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0" fontId="0" fillId="4" borderId="7" xfId="0" applyFont="1" applyFill="1" applyBorder="1" applyAlignment="1" applyProtection="1">
      <alignment vertical="center"/>
      <protection locked="0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18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0" fillId="0" borderId="4" xfId="0" applyBorder="1" applyAlignment="1" applyProtection="1">
      <alignment vertical="center"/>
      <protection locked="0"/>
    </xf>
    <xf numFmtId="0" fontId="1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0" fillId="0" borderId="5" xfId="0" applyFont="1" applyBorder="1" applyAlignment="1" applyProtection="1">
      <alignment vertical="center"/>
      <protection locked="0"/>
    </xf>
    <xf numFmtId="0" fontId="1" fillId="0" borderId="5" xfId="0" applyFont="1" applyBorder="1" applyAlignment="1">
      <alignment horizontal="right" vertical="center"/>
    </xf>
    <xf numFmtId="0" fontId="0" fillId="0" borderId="4" xfId="0" applyFont="1" applyBorder="1" applyAlignment="1">
      <alignment vertical="center"/>
    </xf>
    <xf numFmtId="0" fontId="0" fillId="0" borderId="4" xfId="0" applyFont="1" applyBorder="1" applyAlignment="1" applyProtection="1">
      <alignment vertical="center"/>
      <protection locked="0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0" xfId="0" applyFont="1" applyBorder="1" applyAlignment="1" applyProtection="1">
      <alignment vertical="center"/>
      <protection locked="0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0" fillId="0" borderId="2" xfId="0" applyFont="1" applyBorder="1" applyAlignment="1" applyProtection="1">
      <alignment vertical="center"/>
      <protection locked="0"/>
    </xf>
    <xf numFmtId="0" fontId="21" fillId="4" borderId="0" xfId="0" applyFont="1" applyFill="1" applyAlignment="1" applyProtection="1">
      <alignment horizontal="left" vertical="center"/>
    </xf>
    <xf numFmtId="0" fontId="0" fillId="4" borderId="0" xfId="0" applyFont="1" applyFill="1" applyAlignment="1" applyProtection="1">
      <alignment vertical="center"/>
    </xf>
    <xf numFmtId="0" fontId="0" fillId="4" borderId="0" xfId="0" applyFont="1" applyFill="1" applyAlignment="1" applyProtection="1">
      <alignment vertical="center"/>
      <protection locked="0"/>
    </xf>
    <xf numFmtId="0" fontId="21" fillId="4" borderId="0" xfId="0" applyFont="1" applyFill="1" applyAlignment="1" applyProtection="1">
      <alignment horizontal="right" vertical="center"/>
    </xf>
    <xf numFmtId="0" fontId="30" fillId="0" borderId="0" xfId="0" applyFont="1" applyAlignment="1" applyProtection="1">
      <alignment horizontal="left" vertical="center"/>
    </xf>
    <xf numFmtId="0" fontId="6" fillId="0" borderId="3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6" fillId="0" borderId="20" xfId="0" applyFont="1" applyBorder="1" applyAlignment="1" applyProtection="1">
      <alignment horizontal="left" vertical="center"/>
    </xf>
    <xf numFmtId="0" fontId="6" fillId="0" borderId="20" xfId="0" applyFont="1" applyBorder="1" applyAlignment="1" applyProtection="1">
      <alignment vertical="center"/>
    </xf>
    <xf numFmtId="0" fontId="6" fillId="0" borderId="20" xfId="0" applyFont="1" applyBorder="1" applyAlignment="1" applyProtection="1">
      <alignment vertical="center"/>
      <protection locked="0"/>
    </xf>
    <xf numFmtId="4" fontId="6" fillId="0" borderId="20" xfId="0" applyNumberFormat="1" applyFont="1" applyBorder="1" applyAlignment="1" applyProtection="1">
      <alignment vertical="center"/>
    </xf>
    <xf numFmtId="0" fontId="6" fillId="0" borderId="3" xfId="0" applyFont="1" applyBorder="1" applyAlignment="1">
      <alignment vertical="center"/>
    </xf>
    <xf numFmtId="0" fontId="7" fillId="0" borderId="3" xfId="0" applyFont="1" applyBorder="1" applyAlignment="1" applyProtection="1">
      <alignment vertical="center"/>
    </xf>
    <xf numFmtId="0" fontId="7" fillId="0" borderId="0" xfId="0" applyFont="1" applyAlignment="1" applyProtection="1">
      <alignment vertical="center"/>
    </xf>
    <xf numFmtId="0" fontId="7" fillId="0" borderId="20" xfId="0" applyFont="1" applyBorder="1" applyAlignment="1" applyProtection="1">
      <alignment horizontal="left" vertical="center"/>
    </xf>
    <xf numFmtId="0" fontId="7" fillId="0" borderId="20" xfId="0" applyFont="1" applyBorder="1" applyAlignment="1" applyProtection="1">
      <alignment vertical="center"/>
    </xf>
    <xf numFmtId="0" fontId="7" fillId="0" borderId="20" xfId="0" applyFont="1" applyBorder="1" applyAlignment="1" applyProtection="1">
      <alignment vertical="center"/>
      <protection locked="0"/>
    </xf>
    <xf numFmtId="4" fontId="7" fillId="0" borderId="20" xfId="0" applyNumberFormat="1" applyFont="1" applyBorder="1" applyAlignment="1" applyProtection="1">
      <alignment vertical="center"/>
    </xf>
    <xf numFmtId="0" fontId="7" fillId="0" borderId="3" xfId="0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 applyProtection="1">
      <alignment horizontal="center" vertical="center" wrapText="1"/>
    </xf>
    <xf numFmtId="0" fontId="21" fillId="4" borderId="16" xfId="0" applyFont="1" applyFill="1" applyBorder="1" applyAlignment="1" applyProtection="1">
      <alignment horizontal="center" vertical="center" wrapText="1"/>
    </xf>
    <xf numFmtId="0" fontId="21" fillId="4" borderId="17" xfId="0" applyFont="1" applyFill="1" applyBorder="1" applyAlignment="1" applyProtection="1">
      <alignment horizontal="center" vertical="center" wrapText="1"/>
    </xf>
    <xf numFmtId="0" fontId="21" fillId="4" borderId="17" xfId="0" applyFont="1" applyFill="1" applyBorder="1" applyAlignment="1" applyProtection="1">
      <alignment horizontal="center" vertical="center" wrapText="1"/>
      <protection locked="0"/>
    </xf>
    <xf numFmtId="0" fontId="21" fillId="4" borderId="18" xfId="0" applyFont="1" applyFill="1" applyBorder="1" applyAlignment="1" applyProtection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3" fillId="0" borderId="0" xfId="0" applyNumberFormat="1" applyFont="1" applyAlignment="1" applyProtection="1"/>
    <xf numFmtId="0" fontId="0" fillId="0" borderId="12" xfId="0" applyBorder="1" applyAlignment="1" applyProtection="1">
      <alignment vertical="center"/>
    </xf>
    <xf numFmtId="166" fontId="31" fillId="0" borderId="12" xfId="0" applyNumberFormat="1" applyFont="1" applyBorder="1" applyAlignment="1" applyProtection="1"/>
    <xf numFmtId="166" fontId="31" fillId="0" borderId="13" xfId="0" applyNumberFormat="1" applyFont="1" applyBorder="1" applyAlignment="1" applyProtection="1"/>
    <xf numFmtId="4" fontId="32" fillId="0" borderId="0" xfId="0" applyNumberFormat="1" applyFont="1" applyAlignment="1">
      <alignment vertical="center"/>
    </xf>
    <xf numFmtId="0" fontId="8" fillId="0" borderId="3" xfId="0" applyFont="1" applyBorder="1" applyAlignment="1" applyProtection="1"/>
    <xf numFmtId="0" fontId="8" fillId="0" borderId="0" xfId="0" applyFont="1" applyAlignment="1" applyProtection="1"/>
    <xf numFmtId="0" fontId="8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 applyProtection="1"/>
    <xf numFmtId="0" fontId="8" fillId="0" borderId="3" xfId="0" applyFont="1" applyBorder="1" applyAlignment="1"/>
    <xf numFmtId="0" fontId="8" fillId="0" borderId="14" xfId="0" applyFont="1" applyBorder="1" applyAlignment="1" applyProtection="1"/>
    <xf numFmtId="0" fontId="8" fillId="0" borderId="0" xfId="0" applyFont="1" applyBorder="1" applyAlignment="1" applyProtection="1"/>
    <xf numFmtId="166" fontId="8" fillId="0" borderId="0" xfId="0" applyNumberFormat="1" applyFont="1" applyBorder="1" applyAlignment="1" applyProtection="1"/>
    <xf numFmtId="166" fontId="8" fillId="0" borderId="15" xfId="0" applyNumberFormat="1" applyFont="1" applyBorder="1" applyAlignment="1" applyProtection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 applyProtection="1">
      <alignment horizontal="left"/>
    </xf>
    <xf numFmtId="4" fontId="7" fillId="0" borderId="0" xfId="0" applyNumberFormat="1" applyFont="1" applyAlignment="1" applyProtection="1"/>
    <xf numFmtId="0" fontId="21" fillId="0" borderId="22" xfId="0" applyFont="1" applyBorder="1" applyAlignment="1" applyProtection="1">
      <alignment horizontal="center" vertical="center"/>
    </xf>
    <xf numFmtId="49" fontId="21" fillId="0" borderId="22" xfId="0" applyNumberFormat="1" applyFont="1" applyBorder="1" applyAlignment="1" applyProtection="1">
      <alignment horizontal="left" vertical="center" wrapText="1"/>
    </xf>
    <xf numFmtId="0" fontId="21" fillId="0" borderId="22" xfId="0" applyFont="1" applyBorder="1" applyAlignment="1" applyProtection="1">
      <alignment horizontal="left" vertical="center" wrapText="1"/>
    </xf>
    <xf numFmtId="0" fontId="21" fillId="0" borderId="22" xfId="0" applyFont="1" applyBorder="1" applyAlignment="1" applyProtection="1">
      <alignment horizontal="center" vertical="center" wrapText="1"/>
    </xf>
    <xf numFmtId="167" fontId="21" fillId="0" borderId="22" xfId="0" applyNumberFormat="1" applyFont="1" applyBorder="1" applyAlignment="1" applyProtection="1">
      <alignment vertical="center"/>
    </xf>
    <xf numFmtId="4" fontId="21" fillId="2" borderId="22" xfId="0" applyNumberFormat="1" applyFont="1" applyFill="1" applyBorder="1" applyAlignment="1" applyProtection="1">
      <alignment vertical="center"/>
      <protection locked="0"/>
    </xf>
    <xf numFmtId="4" fontId="21" fillId="0" borderId="22" xfId="0" applyNumberFormat="1" applyFont="1" applyBorder="1" applyAlignment="1" applyProtection="1">
      <alignment vertical="center"/>
    </xf>
    <xf numFmtId="0" fontId="22" fillId="2" borderId="14" xfId="0" applyFont="1" applyFill="1" applyBorder="1" applyAlignment="1" applyProtection="1">
      <alignment horizontal="left" vertical="center"/>
      <protection locked="0"/>
    </xf>
    <xf numFmtId="0" fontId="22" fillId="0" borderId="0" xfId="0" applyFont="1" applyBorder="1" applyAlignment="1" applyProtection="1">
      <alignment horizontal="center" vertical="center"/>
    </xf>
    <xf numFmtId="166" fontId="22" fillId="0" borderId="0" xfId="0" applyNumberFormat="1" applyFont="1" applyBorder="1" applyAlignment="1" applyProtection="1">
      <alignment vertical="center"/>
    </xf>
    <xf numFmtId="166" fontId="22" fillId="0" borderId="15" xfId="0" applyNumberFormat="1" applyFont="1" applyBorder="1" applyAlignment="1" applyProtection="1">
      <alignment vertical="center"/>
    </xf>
    <xf numFmtId="0" fontId="21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9" fillId="0" borderId="3" xfId="0" applyFont="1" applyBorder="1" applyAlignment="1" applyProtection="1">
      <alignment vertical="center"/>
    </xf>
    <xf numFmtId="0" fontId="9" fillId="0" borderId="0" xfId="0" applyFont="1" applyAlignment="1" applyProtection="1">
      <alignment vertical="center"/>
    </xf>
    <xf numFmtId="0" fontId="33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 wrapText="1"/>
    </xf>
    <xf numFmtId="167" fontId="9" fillId="0" borderId="0" xfId="0" applyNumberFormat="1" applyFont="1" applyAlignment="1" applyProtection="1">
      <alignment vertical="center"/>
    </xf>
    <xf numFmtId="0" fontId="9" fillId="0" borderId="0" xfId="0" applyFont="1" applyAlignment="1" applyProtection="1">
      <alignment vertical="center"/>
      <protection locked="0"/>
    </xf>
    <xf numFmtId="0" fontId="9" fillId="0" borderId="3" xfId="0" applyFont="1" applyBorder="1" applyAlignment="1">
      <alignment vertical="center"/>
    </xf>
    <xf numFmtId="0" fontId="9" fillId="0" borderId="14" xfId="0" applyFont="1" applyBorder="1" applyAlignment="1" applyProtection="1">
      <alignment vertical="center"/>
    </xf>
    <xf numFmtId="0" fontId="9" fillId="0" borderId="0" xfId="0" applyFont="1" applyBorder="1" applyAlignment="1" applyProtection="1">
      <alignment vertical="center"/>
    </xf>
    <xf numFmtId="0" fontId="9" fillId="0" borderId="15" xfId="0" applyFont="1" applyBorder="1" applyAlignment="1" applyProtection="1">
      <alignment vertical="center"/>
    </xf>
    <xf numFmtId="0" fontId="9" fillId="0" borderId="0" xfId="0" applyFont="1" applyAlignment="1">
      <alignment horizontal="left" vertical="center"/>
    </xf>
    <xf numFmtId="0" fontId="10" fillId="0" borderId="3" xfId="0" applyFont="1" applyBorder="1" applyAlignment="1" applyProtection="1">
      <alignment vertical="center"/>
    </xf>
    <xf numFmtId="0" fontId="10" fillId="0" borderId="0" xfId="0" applyFont="1" applyAlignment="1" applyProtection="1">
      <alignment vertical="center"/>
    </xf>
    <xf numFmtId="0" fontId="10" fillId="0" borderId="0" xfId="0" applyFont="1" applyAlignment="1" applyProtection="1">
      <alignment horizontal="left" vertical="center"/>
    </xf>
    <xf numFmtId="0" fontId="10" fillId="0" borderId="0" xfId="0" applyFont="1" applyAlignment="1" applyProtection="1">
      <alignment horizontal="left" vertical="center" wrapText="1"/>
    </xf>
    <xf numFmtId="167" fontId="10" fillId="0" borderId="0" xfId="0" applyNumberFormat="1" applyFont="1" applyAlignment="1" applyProtection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3" xfId="0" applyFont="1" applyBorder="1" applyAlignment="1">
      <alignment vertical="center"/>
    </xf>
    <xf numFmtId="0" fontId="10" fillId="0" borderId="14" xfId="0" applyFont="1" applyBorder="1" applyAlignment="1" applyProtection="1">
      <alignment vertical="center"/>
    </xf>
    <xf numFmtId="0" fontId="10" fillId="0" borderId="0" xfId="0" applyFont="1" applyBorder="1" applyAlignment="1" applyProtection="1">
      <alignment vertical="center"/>
    </xf>
    <xf numFmtId="0" fontId="10" fillId="0" borderId="15" xfId="0" applyFont="1" applyBorder="1" applyAlignment="1" applyProtection="1">
      <alignment vertical="center"/>
    </xf>
    <xf numFmtId="0" fontId="10" fillId="0" borderId="0" xfId="0" applyFont="1" applyAlignment="1">
      <alignment horizontal="left" vertical="center"/>
    </xf>
    <xf numFmtId="0" fontId="34" fillId="0" borderId="22" xfId="0" applyFont="1" applyBorder="1" applyAlignment="1" applyProtection="1">
      <alignment horizontal="center" vertical="center"/>
    </xf>
    <xf numFmtId="49" fontId="34" fillId="0" borderId="22" xfId="0" applyNumberFormat="1" applyFont="1" applyBorder="1" applyAlignment="1" applyProtection="1">
      <alignment horizontal="left" vertical="center" wrapText="1"/>
    </xf>
    <xf numFmtId="0" fontId="34" fillId="0" borderId="22" xfId="0" applyFont="1" applyBorder="1" applyAlignment="1" applyProtection="1">
      <alignment horizontal="left" vertical="center" wrapText="1"/>
    </xf>
    <xf numFmtId="0" fontId="34" fillId="0" borderId="22" xfId="0" applyFont="1" applyBorder="1" applyAlignment="1" applyProtection="1">
      <alignment horizontal="center" vertical="center" wrapText="1"/>
    </xf>
    <xf numFmtId="167" fontId="34" fillId="0" borderId="22" xfId="0" applyNumberFormat="1" applyFont="1" applyBorder="1" applyAlignment="1" applyProtection="1">
      <alignment vertical="center"/>
    </xf>
    <xf numFmtId="4" fontId="34" fillId="2" borderId="22" xfId="0" applyNumberFormat="1" applyFont="1" applyFill="1" applyBorder="1" applyAlignment="1" applyProtection="1">
      <alignment vertical="center"/>
      <protection locked="0"/>
    </xf>
    <xf numFmtId="4" fontId="34" fillId="0" borderId="22" xfId="0" applyNumberFormat="1" applyFont="1" applyBorder="1" applyAlignment="1" applyProtection="1">
      <alignment vertical="center"/>
    </xf>
    <xf numFmtId="0" fontId="35" fillId="0" borderId="3" xfId="0" applyFont="1" applyBorder="1" applyAlignment="1">
      <alignment vertical="center"/>
    </xf>
    <xf numFmtId="0" fontId="34" fillId="2" borderId="14" xfId="0" applyFont="1" applyFill="1" applyBorder="1" applyAlignment="1" applyProtection="1">
      <alignment horizontal="left" vertical="center"/>
      <protection locked="0"/>
    </xf>
    <xf numFmtId="0" fontId="34" fillId="0" borderId="0" xfId="0" applyFont="1" applyBorder="1" applyAlignment="1" applyProtection="1">
      <alignment horizontal="center" vertical="center"/>
    </xf>
    <xf numFmtId="0" fontId="36" fillId="0" borderId="0" xfId="0" applyFont="1" applyAlignment="1" applyProtection="1">
      <alignment vertical="center" wrapText="1"/>
    </xf>
    <xf numFmtId="0" fontId="0" fillId="0" borderId="14" xfId="0" applyFont="1" applyBorder="1" applyAlignment="1" applyProtection="1">
      <alignment vertical="center"/>
    </xf>
    <xf numFmtId="0" fontId="0" fillId="0" borderId="0" xfId="0" applyBorder="1" applyAlignment="1" applyProtection="1">
      <alignment vertical="center"/>
    </xf>
    <xf numFmtId="167" fontId="21" fillId="2" borderId="22" xfId="0" applyNumberFormat="1" applyFont="1" applyFill="1" applyBorder="1" applyAlignment="1" applyProtection="1">
      <alignment vertical="center"/>
      <protection locked="0"/>
    </xf>
    <xf numFmtId="0" fontId="0" fillId="0" borderId="19" xfId="0" applyFont="1" applyBorder="1" applyAlignment="1" applyProtection="1">
      <alignment vertical="center"/>
    </xf>
    <xf numFmtId="0" fontId="0" fillId="0" borderId="20" xfId="0" applyBorder="1" applyAlignment="1" applyProtection="1">
      <alignment vertical="center"/>
    </xf>
    <xf numFmtId="0" fontId="0" fillId="0" borderId="20" xfId="0" applyFont="1" applyBorder="1" applyAlignment="1" applyProtection="1">
      <alignment vertical="center"/>
    </xf>
    <xf numFmtId="0" fontId="0" fillId="0" borderId="21" xfId="0" applyFont="1" applyBorder="1" applyAlignment="1" applyProtection="1">
      <alignment vertical="center"/>
    </xf>
    <xf numFmtId="0" fontId="15" fillId="0" borderId="0" xfId="0" applyFont="1" applyAlignment="1">
      <alignment horizontal="left" vertical="top" wrapText="1"/>
    </xf>
    <xf numFmtId="0" fontId="15" fillId="0" borderId="0" xfId="0" applyFont="1" applyAlignment="1">
      <alignment horizontal="left" vertical="center"/>
    </xf>
    <xf numFmtId="0" fontId="17" fillId="0" borderId="0" xfId="0" applyFont="1" applyAlignment="1">
      <alignment horizontal="left" vertical="center"/>
    </xf>
    <xf numFmtId="0" fontId="2" fillId="0" borderId="0" xfId="0" applyFont="1" applyAlignment="1" applyProtection="1">
      <alignment horizontal="left" vertical="center"/>
    </xf>
    <xf numFmtId="0" fontId="0" fillId="0" borderId="0" xfId="0" applyProtection="1"/>
    <xf numFmtId="0" fontId="3" fillId="0" borderId="0" xfId="0" applyFont="1" applyAlignment="1" applyProtection="1">
      <alignment horizontal="left" vertical="top" wrapText="1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/>
    </xf>
    <xf numFmtId="4" fontId="16" fillId="0" borderId="5" xfId="0" applyNumberFormat="1" applyFont="1" applyBorder="1" applyAlignment="1" applyProtection="1">
      <alignment vertical="center"/>
    </xf>
    <xf numFmtId="0" fontId="0" fillId="0" borderId="5" xfId="0" applyFont="1" applyBorder="1" applyAlignment="1" applyProtection="1">
      <alignment vertical="center"/>
    </xf>
    <xf numFmtId="0" fontId="1" fillId="0" borderId="0" xfId="0" applyFont="1" applyAlignment="1" applyProtection="1">
      <alignment horizontal="right" vertical="center"/>
    </xf>
    <xf numFmtId="4" fontId="17" fillId="0" borderId="0" xfId="0" applyNumberFormat="1" applyFont="1" applyAlignment="1" applyProtection="1">
      <alignment vertical="center"/>
    </xf>
    <xf numFmtId="0" fontId="1" fillId="0" borderId="0" xfId="0" applyFont="1" applyAlignment="1" applyProtection="1">
      <alignment vertical="center"/>
    </xf>
    <xf numFmtId="164" fontId="1" fillId="0" borderId="0" xfId="0" applyNumberFormat="1" applyFont="1" applyAlignment="1" applyProtection="1">
      <alignment horizontal="left" vertical="center"/>
    </xf>
    <xf numFmtId="0" fontId="4" fillId="3" borderId="7" xfId="0" applyFont="1" applyFill="1" applyBorder="1" applyAlignment="1" applyProtection="1">
      <alignment horizontal="left" vertical="center"/>
    </xf>
    <xf numFmtId="0" fontId="0" fillId="3" borderId="7" xfId="0" applyFont="1" applyFill="1" applyBorder="1" applyAlignment="1" applyProtection="1">
      <alignment vertical="center"/>
    </xf>
    <xf numFmtId="4" fontId="4" fillId="3" borderId="7" xfId="0" applyNumberFormat="1" applyFont="1" applyFill="1" applyBorder="1" applyAlignment="1" applyProtection="1">
      <alignment vertical="center"/>
    </xf>
    <xf numFmtId="0" fontId="0" fillId="3" borderId="8" xfId="0" applyFont="1" applyFill="1" applyBorder="1" applyAlignment="1" applyProtection="1">
      <alignment vertical="center"/>
    </xf>
    <xf numFmtId="0" fontId="3" fillId="0" borderId="0" xfId="0" applyFont="1" applyAlignment="1" applyProtection="1">
      <alignment horizontal="left" vertical="center" wrapText="1"/>
    </xf>
    <xf numFmtId="0" fontId="3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 wrapText="1"/>
    </xf>
    <xf numFmtId="0" fontId="2" fillId="0" borderId="0" xfId="0" applyFont="1" applyAlignment="1" applyProtection="1">
      <alignment vertical="center"/>
    </xf>
    <xf numFmtId="0" fontId="19" fillId="0" borderId="11" xfId="0" applyFont="1" applyBorder="1" applyAlignment="1">
      <alignment horizontal="center" vertical="center"/>
    </xf>
    <xf numFmtId="0" fontId="19" fillId="0" borderId="12" xfId="0" applyFont="1" applyBorder="1" applyAlignment="1">
      <alignment horizontal="left" vertical="center"/>
    </xf>
    <xf numFmtId="0" fontId="20" fillId="0" borderId="14" xfId="0" applyFont="1" applyBorder="1" applyAlignment="1">
      <alignment horizontal="left" vertical="center"/>
    </xf>
    <xf numFmtId="0" fontId="20" fillId="0" borderId="0" xfId="0" applyFont="1" applyBorder="1" applyAlignment="1">
      <alignment horizontal="left" vertical="center"/>
    </xf>
    <xf numFmtId="0" fontId="20" fillId="0" borderId="14" xfId="0" applyFont="1" applyBorder="1" applyAlignment="1" applyProtection="1">
      <alignment horizontal="left" vertical="center"/>
    </xf>
    <xf numFmtId="0" fontId="20" fillId="0" borderId="0" xfId="0" applyFont="1" applyBorder="1" applyAlignment="1" applyProtection="1">
      <alignment horizontal="left" vertical="center"/>
    </xf>
    <xf numFmtId="0" fontId="21" fillId="4" borderId="6" xfId="0" applyFont="1" applyFill="1" applyBorder="1" applyAlignment="1" applyProtection="1">
      <alignment horizontal="center" vertical="center"/>
    </xf>
    <xf numFmtId="0" fontId="21" fillId="4" borderId="7" xfId="0" applyFont="1" applyFill="1" applyBorder="1" applyAlignment="1" applyProtection="1">
      <alignment horizontal="left" vertical="center"/>
    </xf>
    <xf numFmtId="0" fontId="21" fillId="4" borderId="7" xfId="0" applyFont="1" applyFill="1" applyBorder="1" applyAlignment="1" applyProtection="1">
      <alignment horizontal="center" vertical="center"/>
    </xf>
    <xf numFmtId="0" fontId="21" fillId="4" borderId="7" xfId="0" applyFont="1" applyFill="1" applyBorder="1" applyAlignment="1" applyProtection="1">
      <alignment horizontal="right" vertical="center"/>
    </xf>
    <xf numFmtId="0" fontId="21" fillId="4" borderId="8" xfId="0" applyFont="1" applyFill="1" applyBorder="1" applyAlignment="1" applyProtection="1">
      <alignment horizontal="left" vertical="center"/>
    </xf>
    <xf numFmtId="4" fontId="27" fillId="0" borderId="0" xfId="0" applyNumberFormat="1" applyFont="1" applyAlignment="1" applyProtection="1">
      <alignment vertical="center"/>
    </xf>
    <xf numFmtId="0" fontId="27" fillId="0" borderId="0" xfId="0" applyFont="1" applyAlignment="1" applyProtection="1">
      <alignment vertical="center"/>
    </xf>
    <xf numFmtId="0" fontId="26" fillId="0" borderId="0" xfId="0" applyFont="1" applyAlignment="1" applyProtection="1">
      <alignment horizontal="left" vertical="center" wrapText="1"/>
    </xf>
    <xf numFmtId="4" fontId="23" fillId="0" borderId="0" xfId="0" applyNumberFormat="1" applyFont="1" applyAlignment="1" applyProtection="1">
      <alignment horizontal="right" vertical="center"/>
    </xf>
    <xf numFmtId="4" fontId="23" fillId="0" borderId="0" xfId="0" applyNumberFormat="1" applyFont="1" applyAlignment="1" applyProtection="1">
      <alignment vertical="center"/>
    </xf>
    <xf numFmtId="0" fontId="0" fillId="0" borderId="0" xfId="0"/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0" fillId="0" borderId="0" xfId="0" applyFont="1" applyAlignment="1">
      <alignment vertical="center"/>
    </xf>
    <xf numFmtId="0" fontId="2" fillId="2" borderId="0" xfId="0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1" fillId="0" borderId="0" xfId="0" applyFont="1" applyAlignment="1" applyProtection="1">
      <alignment horizontal="left" vertical="center" wrapText="1"/>
    </xf>
    <xf numFmtId="0" fontId="1" fillId="0" borderId="0" xfId="0" applyFont="1" applyAlignment="1" applyProtection="1">
      <alignment horizontal="left" vertical="center"/>
    </xf>
    <xf numFmtId="0" fontId="0" fillId="0" borderId="0" xfId="0" applyFont="1" applyAlignment="1" applyProtection="1">
      <alignment vertical="center"/>
    </xf>
  </cellXfs>
  <cellStyles count="2">
    <cellStyle name="Hypertextový odkaz" xfId="1" builtinId="8"/>
    <cellStyle name="Normální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M97"/>
  <sheetViews>
    <sheetView showGridLines="0" tabSelected="1" workbookViewId="0"/>
  </sheetViews>
  <sheetFormatPr defaultRowHeight="14.4"/>
  <cols>
    <col min="1" max="1" width="8.28515625" style="1" customWidth="1"/>
    <col min="2" max="2" width="1.7109375" style="1" customWidth="1"/>
    <col min="3" max="3" width="4.140625" style="1" customWidth="1"/>
    <col min="4" max="33" width="2.7109375" style="1" customWidth="1"/>
    <col min="34" max="34" width="3.28515625" style="1" customWidth="1"/>
    <col min="35" max="35" width="31.7109375" style="1" customWidth="1"/>
    <col min="36" max="37" width="2.42578125" style="1" customWidth="1"/>
    <col min="38" max="38" width="8.28515625" style="1" customWidth="1"/>
    <col min="39" max="39" width="3.28515625" style="1" customWidth="1"/>
    <col min="40" max="40" width="13.28515625" style="1" customWidth="1"/>
    <col min="41" max="41" width="7.42578125" style="1" customWidth="1"/>
    <col min="42" max="42" width="4.140625" style="1" customWidth="1"/>
    <col min="43" max="43" width="15.7109375" style="1" hidden="1" customWidth="1"/>
    <col min="44" max="44" width="13.7109375" style="1" customWidth="1"/>
    <col min="45" max="47" width="25.85546875" style="1" hidden="1" customWidth="1"/>
    <col min="48" max="49" width="21.7109375" style="1" hidden="1" customWidth="1"/>
    <col min="50" max="51" width="25" style="1" hidden="1" customWidth="1"/>
    <col min="52" max="52" width="21.7109375" style="1" hidden="1" customWidth="1"/>
    <col min="53" max="53" width="19.140625" style="1" hidden="1" customWidth="1"/>
    <col min="54" max="54" width="25" style="1" hidden="1" customWidth="1"/>
    <col min="55" max="55" width="21.7109375" style="1" hidden="1" customWidth="1"/>
    <col min="56" max="56" width="19.140625" style="1" hidden="1" customWidth="1"/>
    <col min="57" max="57" width="66.42578125" style="1" customWidth="1"/>
    <col min="71" max="91" width="9.28515625" style="1" hidden="1"/>
  </cols>
  <sheetData>
    <row r="1" spans="1:74" ht="10.199999999999999">
      <c r="A1" s="15" t="s">
        <v>0</v>
      </c>
      <c r="AZ1" s="15" t="s">
        <v>1</v>
      </c>
      <c r="BA1" s="15" t="s">
        <v>2</v>
      </c>
      <c r="BB1" s="15" t="s">
        <v>3</v>
      </c>
      <c r="BT1" s="15" t="s">
        <v>4</v>
      </c>
      <c r="BU1" s="15" t="s">
        <v>4</v>
      </c>
      <c r="BV1" s="15" t="s">
        <v>5</v>
      </c>
    </row>
    <row r="2" spans="1:74" s="1" customFormat="1" ht="36.9" customHeight="1">
      <c r="AR2" s="292"/>
      <c r="AS2" s="292"/>
      <c r="AT2" s="292"/>
      <c r="AU2" s="292"/>
      <c r="AV2" s="292"/>
      <c r="AW2" s="292"/>
      <c r="AX2" s="292"/>
      <c r="AY2" s="292"/>
      <c r="AZ2" s="292"/>
      <c r="BA2" s="292"/>
      <c r="BB2" s="292"/>
      <c r="BC2" s="292"/>
      <c r="BD2" s="292"/>
      <c r="BE2" s="292"/>
      <c r="BS2" s="16" t="s">
        <v>6</v>
      </c>
      <c r="BT2" s="16" t="s">
        <v>7</v>
      </c>
    </row>
    <row r="3" spans="1:74" s="1" customFormat="1" ht="6.9" customHeight="1">
      <c r="B3" s="17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18"/>
      <c r="AR3" s="19"/>
      <c r="BS3" s="16" t="s">
        <v>6</v>
      </c>
      <c r="BT3" s="16" t="s">
        <v>8</v>
      </c>
    </row>
    <row r="4" spans="1:74" s="1" customFormat="1" ht="24.9" customHeight="1">
      <c r="B4" s="20"/>
      <c r="C4" s="21"/>
      <c r="D4" s="22" t="s">
        <v>9</v>
      </c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19"/>
      <c r="AS4" s="23" t="s">
        <v>10</v>
      </c>
      <c r="BE4" s="24" t="s">
        <v>11</v>
      </c>
      <c r="BS4" s="16" t="s">
        <v>12</v>
      </c>
    </row>
    <row r="5" spans="1:74" s="1" customFormat="1" ht="12" customHeight="1">
      <c r="B5" s="20"/>
      <c r="C5" s="21"/>
      <c r="D5" s="25" t="s">
        <v>13</v>
      </c>
      <c r="E5" s="21"/>
      <c r="F5" s="21"/>
      <c r="G5" s="21"/>
      <c r="H5" s="21"/>
      <c r="I5" s="21"/>
      <c r="J5" s="21"/>
      <c r="K5" s="255" t="s">
        <v>14</v>
      </c>
      <c r="L5" s="256"/>
      <c r="M5" s="256"/>
      <c r="N5" s="256"/>
      <c r="O5" s="256"/>
      <c r="P5" s="256"/>
      <c r="Q5" s="256"/>
      <c r="R5" s="256"/>
      <c r="S5" s="256"/>
      <c r="T5" s="256"/>
      <c r="U5" s="256"/>
      <c r="V5" s="256"/>
      <c r="W5" s="256"/>
      <c r="X5" s="256"/>
      <c r="Y5" s="256"/>
      <c r="Z5" s="256"/>
      <c r="AA5" s="256"/>
      <c r="AB5" s="256"/>
      <c r="AC5" s="256"/>
      <c r="AD5" s="256"/>
      <c r="AE5" s="256"/>
      <c r="AF5" s="256"/>
      <c r="AG5" s="256"/>
      <c r="AH5" s="256"/>
      <c r="AI5" s="256"/>
      <c r="AJ5" s="256"/>
      <c r="AK5" s="256"/>
      <c r="AL5" s="256"/>
      <c r="AM5" s="256"/>
      <c r="AN5" s="256"/>
      <c r="AO5" s="256"/>
      <c r="AP5" s="21"/>
      <c r="AQ5" s="21"/>
      <c r="AR5" s="19"/>
      <c r="BE5" s="252" t="s">
        <v>15</v>
      </c>
      <c r="BS5" s="16" t="s">
        <v>6</v>
      </c>
    </row>
    <row r="6" spans="1:74" s="1" customFormat="1" ht="36.9" customHeight="1">
      <c r="B6" s="20"/>
      <c r="C6" s="21"/>
      <c r="D6" s="27" t="s">
        <v>16</v>
      </c>
      <c r="E6" s="21"/>
      <c r="F6" s="21"/>
      <c r="G6" s="21"/>
      <c r="H6" s="21"/>
      <c r="I6" s="21"/>
      <c r="J6" s="21"/>
      <c r="K6" s="257" t="s">
        <v>17</v>
      </c>
      <c r="L6" s="256"/>
      <c r="M6" s="256"/>
      <c r="N6" s="256"/>
      <c r="O6" s="256"/>
      <c r="P6" s="256"/>
      <c r="Q6" s="256"/>
      <c r="R6" s="256"/>
      <c r="S6" s="256"/>
      <c r="T6" s="256"/>
      <c r="U6" s="256"/>
      <c r="V6" s="256"/>
      <c r="W6" s="256"/>
      <c r="X6" s="256"/>
      <c r="Y6" s="256"/>
      <c r="Z6" s="256"/>
      <c r="AA6" s="256"/>
      <c r="AB6" s="256"/>
      <c r="AC6" s="256"/>
      <c r="AD6" s="256"/>
      <c r="AE6" s="256"/>
      <c r="AF6" s="256"/>
      <c r="AG6" s="256"/>
      <c r="AH6" s="256"/>
      <c r="AI6" s="256"/>
      <c r="AJ6" s="256"/>
      <c r="AK6" s="256"/>
      <c r="AL6" s="256"/>
      <c r="AM6" s="256"/>
      <c r="AN6" s="256"/>
      <c r="AO6" s="256"/>
      <c r="AP6" s="21"/>
      <c r="AQ6" s="21"/>
      <c r="AR6" s="19"/>
      <c r="BE6" s="253"/>
      <c r="BS6" s="16" t="s">
        <v>6</v>
      </c>
    </row>
    <row r="7" spans="1:74" s="1" customFormat="1" ht="12" customHeight="1">
      <c r="B7" s="20"/>
      <c r="C7" s="21"/>
      <c r="D7" s="28" t="s">
        <v>18</v>
      </c>
      <c r="E7" s="21"/>
      <c r="F7" s="21"/>
      <c r="G7" s="21"/>
      <c r="H7" s="21"/>
      <c r="I7" s="21"/>
      <c r="J7" s="21"/>
      <c r="K7" s="26" t="s">
        <v>1</v>
      </c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8" t="s">
        <v>19</v>
      </c>
      <c r="AL7" s="21"/>
      <c r="AM7" s="21"/>
      <c r="AN7" s="26" t="s">
        <v>1</v>
      </c>
      <c r="AO7" s="21"/>
      <c r="AP7" s="21"/>
      <c r="AQ7" s="21"/>
      <c r="AR7" s="19"/>
      <c r="BE7" s="253"/>
      <c r="BS7" s="16" t="s">
        <v>6</v>
      </c>
    </row>
    <row r="8" spans="1:74" s="1" customFormat="1" ht="12" customHeight="1">
      <c r="B8" s="20"/>
      <c r="C8" s="21"/>
      <c r="D8" s="28" t="s">
        <v>20</v>
      </c>
      <c r="E8" s="21"/>
      <c r="F8" s="21"/>
      <c r="G8" s="21"/>
      <c r="H8" s="21"/>
      <c r="I8" s="21"/>
      <c r="J8" s="21"/>
      <c r="K8" s="26" t="s">
        <v>21</v>
      </c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21"/>
      <c r="AJ8" s="21"/>
      <c r="AK8" s="28" t="s">
        <v>22</v>
      </c>
      <c r="AL8" s="21"/>
      <c r="AM8" s="21"/>
      <c r="AN8" s="29" t="s">
        <v>23</v>
      </c>
      <c r="AO8" s="21"/>
      <c r="AP8" s="21"/>
      <c r="AQ8" s="21"/>
      <c r="AR8" s="19"/>
      <c r="BE8" s="253"/>
      <c r="BS8" s="16" t="s">
        <v>6</v>
      </c>
    </row>
    <row r="9" spans="1:74" s="1" customFormat="1" ht="14.4" customHeight="1">
      <c r="B9" s="20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19"/>
      <c r="BE9" s="253"/>
      <c r="BS9" s="16" t="s">
        <v>6</v>
      </c>
    </row>
    <row r="10" spans="1:74" s="1" customFormat="1" ht="12" customHeight="1">
      <c r="B10" s="20"/>
      <c r="C10" s="21"/>
      <c r="D10" s="28" t="s">
        <v>24</v>
      </c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  <c r="AD10" s="21"/>
      <c r="AE10" s="21"/>
      <c r="AF10" s="21"/>
      <c r="AG10" s="21"/>
      <c r="AH10" s="21"/>
      <c r="AI10" s="21"/>
      <c r="AJ10" s="21"/>
      <c r="AK10" s="28" t="s">
        <v>25</v>
      </c>
      <c r="AL10" s="21"/>
      <c r="AM10" s="21"/>
      <c r="AN10" s="26" t="s">
        <v>1</v>
      </c>
      <c r="AO10" s="21"/>
      <c r="AP10" s="21"/>
      <c r="AQ10" s="21"/>
      <c r="AR10" s="19"/>
      <c r="BE10" s="253"/>
      <c r="BS10" s="16" t="s">
        <v>6</v>
      </c>
    </row>
    <row r="11" spans="1:74" s="1" customFormat="1" ht="18.45" customHeight="1">
      <c r="B11" s="20"/>
      <c r="C11" s="21"/>
      <c r="D11" s="21"/>
      <c r="E11" s="26" t="s">
        <v>26</v>
      </c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  <c r="AE11" s="21"/>
      <c r="AF11" s="21"/>
      <c r="AG11" s="21"/>
      <c r="AH11" s="21"/>
      <c r="AI11" s="21"/>
      <c r="AJ11" s="21"/>
      <c r="AK11" s="28" t="s">
        <v>27</v>
      </c>
      <c r="AL11" s="21"/>
      <c r="AM11" s="21"/>
      <c r="AN11" s="26" t="s">
        <v>1</v>
      </c>
      <c r="AO11" s="21"/>
      <c r="AP11" s="21"/>
      <c r="AQ11" s="21"/>
      <c r="AR11" s="19"/>
      <c r="BE11" s="253"/>
      <c r="BS11" s="16" t="s">
        <v>6</v>
      </c>
    </row>
    <row r="12" spans="1:74" s="1" customFormat="1" ht="6.9" customHeight="1">
      <c r="B12" s="20"/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  <c r="AA12" s="21"/>
      <c r="AB12" s="21"/>
      <c r="AC12" s="21"/>
      <c r="AD12" s="21"/>
      <c r="AE12" s="21"/>
      <c r="AF12" s="21"/>
      <c r="AG12" s="21"/>
      <c r="AH12" s="21"/>
      <c r="AI12" s="21"/>
      <c r="AJ12" s="21"/>
      <c r="AK12" s="21"/>
      <c r="AL12" s="21"/>
      <c r="AM12" s="21"/>
      <c r="AN12" s="21"/>
      <c r="AO12" s="21"/>
      <c r="AP12" s="21"/>
      <c r="AQ12" s="21"/>
      <c r="AR12" s="19"/>
      <c r="BE12" s="253"/>
      <c r="BS12" s="16" t="s">
        <v>6</v>
      </c>
    </row>
    <row r="13" spans="1:74" s="1" customFormat="1" ht="12" customHeight="1">
      <c r="B13" s="20"/>
      <c r="C13" s="21"/>
      <c r="D13" s="28" t="s">
        <v>28</v>
      </c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  <c r="AE13" s="21"/>
      <c r="AF13" s="21"/>
      <c r="AG13" s="21"/>
      <c r="AH13" s="21"/>
      <c r="AI13" s="21"/>
      <c r="AJ13" s="21"/>
      <c r="AK13" s="28" t="s">
        <v>25</v>
      </c>
      <c r="AL13" s="21"/>
      <c r="AM13" s="21"/>
      <c r="AN13" s="30" t="s">
        <v>29</v>
      </c>
      <c r="AO13" s="21"/>
      <c r="AP13" s="21"/>
      <c r="AQ13" s="21"/>
      <c r="AR13" s="19"/>
      <c r="BE13" s="253"/>
      <c r="BS13" s="16" t="s">
        <v>6</v>
      </c>
    </row>
    <row r="14" spans="1:74" ht="13.2">
      <c r="B14" s="20"/>
      <c r="C14" s="21"/>
      <c r="D14" s="21"/>
      <c r="E14" s="258" t="s">
        <v>29</v>
      </c>
      <c r="F14" s="259"/>
      <c r="G14" s="259"/>
      <c r="H14" s="259"/>
      <c r="I14" s="259"/>
      <c r="J14" s="259"/>
      <c r="K14" s="259"/>
      <c r="L14" s="259"/>
      <c r="M14" s="259"/>
      <c r="N14" s="259"/>
      <c r="O14" s="259"/>
      <c r="P14" s="259"/>
      <c r="Q14" s="259"/>
      <c r="R14" s="259"/>
      <c r="S14" s="259"/>
      <c r="T14" s="259"/>
      <c r="U14" s="259"/>
      <c r="V14" s="259"/>
      <c r="W14" s="259"/>
      <c r="X14" s="259"/>
      <c r="Y14" s="259"/>
      <c r="Z14" s="259"/>
      <c r="AA14" s="259"/>
      <c r="AB14" s="259"/>
      <c r="AC14" s="259"/>
      <c r="AD14" s="259"/>
      <c r="AE14" s="259"/>
      <c r="AF14" s="259"/>
      <c r="AG14" s="259"/>
      <c r="AH14" s="259"/>
      <c r="AI14" s="259"/>
      <c r="AJ14" s="259"/>
      <c r="AK14" s="28" t="s">
        <v>27</v>
      </c>
      <c r="AL14" s="21"/>
      <c r="AM14" s="21"/>
      <c r="AN14" s="30" t="s">
        <v>29</v>
      </c>
      <c r="AO14" s="21"/>
      <c r="AP14" s="21"/>
      <c r="AQ14" s="21"/>
      <c r="AR14" s="19"/>
      <c r="BE14" s="253"/>
      <c r="BS14" s="16" t="s">
        <v>6</v>
      </c>
    </row>
    <row r="15" spans="1:74" s="1" customFormat="1" ht="6.9" customHeight="1">
      <c r="B15" s="20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  <c r="AE15" s="21"/>
      <c r="AF15" s="21"/>
      <c r="AG15" s="21"/>
      <c r="AH15" s="21"/>
      <c r="AI15" s="21"/>
      <c r="AJ15" s="21"/>
      <c r="AK15" s="21"/>
      <c r="AL15" s="21"/>
      <c r="AM15" s="21"/>
      <c r="AN15" s="21"/>
      <c r="AO15" s="21"/>
      <c r="AP15" s="21"/>
      <c r="AQ15" s="21"/>
      <c r="AR15" s="19"/>
      <c r="BE15" s="253"/>
      <c r="BS15" s="16" t="s">
        <v>4</v>
      </c>
    </row>
    <row r="16" spans="1:74" s="1" customFormat="1" ht="12" customHeight="1">
      <c r="B16" s="20"/>
      <c r="C16" s="21"/>
      <c r="D16" s="28" t="s">
        <v>30</v>
      </c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/>
      <c r="AG16" s="21"/>
      <c r="AH16" s="21"/>
      <c r="AI16" s="21"/>
      <c r="AJ16" s="21"/>
      <c r="AK16" s="28" t="s">
        <v>25</v>
      </c>
      <c r="AL16" s="21"/>
      <c r="AM16" s="21"/>
      <c r="AN16" s="26" t="s">
        <v>1</v>
      </c>
      <c r="AO16" s="21"/>
      <c r="AP16" s="21"/>
      <c r="AQ16" s="21"/>
      <c r="AR16" s="19"/>
      <c r="BE16" s="253"/>
      <c r="BS16" s="16" t="s">
        <v>4</v>
      </c>
    </row>
    <row r="17" spans="1:71" s="1" customFormat="1" ht="18.45" customHeight="1">
      <c r="B17" s="20"/>
      <c r="C17" s="21"/>
      <c r="D17" s="21"/>
      <c r="E17" s="26" t="s">
        <v>31</v>
      </c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1"/>
      <c r="AI17" s="21"/>
      <c r="AJ17" s="21"/>
      <c r="AK17" s="28" t="s">
        <v>27</v>
      </c>
      <c r="AL17" s="21"/>
      <c r="AM17" s="21"/>
      <c r="AN17" s="26" t="s">
        <v>1</v>
      </c>
      <c r="AO17" s="21"/>
      <c r="AP17" s="21"/>
      <c r="AQ17" s="21"/>
      <c r="AR17" s="19"/>
      <c r="BE17" s="253"/>
      <c r="BS17" s="16" t="s">
        <v>32</v>
      </c>
    </row>
    <row r="18" spans="1:71" s="1" customFormat="1" ht="6.9" customHeight="1">
      <c r="B18" s="20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21"/>
      <c r="AE18" s="21"/>
      <c r="AF18" s="21"/>
      <c r="AG18" s="21"/>
      <c r="AH18" s="21"/>
      <c r="AI18" s="21"/>
      <c r="AJ18" s="21"/>
      <c r="AK18" s="21"/>
      <c r="AL18" s="21"/>
      <c r="AM18" s="21"/>
      <c r="AN18" s="21"/>
      <c r="AO18" s="21"/>
      <c r="AP18" s="21"/>
      <c r="AQ18" s="21"/>
      <c r="AR18" s="19"/>
      <c r="BE18" s="253"/>
      <c r="BS18" s="16" t="s">
        <v>6</v>
      </c>
    </row>
    <row r="19" spans="1:71" s="1" customFormat="1" ht="12" customHeight="1">
      <c r="B19" s="20"/>
      <c r="C19" s="21"/>
      <c r="D19" s="28" t="s">
        <v>33</v>
      </c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  <c r="AE19" s="21"/>
      <c r="AF19" s="21"/>
      <c r="AG19" s="21"/>
      <c r="AH19" s="21"/>
      <c r="AI19" s="21"/>
      <c r="AJ19" s="21"/>
      <c r="AK19" s="28" t="s">
        <v>25</v>
      </c>
      <c r="AL19" s="21"/>
      <c r="AM19" s="21"/>
      <c r="AN19" s="26" t="s">
        <v>1</v>
      </c>
      <c r="AO19" s="21"/>
      <c r="AP19" s="21"/>
      <c r="AQ19" s="21"/>
      <c r="AR19" s="19"/>
      <c r="BE19" s="253"/>
      <c r="BS19" s="16" t="s">
        <v>6</v>
      </c>
    </row>
    <row r="20" spans="1:71" s="1" customFormat="1" ht="18.45" customHeight="1">
      <c r="B20" s="20"/>
      <c r="C20" s="21"/>
      <c r="D20" s="21"/>
      <c r="E20" s="26" t="s">
        <v>34</v>
      </c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8" t="s">
        <v>27</v>
      </c>
      <c r="AL20" s="21"/>
      <c r="AM20" s="21"/>
      <c r="AN20" s="26" t="s">
        <v>1</v>
      </c>
      <c r="AO20" s="21"/>
      <c r="AP20" s="21"/>
      <c r="AQ20" s="21"/>
      <c r="AR20" s="19"/>
      <c r="BE20" s="253"/>
      <c r="BS20" s="16" t="s">
        <v>32</v>
      </c>
    </row>
    <row r="21" spans="1:71" s="1" customFormat="1" ht="6.9" customHeight="1">
      <c r="B21" s="20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  <c r="AE21" s="21"/>
      <c r="AF21" s="21"/>
      <c r="AG21" s="21"/>
      <c r="AH21" s="21"/>
      <c r="AI21" s="21"/>
      <c r="AJ21" s="21"/>
      <c r="AK21" s="21"/>
      <c r="AL21" s="21"/>
      <c r="AM21" s="21"/>
      <c r="AN21" s="21"/>
      <c r="AO21" s="21"/>
      <c r="AP21" s="21"/>
      <c r="AQ21" s="21"/>
      <c r="AR21" s="19"/>
      <c r="BE21" s="253"/>
    </row>
    <row r="22" spans="1:71" s="1" customFormat="1" ht="12" customHeight="1">
      <c r="B22" s="20"/>
      <c r="C22" s="21"/>
      <c r="D22" s="28" t="s">
        <v>35</v>
      </c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21"/>
      <c r="AE22" s="21"/>
      <c r="AF22" s="21"/>
      <c r="AG22" s="21"/>
      <c r="AH22" s="21"/>
      <c r="AI22" s="21"/>
      <c r="AJ22" s="21"/>
      <c r="AK22" s="21"/>
      <c r="AL22" s="21"/>
      <c r="AM22" s="21"/>
      <c r="AN22" s="21"/>
      <c r="AO22" s="21"/>
      <c r="AP22" s="21"/>
      <c r="AQ22" s="21"/>
      <c r="AR22" s="19"/>
      <c r="BE22" s="253"/>
    </row>
    <row r="23" spans="1:71" s="1" customFormat="1" ht="16.5" customHeight="1">
      <c r="B23" s="20"/>
      <c r="C23" s="21"/>
      <c r="D23" s="21"/>
      <c r="E23" s="260" t="s">
        <v>1</v>
      </c>
      <c r="F23" s="260"/>
      <c r="G23" s="260"/>
      <c r="H23" s="260"/>
      <c r="I23" s="260"/>
      <c r="J23" s="260"/>
      <c r="K23" s="260"/>
      <c r="L23" s="260"/>
      <c r="M23" s="260"/>
      <c r="N23" s="260"/>
      <c r="O23" s="260"/>
      <c r="P23" s="260"/>
      <c r="Q23" s="260"/>
      <c r="R23" s="260"/>
      <c r="S23" s="260"/>
      <c r="T23" s="260"/>
      <c r="U23" s="260"/>
      <c r="V23" s="260"/>
      <c r="W23" s="260"/>
      <c r="X23" s="260"/>
      <c r="Y23" s="260"/>
      <c r="Z23" s="260"/>
      <c r="AA23" s="260"/>
      <c r="AB23" s="260"/>
      <c r="AC23" s="260"/>
      <c r="AD23" s="260"/>
      <c r="AE23" s="260"/>
      <c r="AF23" s="260"/>
      <c r="AG23" s="260"/>
      <c r="AH23" s="260"/>
      <c r="AI23" s="260"/>
      <c r="AJ23" s="260"/>
      <c r="AK23" s="260"/>
      <c r="AL23" s="260"/>
      <c r="AM23" s="260"/>
      <c r="AN23" s="260"/>
      <c r="AO23" s="21"/>
      <c r="AP23" s="21"/>
      <c r="AQ23" s="21"/>
      <c r="AR23" s="19"/>
      <c r="BE23" s="253"/>
    </row>
    <row r="24" spans="1:71" s="1" customFormat="1" ht="6.9" customHeight="1">
      <c r="B24" s="20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1"/>
      <c r="AJ24" s="21"/>
      <c r="AK24" s="21"/>
      <c r="AL24" s="21"/>
      <c r="AM24" s="21"/>
      <c r="AN24" s="21"/>
      <c r="AO24" s="21"/>
      <c r="AP24" s="21"/>
      <c r="AQ24" s="21"/>
      <c r="AR24" s="19"/>
      <c r="BE24" s="253"/>
    </row>
    <row r="25" spans="1:71" s="1" customFormat="1" ht="6.9" customHeight="1">
      <c r="B25" s="20"/>
      <c r="C25" s="21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2"/>
      <c r="AP25" s="21"/>
      <c r="AQ25" s="21"/>
      <c r="AR25" s="19"/>
      <c r="BE25" s="253"/>
    </row>
    <row r="26" spans="1:71" s="2" customFormat="1" ht="25.95" customHeight="1">
      <c r="A26" s="33"/>
      <c r="B26" s="34"/>
      <c r="C26" s="35"/>
      <c r="D26" s="36" t="s">
        <v>36</v>
      </c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261">
        <f>ROUND(AG94,2)</f>
        <v>0</v>
      </c>
      <c r="AL26" s="262"/>
      <c r="AM26" s="262"/>
      <c r="AN26" s="262"/>
      <c r="AO26" s="262"/>
      <c r="AP26" s="35"/>
      <c r="AQ26" s="35"/>
      <c r="AR26" s="38"/>
      <c r="BE26" s="253"/>
    </row>
    <row r="27" spans="1:71" s="2" customFormat="1" ht="6.9" customHeight="1">
      <c r="A27" s="33"/>
      <c r="B27" s="34"/>
      <c r="C27" s="35"/>
      <c r="D27" s="35"/>
      <c r="E27" s="35"/>
      <c r="F27" s="35"/>
      <c r="G27" s="35"/>
      <c r="H27" s="35"/>
      <c r="I27" s="35"/>
      <c r="J27" s="35"/>
      <c r="K27" s="35"/>
      <c r="L27" s="35"/>
      <c r="M27" s="35"/>
      <c r="N27" s="35"/>
      <c r="O27" s="35"/>
      <c r="P27" s="35"/>
      <c r="Q27" s="35"/>
      <c r="R27" s="35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  <c r="AF27" s="35"/>
      <c r="AG27" s="35"/>
      <c r="AH27" s="35"/>
      <c r="AI27" s="35"/>
      <c r="AJ27" s="35"/>
      <c r="AK27" s="35"/>
      <c r="AL27" s="35"/>
      <c r="AM27" s="35"/>
      <c r="AN27" s="35"/>
      <c r="AO27" s="35"/>
      <c r="AP27" s="35"/>
      <c r="AQ27" s="35"/>
      <c r="AR27" s="38"/>
      <c r="BE27" s="253"/>
    </row>
    <row r="28" spans="1:71" s="2" customFormat="1" ht="13.2">
      <c r="A28" s="33"/>
      <c r="B28" s="34"/>
      <c r="C28" s="35"/>
      <c r="D28" s="35"/>
      <c r="E28" s="35"/>
      <c r="F28" s="35"/>
      <c r="G28" s="35"/>
      <c r="H28" s="35"/>
      <c r="I28" s="35"/>
      <c r="J28" s="35"/>
      <c r="K28" s="35"/>
      <c r="L28" s="263" t="s">
        <v>37</v>
      </c>
      <c r="M28" s="263"/>
      <c r="N28" s="263"/>
      <c r="O28" s="263"/>
      <c r="P28" s="263"/>
      <c r="Q28" s="35"/>
      <c r="R28" s="35"/>
      <c r="S28" s="35"/>
      <c r="T28" s="35"/>
      <c r="U28" s="35"/>
      <c r="V28" s="35"/>
      <c r="W28" s="263" t="s">
        <v>38</v>
      </c>
      <c r="X28" s="263"/>
      <c r="Y28" s="263"/>
      <c r="Z28" s="263"/>
      <c r="AA28" s="263"/>
      <c r="AB28" s="263"/>
      <c r="AC28" s="263"/>
      <c r="AD28" s="263"/>
      <c r="AE28" s="263"/>
      <c r="AF28" s="35"/>
      <c r="AG28" s="35"/>
      <c r="AH28" s="35"/>
      <c r="AI28" s="35"/>
      <c r="AJ28" s="35"/>
      <c r="AK28" s="263" t="s">
        <v>39</v>
      </c>
      <c r="AL28" s="263"/>
      <c r="AM28" s="263"/>
      <c r="AN28" s="263"/>
      <c r="AO28" s="263"/>
      <c r="AP28" s="35"/>
      <c r="AQ28" s="35"/>
      <c r="AR28" s="38"/>
      <c r="BE28" s="253"/>
    </row>
    <row r="29" spans="1:71" s="3" customFormat="1" ht="14.4" customHeight="1">
      <c r="B29" s="39"/>
      <c r="C29" s="40"/>
      <c r="D29" s="28" t="s">
        <v>40</v>
      </c>
      <c r="E29" s="40"/>
      <c r="F29" s="28" t="s">
        <v>41</v>
      </c>
      <c r="G29" s="40"/>
      <c r="H29" s="40"/>
      <c r="I29" s="40"/>
      <c r="J29" s="40"/>
      <c r="K29" s="40"/>
      <c r="L29" s="266">
        <v>0.21</v>
      </c>
      <c r="M29" s="265"/>
      <c r="N29" s="265"/>
      <c r="O29" s="265"/>
      <c r="P29" s="265"/>
      <c r="Q29" s="40"/>
      <c r="R29" s="40"/>
      <c r="S29" s="40"/>
      <c r="T29" s="40"/>
      <c r="U29" s="40"/>
      <c r="V29" s="40"/>
      <c r="W29" s="264">
        <f>ROUND(AZ94, 2)</f>
        <v>0</v>
      </c>
      <c r="X29" s="265"/>
      <c r="Y29" s="265"/>
      <c r="Z29" s="265"/>
      <c r="AA29" s="265"/>
      <c r="AB29" s="265"/>
      <c r="AC29" s="265"/>
      <c r="AD29" s="265"/>
      <c r="AE29" s="265"/>
      <c r="AF29" s="40"/>
      <c r="AG29" s="40"/>
      <c r="AH29" s="40"/>
      <c r="AI29" s="40"/>
      <c r="AJ29" s="40"/>
      <c r="AK29" s="264">
        <f>ROUND(AV94, 2)</f>
        <v>0</v>
      </c>
      <c r="AL29" s="265"/>
      <c r="AM29" s="265"/>
      <c r="AN29" s="265"/>
      <c r="AO29" s="265"/>
      <c r="AP29" s="40"/>
      <c r="AQ29" s="40"/>
      <c r="AR29" s="41"/>
      <c r="BE29" s="254"/>
    </row>
    <row r="30" spans="1:71" s="3" customFormat="1" ht="14.4" customHeight="1">
      <c r="B30" s="39"/>
      <c r="C30" s="40"/>
      <c r="D30" s="40"/>
      <c r="E30" s="40"/>
      <c r="F30" s="28" t="s">
        <v>42</v>
      </c>
      <c r="G30" s="40"/>
      <c r="H30" s="40"/>
      <c r="I30" s="40"/>
      <c r="J30" s="40"/>
      <c r="K30" s="40"/>
      <c r="L30" s="266">
        <v>0.15</v>
      </c>
      <c r="M30" s="265"/>
      <c r="N30" s="265"/>
      <c r="O30" s="265"/>
      <c r="P30" s="265"/>
      <c r="Q30" s="40"/>
      <c r="R30" s="40"/>
      <c r="S30" s="40"/>
      <c r="T30" s="40"/>
      <c r="U30" s="40"/>
      <c r="V30" s="40"/>
      <c r="W30" s="264">
        <f>ROUND(BA94, 2)</f>
        <v>0</v>
      </c>
      <c r="X30" s="265"/>
      <c r="Y30" s="265"/>
      <c r="Z30" s="265"/>
      <c r="AA30" s="265"/>
      <c r="AB30" s="265"/>
      <c r="AC30" s="265"/>
      <c r="AD30" s="265"/>
      <c r="AE30" s="265"/>
      <c r="AF30" s="40"/>
      <c r="AG30" s="40"/>
      <c r="AH30" s="40"/>
      <c r="AI30" s="40"/>
      <c r="AJ30" s="40"/>
      <c r="AK30" s="264">
        <f>ROUND(AW94, 2)</f>
        <v>0</v>
      </c>
      <c r="AL30" s="265"/>
      <c r="AM30" s="265"/>
      <c r="AN30" s="265"/>
      <c r="AO30" s="265"/>
      <c r="AP30" s="40"/>
      <c r="AQ30" s="40"/>
      <c r="AR30" s="41"/>
      <c r="BE30" s="254"/>
    </row>
    <row r="31" spans="1:71" s="3" customFormat="1" ht="14.4" hidden="1" customHeight="1">
      <c r="B31" s="39"/>
      <c r="C31" s="40"/>
      <c r="D31" s="40"/>
      <c r="E31" s="40"/>
      <c r="F31" s="28" t="s">
        <v>43</v>
      </c>
      <c r="G31" s="40"/>
      <c r="H31" s="40"/>
      <c r="I31" s="40"/>
      <c r="J31" s="40"/>
      <c r="K31" s="40"/>
      <c r="L31" s="266">
        <v>0.21</v>
      </c>
      <c r="M31" s="265"/>
      <c r="N31" s="265"/>
      <c r="O31" s="265"/>
      <c r="P31" s="265"/>
      <c r="Q31" s="40"/>
      <c r="R31" s="40"/>
      <c r="S31" s="40"/>
      <c r="T31" s="40"/>
      <c r="U31" s="40"/>
      <c r="V31" s="40"/>
      <c r="W31" s="264">
        <f>ROUND(BB94, 2)</f>
        <v>0</v>
      </c>
      <c r="X31" s="265"/>
      <c r="Y31" s="265"/>
      <c r="Z31" s="265"/>
      <c r="AA31" s="265"/>
      <c r="AB31" s="265"/>
      <c r="AC31" s="265"/>
      <c r="AD31" s="265"/>
      <c r="AE31" s="265"/>
      <c r="AF31" s="40"/>
      <c r="AG31" s="40"/>
      <c r="AH31" s="40"/>
      <c r="AI31" s="40"/>
      <c r="AJ31" s="40"/>
      <c r="AK31" s="264">
        <v>0</v>
      </c>
      <c r="AL31" s="265"/>
      <c r="AM31" s="265"/>
      <c r="AN31" s="265"/>
      <c r="AO31" s="265"/>
      <c r="AP31" s="40"/>
      <c r="AQ31" s="40"/>
      <c r="AR31" s="41"/>
      <c r="BE31" s="254"/>
    </row>
    <row r="32" spans="1:71" s="3" customFormat="1" ht="14.4" hidden="1" customHeight="1">
      <c r="B32" s="39"/>
      <c r="C32" s="40"/>
      <c r="D32" s="40"/>
      <c r="E32" s="40"/>
      <c r="F32" s="28" t="s">
        <v>44</v>
      </c>
      <c r="G32" s="40"/>
      <c r="H32" s="40"/>
      <c r="I32" s="40"/>
      <c r="J32" s="40"/>
      <c r="K32" s="40"/>
      <c r="L32" s="266">
        <v>0.15</v>
      </c>
      <c r="M32" s="265"/>
      <c r="N32" s="265"/>
      <c r="O32" s="265"/>
      <c r="P32" s="265"/>
      <c r="Q32" s="40"/>
      <c r="R32" s="40"/>
      <c r="S32" s="40"/>
      <c r="T32" s="40"/>
      <c r="U32" s="40"/>
      <c r="V32" s="40"/>
      <c r="W32" s="264">
        <f>ROUND(BC94, 2)</f>
        <v>0</v>
      </c>
      <c r="X32" s="265"/>
      <c r="Y32" s="265"/>
      <c r="Z32" s="265"/>
      <c r="AA32" s="265"/>
      <c r="AB32" s="265"/>
      <c r="AC32" s="265"/>
      <c r="AD32" s="265"/>
      <c r="AE32" s="265"/>
      <c r="AF32" s="40"/>
      <c r="AG32" s="40"/>
      <c r="AH32" s="40"/>
      <c r="AI32" s="40"/>
      <c r="AJ32" s="40"/>
      <c r="AK32" s="264">
        <v>0</v>
      </c>
      <c r="AL32" s="265"/>
      <c r="AM32" s="265"/>
      <c r="AN32" s="265"/>
      <c r="AO32" s="265"/>
      <c r="AP32" s="40"/>
      <c r="AQ32" s="40"/>
      <c r="AR32" s="41"/>
      <c r="BE32" s="254"/>
    </row>
    <row r="33" spans="1:57" s="3" customFormat="1" ht="14.4" hidden="1" customHeight="1">
      <c r="B33" s="39"/>
      <c r="C33" s="40"/>
      <c r="D33" s="40"/>
      <c r="E33" s="40"/>
      <c r="F33" s="28" t="s">
        <v>45</v>
      </c>
      <c r="G33" s="40"/>
      <c r="H33" s="40"/>
      <c r="I33" s="40"/>
      <c r="J33" s="40"/>
      <c r="K33" s="40"/>
      <c r="L33" s="266">
        <v>0</v>
      </c>
      <c r="M33" s="265"/>
      <c r="N33" s="265"/>
      <c r="O33" s="265"/>
      <c r="P33" s="265"/>
      <c r="Q33" s="40"/>
      <c r="R33" s="40"/>
      <c r="S33" s="40"/>
      <c r="T33" s="40"/>
      <c r="U33" s="40"/>
      <c r="V33" s="40"/>
      <c r="W33" s="264">
        <f>ROUND(BD94, 2)</f>
        <v>0</v>
      </c>
      <c r="X33" s="265"/>
      <c r="Y33" s="265"/>
      <c r="Z33" s="265"/>
      <c r="AA33" s="265"/>
      <c r="AB33" s="265"/>
      <c r="AC33" s="265"/>
      <c r="AD33" s="265"/>
      <c r="AE33" s="265"/>
      <c r="AF33" s="40"/>
      <c r="AG33" s="40"/>
      <c r="AH33" s="40"/>
      <c r="AI33" s="40"/>
      <c r="AJ33" s="40"/>
      <c r="AK33" s="264">
        <v>0</v>
      </c>
      <c r="AL33" s="265"/>
      <c r="AM33" s="265"/>
      <c r="AN33" s="265"/>
      <c r="AO33" s="265"/>
      <c r="AP33" s="40"/>
      <c r="AQ33" s="40"/>
      <c r="AR33" s="41"/>
      <c r="BE33" s="254"/>
    </row>
    <row r="34" spans="1:57" s="2" customFormat="1" ht="6.9" customHeight="1">
      <c r="A34" s="33"/>
      <c r="B34" s="34"/>
      <c r="C34" s="35"/>
      <c r="D34" s="35"/>
      <c r="E34" s="35"/>
      <c r="F34" s="35"/>
      <c r="G34" s="35"/>
      <c r="H34" s="35"/>
      <c r="I34" s="35"/>
      <c r="J34" s="35"/>
      <c r="K34" s="35"/>
      <c r="L34" s="35"/>
      <c r="M34" s="35"/>
      <c r="N34" s="35"/>
      <c r="O34" s="35"/>
      <c r="P34" s="35"/>
      <c r="Q34" s="35"/>
      <c r="R34" s="35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  <c r="AF34" s="35"/>
      <c r="AG34" s="35"/>
      <c r="AH34" s="35"/>
      <c r="AI34" s="35"/>
      <c r="AJ34" s="35"/>
      <c r="AK34" s="35"/>
      <c r="AL34" s="35"/>
      <c r="AM34" s="35"/>
      <c r="AN34" s="35"/>
      <c r="AO34" s="35"/>
      <c r="AP34" s="35"/>
      <c r="AQ34" s="35"/>
      <c r="AR34" s="38"/>
      <c r="BE34" s="253"/>
    </row>
    <row r="35" spans="1:57" s="2" customFormat="1" ht="25.95" customHeight="1">
      <c r="A35" s="33"/>
      <c r="B35" s="34"/>
      <c r="C35" s="42"/>
      <c r="D35" s="43" t="s">
        <v>46</v>
      </c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44"/>
      <c r="P35" s="44"/>
      <c r="Q35" s="44"/>
      <c r="R35" s="44"/>
      <c r="S35" s="44"/>
      <c r="T35" s="45" t="s">
        <v>47</v>
      </c>
      <c r="U35" s="44"/>
      <c r="V35" s="44"/>
      <c r="W35" s="44"/>
      <c r="X35" s="267" t="s">
        <v>48</v>
      </c>
      <c r="Y35" s="268"/>
      <c r="Z35" s="268"/>
      <c r="AA35" s="268"/>
      <c r="AB35" s="268"/>
      <c r="AC35" s="44"/>
      <c r="AD35" s="44"/>
      <c r="AE35" s="44"/>
      <c r="AF35" s="44"/>
      <c r="AG35" s="44"/>
      <c r="AH35" s="44"/>
      <c r="AI35" s="44"/>
      <c r="AJ35" s="44"/>
      <c r="AK35" s="269">
        <f>SUM(AK26:AK33)</f>
        <v>0</v>
      </c>
      <c r="AL35" s="268"/>
      <c r="AM35" s="268"/>
      <c r="AN35" s="268"/>
      <c r="AO35" s="270"/>
      <c r="AP35" s="42"/>
      <c r="AQ35" s="42"/>
      <c r="AR35" s="38"/>
      <c r="BE35" s="33"/>
    </row>
    <row r="36" spans="1:57" s="2" customFormat="1" ht="6.9" customHeight="1">
      <c r="A36" s="33"/>
      <c r="B36" s="34"/>
      <c r="C36" s="35"/>
      <c r="D36" s="35"/>
      <c r="E36" s="35"/>
      <c r="F36" s="35"/>
      <c r="G36" s="35"/>
      <c r="H36" s="35"/>
      <c r="I36" s="35"/>
      <c r="J36" s="35"/>
      <c r="K36" s="35"/>
      <c r="L36" s="35"/>
      <c r="M36" s="35"/>
      <c r="N36" s="35"/>
      <c r="O36" s="35"/>
      <c r="P36" s="35"/>
      <c r="Q36" s="35"/>
      <c r="R36" s="35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  <c r="AF36" s="35"/>
      <c r="AG36" s="35"/>
      <c r="AH36" s="35"/>
      <c r="AI36" s="35"/>
      <c r="AJ36" s="35"/>
      <c r="AK36" s="35"/>
      <c r="AL36" s="35"/>
      <c r="AM36" s="35"/>
      <c r="AN36" s="35"/>
      <c r="AO36" s="35"/>
      <c r="AP36" s="35"/>
      <c r="AQ36" s="35"/>
      <c r="AR36" s="38"/>
      <c r="BE36" s="33"/>
    </row>
    <row r="37" spans="1:57" s="2" customFormat="1" ht="14.4" customHeight="1">
      <c r="A37" s="33"/>
      <c r="B37" s="34"/>
      <c r="C37" s="35"/>
      <c r="D37" s="35"/>
      <c r="E37" s="35"/>
      <c r="F37" s="35"/>
      <c r="G37" s="35"/>
      <c r="H37" s="35"/>
      <c r="I37" s="35"/>
      <c r="J37" s="35"/>
      <c r="K37" s="35"/>
      <c r="L37" s="35"/>
      <c r="M37" s="35"/>
      <c r="N37" s="35"/>
      <c r="O37" s="35"/>
      <c r="P37" s="35"/>
      <c r="Q37" s="35"/>
      <c r="R37" s="35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  <c r="AF37" s="35"/>
      <c r="AG37" s="35"/>
      <c r="AH37" s="35"/>
      <c r="AI37" s="35"/>
      <c r="AJ37" s="35"/>
      <c r="AK37" s="35"/>
      <c r="AL37" s="35"/>
      <c r="AM37" s="35"/>
      <c r="AN37" s="35"/>
      <c r="AO37" s="35"/>
      <c r="AP37" s="35"/>
      <c r="AQ37" s="35"/>
      <c r="AR37" s="38"/>
      <c r="BE37" s="33"/>
    </row>
    <row r="38" spans="1:57" s="1" customFormat="1" ht="14.4" customHeight="1">
      <c r="B38" s="20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21"/>
      <c r="AE38" s="21"/>
      <c r="AF38" s="21"/>
      <c r="AG38" s="21"/>
      <c r="AH38" s="21"/>
      <c r="AI38" s="21"/>
      <c r="AJ38" s="21"/>
      <c r="AK38" s="21"/>
      <c r="AL38" s="21"/>
      <c r="AM38" s="21"/>
      <c r="AN38" s="21"/>
      <c r="AO38" s="21"/>
      <c r="AP38" s="21"/>
      <c r="AQ38" s="21"/>
      <c r="AR38" s="19"/>
    </row>
    <row r="39" spans="1:57" s="1" customFormat="1" ht="14.4" customHeight="1">
      <c r="B39" s="20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19"/>
    </row>
    <row r="40" spans="1:57" s="1" customFormat="1" ht="14.4" customHeight="1">
      <c r="B40" s="20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  <c r="U40" s="21"/>
      <c r="V40" s="21"/>
      <c r="W40" s="21"/>
      <c r="X40" s="21"/>
      <c r="Y40" s="21"/>
      <c r="Z40" s="21"/>
      <c r="AA40" s="21"/>
      <c r="AB40" s="21"/>
      <c r="AC40" s="21"/>
      <c r="AD40" s="21"/>
      <c r="AE40" s="21"/>
      <c r="AF40" s="21"/>
      <c r="AG40" s="21"/>
      <c r="AH40" s="21"/>
      <c r="AI40" s="21"/>
      <c r="AJ40" s="21"/>
      <c r="AK40" s="21"/>
      <c r="AL40" s="21"/>
      <c r="AM40" s="21"/>
      <c r="AN40" s="21"/>
      <c r="AO40" s="21"/>
      <c r="AP40" s="21"/>
      <c r="AQ40" s="21"/>
      <c r="AR40" s="19"/>
    </row>
    <row r="41" spans="1:57" s="1" customFormat="1" ht="14.4" customHeight="1">
      <c r="B41" s="20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  <c r="AD41" s="21"/>
      <c r="AE41" s="21"/>
      <c r="AF41" s="21"/>
      <c r="AG41" s="21"/>
      <c r="AH41" s="21"/>
      <c r="AI41" s="21"/>
      <c r="AJ41" s="21"/>
      <c r="AK41" s="21"/>
      <c r="AL41" s="21"/>
      <c r="AM41" s="21"/>
      <c r="AN41" s="21"/>
      <c r="AO41" s="21"/>
      <c r="AP41" s="21"/>
      <c r="AQ41" s="21"/>
      <c r="AR41" s="19"/>
    </row>
    <row r="42" spans="1:57" s="1" customFormat="1" ht="14.4" customHeight="1">
      <c r="B42" s="20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19"/>
    </row>
    <row r="43" spans="1:57" s="1" customFormat="1" ht="14.4" customHeight="1">
      <c r="B43" s="20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  <c r="AD43" s="21"/>
      <c r="AE43" s="21"/>
      <c r="AF43" s="21"/>
      <c r="AG43" s="21"/>
      <c r="AH43" s="21"/>
      <c r="AI43" s="21"/>
      <c r="AJ43" s="21"/>
      <c r="AK43" s="21"/>
      <c r="AL43" s="21"/>
      <c r="AM43" s="21"/>
      <c r="AN43" s="21"/>
      <c r="AO43" s="21"/>
      <c r="AP43" s="21"/>
      <c r="AQ43" s="21"/>
      <c r="AR43" s="19"/>
    </row>
    <row r="44" spans="1:57" s="1" customFormat="1" ht="14.4" customHeight="1">
      <c r="B44" s="20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  <c r="U44" s="21"/>
      <c r="V44" s="21"/>
      <c r="W44" s="21"/>
      <c r="X44" s="21"/>
      <c r="Y44" s="21"/>
      <c r="Z44" s="21"/>
      <c r="AA44" s="21"/>
      <c r="AB44" s="21"/>
      <c r="AC44" s="21"/>
      <c r="AD44" s="21"/>
      <c r="AE44" s="21"/>
      <c r="AF44" s="21"/>
      <c r="AG44" s="21"/>
      <c r="AH44" s="21"/>
      <c r="AI44" s="21"/>
      <c r="AJ44" s="21"/>
      <c r="AK44" s="21"/>
      <c r="AL44" s="21"/>
      <c r="AM44" s="21"/>
      <c r="AN44" s="21"/>
      <c r="AO44" s="21"/>
      <c r="AP44" s="21"/>
      <c r="AQ44" s="21"/>
      <c r="AR44" s="19"/>
    </row>
    <row r="45" spans="1:57" s="1" customFormat="1" ht="14.4" customHeight="1">
      <c r="B45" s="20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  <c r="AD45" s="21"/>
      <c r="AE45" s="21"/>
      <c r="AF45" s="21"/>
      <c r="AG45" s="21"/>
      <c r="AH45" s="21"/>
      <c r="AI45" s="21"/>
      <c r="AJ45" s="21"/>
      <c r="AK45" s="21"/>
      <c r="AL45" s="21"/>
      <c r="AM45" s="21"/>
      <c r="AN45" s="21"/>
      <c r="AO45" s="21"/>
      <c r="AP45" s="21"/>
      <c r="AQ45" s="21"/>
      <c r="AR45" s="19"/>
    </row>
    <row r="46" spans="1:57" s="1" customFormat="1" ht="14.4" customHeight="1">
      <c r="B46" s="20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  <c r="U46" s="21"/>
      <c r="V46" s="21"/>
      <c r="W46" s="21"/>
      <c r="X46" s="21"/>
      <c r="Y46" s="21"/>
      <c r="Z46" s="21"/>
      <c r="AA46" s="21"/>
      <c r="AB46" s="21"/>
      <c r="AC46" s="21"/>
      <c r="AD46" s="21"/>
      <c r="AE46" s="21"/>
      <c r="AF46" s="21"/>
      <c r="AG46" s="21"/>
      <c r="AH46" s="21"/>
      <c r="AI46" s="21"/>
      <c r="AJ46" s="21"/>
      <c r="AK46" s="21"/>
      <c r="AL46" s="21"/>
      <c r="AM46" s="21"/>
      <c r="AN46" s="21"/>
      <c r="AO46" s="21"/>
      <c r="AP46" s="21"/>
      <c r="AQ46" s="21"/>
      <c r="AR46" s="19"/>
    </row>
    <row r="47" spans="1:57" s="1" customFormat="1" ht="14.4" customHeight="1">
      <c r="B47" s="20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  <c r="AD47" s="21"/>
      <c r="AE47" s="21"/>
      <c r="AF47" s="21"/>
      <c r="AG47" s="21"/>
      <c r="AH47" s="21"/>
      <c r="AI47" s="21"/>
      <c r="AJ47" s="21"/>
      <c r="AK47" s="21"/>
      <c r="AL47" s="21"/>
      <c r="AM47" s="21"/>
      <c r="AN47" s="21"/>
      <c r="AO47" s="21"/>
      <c r="AP47" s="21"/>
      <c r="AQ47" s="21"/>
      <c r="AR47" s="19"/>
    </row>
    <row r="48" spans="1:57" s="1" customFormat="1" ht="14.4" customHeight="1">
      <c r="B48" s="20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  <c r="U48" s="21"/>
      <c r="V48" s="21"/>
      <c r="W48" s="21"/>
      <c r="X48" s="21"/>
      <c r="Y48" s="21"/>
      <c r="Z48" s="21"/>
      <c r="AA48" s="21"/>
      <c r="AB48" s="21"/>
      <c r="AC48" s="21"/>
      <c r="AD48" s="21"/>
      <c r="AE48" s="21"/>
      <c r="AF48" s="21"/>
      <c r="AG48" s="21"/>
      <c r="AH48" s="21"/>
      <c r="AI48" s="21"/>
      <c r="AJ48" s="21"/>
      <c r="AK48" s="21"/>
      <c r="AL48" s="21"/>
      <c r="AM48" s="21"/>
      <c r="AN48" s="21"/>
      <c r="AO48" s="21"/>
      <c r="AP48" s="21"/>
      <c r="AQ48" s="21"/>
      <c r="AR48" s="19"/>
    </row>
    <row r="49" spans="1:57" s="2" customFormat="1" ht="14.4" customHeight="1">
      <c r="B49" s="46"/>
      <c r="C49" s="47"/>
      <c r="D49" s="48" t="s">
        <v>49</v>
      </c>
      <c r="E49" s="49"/>
      <c r="F49" s="49"/>
      <c r="G49" s="49"/>
      <c r="H49" s="49"/>
      <c r="I49" s="49"/>
      <c r="J49" s="49"/>
      <c r="K49" s="49"/>
      <c r="L49" s="49"/>
      <c r="M49" s="49"/>
      <c r="N49" s="49"/>
      <c r="O49" s="49"/>
      <c r="P49" s="49"/>
      <c r="Q49" s="49"/>
      <c r="R49" s="49"/>
      <c r="S49" s="49"/>
      <c r="T49" s="49"/>
      <c r="U49" s="49"/>
      <c r="V49" s="49"/>
      <c r="W49" s="49"/>
      <c r="X49" s="49"/>
      <c r="Y49" s="49"/>
      <c r="Z49" s="49"/>
      <c r="AA49" s="49"/>
      <c r="AB49" s="49"/>
      <c r="AC49" s="49"/>
      <c r="AD49" s="49"/>
      <c r="AE49" s="49"/>
      <c r="AF49" s="49"/>
      <c r="AG49" s="49"/>
      <c r="AH49" s="48" t="s">
        <v>50</v>
      </c>
      <c r="AI49" s="49"/>
      <c r="AJ49" s="49"/>
      <c r="AK49" s="49"/>
      <c r="AL49" s="49"/>
      <c r="AM49" s="49"/>
      <c r="AN49" s="49"/>
      <c r="AO49" s="49"/>
      <c r="AP49" s="47"/>
      <c r="AQ49" s="47"/>
      <c r="AR49" s="50"/>
    </row>
    <row r="50" spans="1:57" ht="10.199999999999999">
      <c r="B50" s="20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Z50" s="21"/>
      <c r="AA50" s="21"/>
      <c r="AB50" s="21"/>
      <c r="AC50" s="21"/>
      <c r="AD50" s="21"/>
      <c r="AE50" s="21"/>
      <c r="AF50" s="21"/>
      <c r="AG50" s="21"/>
      <c r="AH50" s="21"/>
      <c r="AI50" s="21"/>
      <c r="AJ50" s="21"/>
      <c r="AK50" s="21"/>
      <c r="AL50" s="21"/>
      <c r="AM50" s="21"/>
      <c r="AN50" s="21"/>
      <c r="AO50" s="21"/>
      <c r="AP50" s="21"/>
      <c r="AQ50" s="21"/>
      <c r="AR50" s="19"/>
    </row>
    <row r="51" spans="1:57" ht="10.199999999999999">
      <c r="B51" s="20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  <c r="AD51" s="21"/>
      <c r="AE51" s="21"/>
      <c r="AF51" s="21"/>
      <c r="AG51" s="21"/>
      <c r="AH51" s="21"/>
      <c r="AI51" s="21"/>
      <c r="AJ51" s="21"/>
      <c r="AK51" s="21"/>
      <c r="AL51" s="21"/>
      <c r="AM51" s="21"/>
      <c r="AN51" s="21"/>
      <c r="AO51" s="21"/>
      <c r="AP51" s="21"/>
      <c r="AQ51" s="21"/>
      <c r="AR51" s="19"/>
    </row>
    <row r="52" spans="1:57" ht="10.199999999999999">
      <c r="B52" s="20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21"/>
      <c r="W52" s="21"/>
      <c r="X52" s="21"/>
      <c r="Y52" s="21"/>
      <c r="Z52" s="21"/>
      <c r="AA52" s="21"/>
      <c r="AB52" s="21"/>
      <c r="AC52" s="21"/>
      <c r="AD52" s="21"/>
      <c r="AE52" s="21"/>
      <c r="AF52" s="21"/>
      <c r="AG52" s="21"/>
      <c r="AH52" s="21"/>
      <c r="AI52" s="21"/>
      <c r="AJ52" s="21"/>
      <c r="AK52" s="21"/>
      <c r="AL52" s="21"/>
      <c r="AM52" s="21"/>
      <c r="AN52" s="21"/>
      <c r="AO52" s="21"/>
      <c r="AP52" s="21"/>
      <c r="AQ52" s="21"/>
      <c r="AR52" s="19"/>
    </row>
    <row r="53" spans="1:57" ht="10.199999999999999">
      <c r="B53" s="20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  <c r="AD53" s="21"/>
      <c r="AE53" s="21"/>
      <c r="AF53" s="21"/>
      <c r="AG53" s="21"/>
      <c r="AH53" s="21"/>
      <c r="AI53" s="21"/>
      <c r="AJ53" s="21"/>
      <c r="AK53" s="21"/>
      <c r="AL53" s="21"/>
      <c r="AM53" s="21"/>
      <c r="AN53" s="21"/>
      <c r="AO53" s="21"/>
      <c r="AP53" s="21"/>
      <c r="AQ53" s="21"/>
      <c r="AR53" s="19"/>
    </row>
    <row r="54" spans="1:57" ht="10.199999999999999">
      <c r="B54" s="20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21"/>
      <c r="V54" s="21"/>
      <c r="W54" s="21"/>
      <c r="X54" s="21"/>
      <c r="Y54" s="21"/>
      <c r="Z54" s="21"/>
      <c r="AA54" s="21"/>
      <c r="AB54" s="21"/>
      <c r="AC54" s="21"/>
      <c r="AD54" s="21"/>
      <c r="AE54" s="21"/>
      <c r="AF54" s="21"/>
      <c r="AG54" s="21"/>
      <c r="AH54" s="21"/>
      <c r="AI54" s="21"/>
      <c r="AJ54" s="21"/>
      <c r="AK54" s="21"/>
      <c r="AL54" s="21"/>
      <c r="AM54" s="21"/>
      <c r="AN54" s="21"/>
      <c r="AO54" s="21"/>
      <c r="AP54" s="21"/>
      <c r="AQ54" s="21"/>
      <c r="AR54" s="19"/>
    </row>
    <row r="55" spans="1:57" ht="10.199999999999999">
      <c r="B55" s="20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  <c r="AD55" s="21"/>
      <c r="AE55" s="21"/>
      <c r="AF55" s="21"/>
      <c r="AG55" s="21"/>
      <c r="AH55" s="21"/>
      <c r="AI55" s="21"/>
      <c r="AJ55" s="21"/>
      <c r="AK55" s="21"/>
      <c r="AL55" s="21"/>
      <c r="AM55" s="21"/>
      <c r="AN55" s="21"/>
      <c r="AO55" s="21"/>
      <c r="AP55" s="21"/>
      <c r="AQ55" s="21"/>
      <c r="AR55" s="19"/>
    </row>
    <row r="56" spans="1:57" ht="10.199999999999999">
      <c r="B56" s="20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21"/>
      <c r="W56" s="21"/>
      <c r="X56" s="21"/>
      <c r="Y56" s="21"/>
      <c r="Z56" s="21"/>
      <c r="AA56" s="21"/>
      <c r="AB56" s="21"/>
      <c r="AC56" s="21"/>
      <c r="AD56" s="21"/>
      <c r="AE56" s="21"/>
      <c r="AF56" s="21"/>
      <c r="AG56" s="21"/>
      <c r="AH56" s="21"/>
      <c r="AI56" s="21"/>
      <c r="AJ56" s="21"/>
      <c r="AK56" s="21"/>
      <c r="AL56" s="21"/>
      <c r="AM56" s="21"/>
      <c r="AN56" s="21"/>
      <c r="AO56" s="21"/>
      <c r="AP56" s="21"/>
      <c r="AQ56" s="21"/>
      <c r="AR56" s="19"/>
    </row>
    <row r="57" spans="1:57" ht="10.199999999999999">
      <c r="B57" s="20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  <c r="AD57" s="21"/>
      <c r="AE57" s="21"/>
      <c r="AF57" s="21"/>
      <c r="AG57" s="21"/>
      <c r="AH57" s="21"/>
      <c r="AI57" s="21"/>
      <c r="AJ57" s="21"/>
      <c r="AK57" s="21"/>
      <c r="AL57" s="21"/>
      <c r="AM57" s="21"/>
      <c r="AN57" s="21"/>
      <c r="AO57" s="21"/>
      <c r="AP57" s="21"/>
      <c r="AQ57" s="21"/>
      <c r="AR57" s="19"/>
    </row>
    <row r="58" spans="1:57" ht="10.199999999999999">
      <c r="B58" s="20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21"/>
      <c r="W58" s="21"/>
      <c r="X58" s="21"/>
      <c r="Y58" s="21"/>
      <c r="Z58" s="21"/>
      <c r="AA58" s="21"/>
      <c r="AB58" s="21"/>
      <c r="AC58" s="21"/>
      <c r="AD58" s="21"/>
      <c r="AE58" s="21"/>
      <c r="AF58" s="21"/>
      <c r="AG58" s="21"/>
      <c r="AH58" s="21"/>
      <c r="AI58" s="21"/>
      <c r="AJ58" s="21"/>
      <c r="AK58" s="21"/>
      <c r="AL58" s="21"/>
      <c r="AM58" s="21"/>
      <c r="AN58" s="21"/>
      <c r="AO58" s="21"/>
      <c r="AP58" s="21"/>
      <c r="AQ58" s="21"/>
      <c r="AR58" s="19"/>
    </row>
    <row r="59" spans="1:57" ht="10.199999999999999">
      <c r="B59" s="20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  <c r="AD59" s="21"/>
      <c r="AE59" s="21"/>
      <c r="AF59" s="21"/>
      <c r="AG59" s="21"/>
      <c r="AH59" s="21"/>
      <c r="AI59" s="21"/>
      <c r="AJ59" s="21"/>
      <c r="AK59" s="21"/>
      <c r="AL59" s="21"/>
      <c r="AM59" s="21"/>
      <c r="AN59" s="21"/>
      <c r="AO59" s="21"/>
      <c r="AP59" s="21"/>
      <c r="AQ59" s="21"/>
      <c r="AR59" s="19"/>
    </row>
    <row r="60" spans="1:57" s="2" customFormat="1" ht="13.2">
      <c r="A60" s="33"/>
      <c r="B60" s="34"/>
      <c r="C60" s="35"/>
      <c r="D60" s="51" t="s">
        <v>51</v>
      </c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  <c r="Q60" s="37"/>
      <c r="R60" s="37"/>
      <c r="S60" s="37"/>
      <c r="T60" s="37"/>
      <c r="U60" s="37"/>
      <c r="V60" s="51" t="s">
        <v>52</v>
      </c>
      <c r="W60" s="37"/>
      <c r="X60" s="37"/>
      <c r="Y60" s="37"/>
      <c r="Z60" s="37"/>
      <c r="AA60" s="37"/>
      <c r="AB60" s="37"/>
      <c r="AC60" s="37"/>
      <c r="AD60" s="37"/>
      <c r="AE60" s="37"/>
      <c r="AF60" s="37"/>
      <c r="AG60" s="37"/>
      <c r="AH60" s="51" t="s">
        <v>51</v>
      </c>
      <c r="AI60" s="37"/>
      <c r="AJ60" s="37"/>
      <c r="AK60" s="37"/>
      <c r="AL60" s="37"/>
      <c r="AM60" s="51" t="s">
        <v>52</v>
      </c>
      <c r="AN60" s="37"/>
      <c r="AO60" s="37"/>
      <c r="AP60" s="35"/>
      <c r="AQ60" s="35"/>
      <c r="AR60" s="38"/>
      <c r="BE60" s="33"/>
    </row>
    <row r="61" spans="1:57" ht="10.199999999999999">
      <c r="B61" s="20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  <c r="AD61" s="21"/>
      <c r="AE61" s="21"/>
      <c r="AF61" s="21"/>
      <c r="AG61" s="21"/>
      <c r="AH61" s="21"/>
      <c r="AI61" s="21"/>
      <c r="AJ61" s="21"/>
      <c r="AK61" s="21"/>
      <c r="AL61" s="21"/>
      <c r="AM61" s="21"/>
      <c r="AN61" s="21"/>
      <c r="AO61" s="21"/>
      <c r="AP61" s="21"/>
      <c r="AQ61" s="21"/>
      <c r="AR61" s="19"/>
    </row>
    <row r="62" spans="1:57" ht="10.199999999999999">
      <c r="B62" s="20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21"/>
      <c r="W62" s="21"/>
      <c r="X62" s="21"/>
      <c r="Y62" s="21"/>
      <c r="Z62" s="21"/>
      <c r="AA62" s="21"/>
      <c r="AB62" s="21"/>
      <c r="AC62" s="21"/>
      <c r="AD62" s="21"/>
      <c r="AE62" s="21"/>
      <c r="AF62" s="21"/>
      <c r="AG62" s="21"/>
      <c r="AH62" s="21"/>
      <c r="AI62" s="21"/>
      <c r="AJ62" s="21"/>
      <c r="AK62" s="21"/>
      <c r="AL62" s="21"/>
      <c r="AM62" s="21"/>
      <c r="AN62" s="21"/>
      <c r="AO62" s="21"/>
      <c r="AP62" s="21"/>
      <c r="AQ62" s="21"/>
      <c r="AR62" s="19"/>
    </row>
    <row r="63" spans="1:57" ht="10.199999999999999">
      <c r="B63" s="20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  <c r="AD63" s="21"/>
      <c r="AE63" s="21"/>
      <c r="AF63" s="21"/>
      <c r="AG63" s="21"/>
      <c r="AH63" s="21"/>
      <c r="AI63" s="21"/>
      <c r="AJ63" s="21"/>
      <c r="AK63" s="21"/>
      <c r="AL63" s="21"/>
      <c r="AM63" s="21"/>
      <c r="AN63" s="21"/>
      <c r="AO63" s="21"/>
      <c r="AP63" s="21"/>
      <c r="AQ63" s="21"/>
      <c r="AR63" s="19"/>
    </row>
    <row r="64" spans="1:57" s="2" customFormat="1" ht="13.2">
      <c r="A64" s="33"/>
      <c r="B64" s="34"/>
      <c r="C64" s="35"/>
      <c r="D64" s="48" t="s">
        <v>53</v>
      </c>
      <c r="E64" s="52"/>
      <c r="F64" s="52"/>
      <c r="G64" s="52"/>
      <c r="H64" s="52"/>
      <c r="I64" s="52"/>
      <c r="J64" s="52"/>
      <c r="K64" s="52"/>
      <c r="L64" s="52"/>
      <c r="M64" s="52"/>
      <c r="N64" s="52"/>
      <c r="O64" s="52"/>
      <c r="P64" s="52"/>
      <c r="Q64" s="52"/>
      <c r="R64" s="52"/>
      <c r="S64" s="52"/>
      <c r="T64" s="52"/>
      <c r="U64" s="52"/>
      <c r="V64" s="52"/>
      <c r="W64" s="52"/>
      <c r="X64" s="52"/>
      <c r="Y64" s="52"/>
      <c r="Z64" s="52"/>
      <c r="AA64" s="52"/>
      <c r="AB64" s="52"/>
      <c r="AC64" s="52"/>
      <c r="AD64" s="52"/>
      <c r="AE64" s="52"/>
      <c r="AF64" s="52"/>
      <c r="AG64" s="52"/>
      <c r="AH64" s="48" t="s">
        <v>54</v>
      </c>
      <c r="AI64" s="52"/>
      <c r="AJ64" s="52"/>
      <c r="AK64" s="52"/>
      <c r="AL64" s="52"/>
      <c r="AM64" s="52"/>
      <c r="AN64" s="52"/>
      <c r="AO64" s="52"/>
      <c r="AP64" s="35"/>
      <c r="AQ64" s="35"/>
      <c r="AR64" s="38"/>
      <c r="BE64" s="33"/>
    </row>
    <row r="65" spans="1:57" ht="10.199999999999999">
      <c r="B65" s="20"/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  <c r="AD65" s="21"/>
      <c r="AE65" s="21"/>
      <c r="AF65" s="21"/>
      <c r="AG65" s="21"/>
      <c r="AH65" s="21"/>
      <c r="AI65" s="21"/>
      <c r="AJ65" s="21"/>
      <c r="AK65" s="21"/>
      <c r="AL65" s="21"/>
      <c r="AM65" s="21"/>
      <c r="AN65" s="21"/>
      <c r="AO65" s="21"/>
      <c r="AP65" s="21"/>
      <c r="AQ65" s="21"/>
      <c r="AR65" s="19"/>
    </row>
    <row r="66" spans="1:57" ht="10.199999999999999">
      <c r="B66" s="20"/>
      <c r="C66" s="21"/>
      <c r="D66" s="21"/>
      <c r="E66" s="21"/>
      <c r="F66" s="21"/>
      <c r="G66" s="21"/>
      <c r="H66" s="21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21"/>
      <c r="V66" s="21"/>
      <c r="W66" s="21"/>
      <c r="X66" s="21"/>
      <c r="Y66" s="21"/>
      <c r="Z66" s="21"/>
      <c r="AA66" s="21"/>
      <c r="AB66" s="21"/>
      <c r="AC66" s="21"/>
      <c r="AD66" s="21"/>
      <c r="AE66" s="21"/>
      <c r="AF66" s="21"/>
      <c r="AG66" s="21"/>
      <c r="AH66" s="21"/>
      <c r="AI66" s="21"/>
      <c r="AJ66" s="21"/>
      <c r="AK66" s="21"/>
      <c r="AL66" s="21"/>
      <c r="AM66" s="21"/>
      <c r="AN66" s="21"/>
      <c r="AO66" s="21"/>
      <c r="AP66" s="21"/>
      <c r="AQ66" s="21"/>
      <c r="AR66" s="19"/>
    </row>
    <row r="67" spans="1:57" ht="10.199999999999999">
      <c r="B67" s="20"/>
      <c r="C67" s="21"/>
      <c r="D67" s="21"/>
      <c r="E67" s="21"/>
      <c r="F67" s="21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  <c r="AC67" s="21"/>
      <c r="AD67" s="21"/>
      <c r="AE67" s="21"/>
      <c r="AF67" s="21"/>
      <c r="AG67" s="21"/>
      <c r="AH67" s="21"/>
      <c r="AI67" s="21"/>
      <c r="AJ67" s="21"/>
      <c r="AK67" s="21"/>
      <c r="AL67" s="21"/>
      <c r="AM67" s="21"/>
      <c r="AN67" s="21"/>
      <c r="AO67" s="21"/>
      <c r="AP67" s="21"/>
      <c r="AQ67" s="21"/>
      <c r="AR67" s="19"/>
    </row>
    <row r="68" spans="1:57" ht="10.199999999999999">
      <c r="B68" s="20"/>
      <c r="C68" s="21"/>
      <c r="D68" s="21"/>
      <c r="E68" s="21"/>
      <c r="F68" s="21"/>
      <c r="G68" s="21"/>
      <c r="H68" s="21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  <c r="U68" s="21"/>
      <c r="V68" s="21"/>
      <c r="W68" s="21"/>
      <c r="X68" s="21"/>
      <c r="Y68" s="21"/>
      <c r="Z68" s="21"/>
      <c r="AA68" s="21"/>
      <c r="AB68" s="21"/>
      <c r="AC68" s="21"/>
      <c r="AD68" s="21"/>
      <c r="AE68" s="21"/>
      <c r="AF68" s="21"/>
      <c r="AG68" s="21"/>
      <c r="AH68" s="21"/>
      <c r="AI68" s="21"/>
      <c r="AJ68" s="21"/>
      <c r="AK68" s="21"/>
      <c r="AL68" s="21"/>
      <c r="AM68" s="21"/>
      <c r="AN68" s="21"/>
      <c r="AO68" s="21"/>
      <c r="AP68" s="21"/>
      <c r="AQ68" s="21"/>
      <c r="AR68" s="19"/>
    </row>
    <row r="69" spans="1:57" ht="10.199999999999999">
      <c r="B69" s="20"/>
      <c r="C69" s="21"/>
      <c r="D69" s="21"/>
      <c r="E69" s="21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  <c r="AC69" s="21"/>
      <c r="AD69" s="21"/>
      <c r="AE69" s="21"/>
      <c r="AF69" s="21"/>
      <c r="AG69" s="21"/>
      <c r="AH69" s="21"/>
      <c r="AI69" s="21"/>
      <c r="AJ69" s="21"/>
      <c r="AK69" s="21"/>
      <c r="AL69" s="21"/>
      <c r="AM69" s="21"/>
      <c r="AN69" s="21"/>
      <c r="AO69" s="21"/>
      <c r="AP69" s="21"/>
      <c r="AQ69" s="21"/>
      <c r="AR69" s="19"/>
    </row>
    <row r="70" spans="1:57" ht="10.199999999999999">
      <c r="B70" s="20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21"/>
      <c r="V70" s="21"/>
      <c r="W70" s="21"/>
      <c r="X70" s="21"/>
      <c r="Y70" s="21"/>
      <c r="Z70" s="21"/>
      <c r="AA70" s="21"/>
      <c r="AB70" s="21"/>
      <c r="AC70" s="21"/>
      <c r="AD70" s="21"/>
      <c r="AE70" s="21"/>
      <c r="AF70" s="21"/>
      <c r="AG70" s="21"/>
      <c r="AH70" s="21"/>
      <c r="AI70" s="21"/>
      <c r="AJ70" s="21"/>
      <c r="AK70" s="21"/>
      <c r="AL70" s="21"/>
      <c r="AM70" s="21"/>
      <c r="AN70" s="21"/>
      <c r="AO70" s="21"/>
      <c r="AP70" s="21"/>
      <c r="AQ70" s="21"/>
      <c r="AR70" s="19"/>
    </row>
    <row r="71" spans="1:57" ht="10.199999999999999">
      <c r="B71" s="20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  <c r="AC71" s="21"/>
      <c r="AD71" s="21"/>
      <c r="AE71" s="21"/>
      <c r="AF71" s="21"/>
      <c r="AG71" s="21"/>
      <c r="AH71" s="21"/>
      <c r="AI71" s="21"/>
      <c r="AJ71" s="21"/>
      <c r="AK71" s="21"/>
      <c r="AL71" s="21"/>
      <c r="AM71" s="21"/>
      <c r="AN71" s="21"/>
      <c r="AO71" s="21"/>
      <c r="AP71" s="21"/>
      <c r="AQ71" s="21"/>
      <c r="AR71" s="19"/>
    </row>
    <row r="72" spans="1:57" ht="10.199999999999999">
      <c r="B72" s="20"/>
      <c r="C72" s="21"/>
      <c r="D72" s="21"/>
      <c r="E72" s="21"/>
      <c r="F72" s="21"/>
      <c r="G72" s="21"/>
      <c r="H72" s="21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  <c r="U72" s="21"/>
      <c r="V72" s="21"/>
      <c r="W72" s="21"/>
      <c r="X72" s="21"/>
      <c r="Y72" s="21"/>
      <c r="Z72" s="21"/>
      <c r="AA72" s="21"/>
      <c r="AB72" s="21"/>
      <c r="AC72" s="21"/>
      <c r="AD72" s="21"/>
      <c r="AE72" s="21"/>
      <c r="AF72" s="21"/>
      <c r="AG72" s="21"/>
      <c r="AH72" s="21"/>
      <c r="AI72" s="21"/>
      <c r="AJ72" s="21"/>
      <c r="AK72" s="21"/>
      <c r="AL72" s="21"/>
      <c r="AM72" s="21"/>
      <c r="AN72" s="21"/>
      <c r="AO72" s="21"/>
      <c r="AP72" s="21"/>
      <c r="AQ72" s="21"/>
      <c r="AR72" s="19"/>
    </row>
    <row r="73" spans="1:57" ht="10.199999999999999">
      <c r="B73" s="20"/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  <c r="AC73" s="21"/>
      <c r="AD73" s="21"/>
      <c r="AE73" s="21"/>
      <c r="AF73" s="21"/>
      <c r="AG73" s="21"/>
      <c r="AH73" s="21"/>
      <c r="AI73" s="21"/>
      <c r="AJ73" s="21"/>
      <c r="AK73" s="21"/>
      <c r="AL73" s="21"/>
      <c r="AM73" s="21"/>
      <c r="AN73" s="21"/>
      <c r="AO73" s="21"/>
      <c r="AP73" s="21"/>
      <c r="AQ73" s="21"/>
      <c r="AR73" s="19"/>
    </row>
    <row r="74" spans="1:57" ht="10.199999999999999">
      <c r="B74" s="20"/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  <c r="U74" s="21"/>
      <c r="V74" s="21"/>
      <c r="W74" s="21"/>
      <c r="X74" s="21"/>
      <c r="Y74" s="21"/>
      <c r="Z74" s="21"/>
      <c r="AA74" s="21"/>
      <c r="AB74" s="21"/>
      <c r="AC74" s="21"/>
      <c r="AD74" s="21"/>
      <c r="AE74" s="21"/>
      <c r="AF74" s="21"/>
      <c r="AG74" s="21"/>
      <c r="AH74" s="21"/>
      <c r="AI74" s="21"/>
      <c r="AJ74" s="21"/>
      <c r="AK74" s="21"/>
      <c r="AL74" s="21"/>
      <c r="AM74" s="21"/>
      <c r="AN74" s="21"/>
      <c r="AO74" s="21"/>
      <c r="AP74" s="21"/>
      <c r="AQ74" s="21"/>
      <c r="AR74" s="19"/>
    </row>
    <row r="75" spans="1:57" s="2" customFormat="1" ht="13.2">
      <c r="A75" s="33"/>
      <c r="B75" s="34"/>
      <c r="C75" s="35"/>
      <c r="D75" s="51" t="s">
        <v>51</v>
      </c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37"/>
      <c r="R75" s="37"/>
      <c r="S75" s="37"/>
      <c r="T75" s="37"/>
      <c r="U75" s="37"/>
      <c r="V75" s="51" t="s">
        <v>52</v>
      </c>
      <c r="W75" s="37"/>
      <c r="X75" s="37"/>
      <c r="Y75" s="37"/>
      <c r="Z75" s="37"/>
      <c r="AA75" s="37"/>
      <c r="AB75" s="37"/>
      <c r="AC75" s="37"/>
      <c r="AD75" s="37"/>
      <c r="AE75" s="37"/>
      <c r="AF75" s="37"/>
      <c r="AG75" s="37"/>
      <c r="AH75" s="51" t="s">
        <v>51</v>
      </c>
      <c r="AI75" s="37"/>
      <c r="AJ75" s="37"/>
      <c r="AK75" s="37"/>
      <c r="AL75" s="37"/>
      <c r="AM75" s="51" t="s">
        <v>52</v>
      </c>
      <c r="AN75" s="37"/>
      <c r="AO75" s="37"/>
      <c r="AP75" s="35"/>
      <c r="AQ75" s="35"/>
      <c r="AR75" s="38"/>
      <c r="BE75" s="33"/>
    </row>
    <row r="76" spans="1:57" s="2" customFormat="1" ht="10.199999999999999">
      <c r="A76" s="33"/>
      <c r="B76" s="34"/>
      <c r="C76" s="35"/>
      <c r="D76" s="35"/>
      <c r="E76" s="35"/>
      <c r="F76" s="35"/>
      <c r="G76" s="35"/>
      <c r="H76" s="35"/>
      <c r="I76" s="35"/>
      <c r="J76" s="35"/>
      <c r="K76" s="35"/>
      <c r="L76" s="35"/>
      <c r="M76" s="35"/>
      <c r="N76" s="35"/>
      <c r="O76" s="35"/>
      <c r="P76" s="35"/>
      <c r="Q76" s="35"/>
      <c r="R76" s="35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  <c r="AF76" s="35"/>
      <c r="AG76" s="35"/>
      <c r="AH76" s="35"/>
      <c r="AI76" s="35"/>
      <c r="AJ76" s="35"/>
      <c r="AK76" s="35"/>
      <c r="AL76" s="35"/>
      <c r="AM76" s="35"/>
      <c r="AN76" s="35"/>
      <c r="AO76" s="35"/>
      <c r="AP76" s="35"/>
      <c r="AQ76" s="35"/>
      <c r="AR76" s="38"/>
      <c r="BE76" s="33"/>
    </row>
    <row r="77" spans="1:57" s="2" customFormat="1" ht="6.9" customHeight="1">
      <c r="A77" s="33"/>
      <c r="B77" s="53"/>
      <c r="C77" s="54"/>
      <c r="D77" s="54"/>
      <c r="E77" s="54"/>
      <c r="F77" s="54"/>
      <c r="G77" s="54"/>
      <c r="H77" s="54"/>
      <c r="I77" s="54"/>
      <c r="J77" s="54"/>
      <c r="K77" s="54"/>
      <c r="L77" s="54"/>
      <c r="M77" s="54"/>
      <c r="N77" s="54"/>
      <c r="O77" s="54"/>
      <c r="P77" s="54"/>
      <c r="Q77" s="54"/>
      <c r="R77" s="54"/>
      <c r="S77" s="54"/>
      <c r="T77" s="54"/>
      <c r="U77" s="54"/>
      <c r="V77" s="54"/>
      <c r="W77" s="54"/>
      <c r="X77" s="54"/>
      <c r="Y77" s="54"/>
      <c r="Z77" s="54"/>
      <c r="AA77" s="54"/>
      <c r="AB77" s="54"/>
      <c r="AC77" s="54"/>
      <c r="AD77" s="54"/>
      <c r="AE77" s="54"/>
      <c r="AF77" s="54"/>
      <c r="AG77" s="54"/>
      <c r="AH77" s="54"/>
      <c r="AI77" s="54"/>
      <c r="AJ77" s="54"/>
      <c r="AK77" s="54"/>
      <c r="AL77" s="54"/>
      <c r="AM77" s="54"/>
      <c r="AN77" s="54"/>
      <c r="AO77" s="54"/>
      <c r="AP77" s="54"/>
      <c r="AQ77" s="54"/>
      <c r="AR77" s="38"/>
      <c r="BE77" s="33"/>
    </row>
    <row r="81" spans="1:91" s="2" customFormat="1" ht="6.9" customHeight="1">
      <c r="A81" s="33"/>
      <c r="B81" s="55"/>
      <c r="C81" s="56"/>
      <c r="D81" s="56"/>
      <c r="E81" s="56"/>
      <c r="F81" s="56"/>
      <c r="G81" s="56"/>
      <c r="H81" s="56"/>
      <c r="I81" s="56"/>
      <c r="J81" s="56"/>
      <c r="K81" s="56"/>
      <c r="L81" s="56"/>
      <c r="M81" s="56"/>
      <c r="N81" s="56"/>
      <c r="O81" s="56"/>
      <c r="P81" s="56"/>
      <c r="Q81" s="56"/>
      <c r="R81" s="56"/>
      <c r="S81" s="56"/>
      <c r="T81" s="56"/>
      <c r="U81" s="56"/>
      <c r="V81" s="56"/>
      <c r="W81" s="56"/>
      <c r="X81" s="56"/>
      <c r="Y81" s="56"/>
      <c r="Z81" s="56"/>
      <c r="AA81" s="56"/>
      <c r="AB81" s="56"/>
      <c r="AC81" s="56"/>
      <c r="AD81" s="56"/>
      <c r="AE81" s="56"/>
      <c r="AF81" s="56"/>
      <c r="AG81" s="56"/>
      <c r="AH81" s="56"/>
      <c r="AI81" s="56"/>
      <c r="AJ81" s="56"/>
      <c r="AK81" s="56"/>
      <c r="AL81" s="56"/>
      <c r="AM81" s="56"/>
      <c r="AN81" s="56"/>
      <c r="AO81" s="56"/>
      <c r="AP81" s="56"/>
      <c r="AQ81" s="56"/>
      <c r="AR81" s="38"/>
      <c r="BE81" s="33"/>
    </row>
    <row r="82" spans="1:91" s="2" customFormat="1" ht="24.9" customHeight="1">
      <c r="A82" s="33"/>
      <c r="B82" s="34"/>
      <c r="C82" s="22" t="s">
        <v>55</v>
      </c>
      <c r="D82" s="35"/>
      <c r="E82" s="35"/>
      <c r="F82" s="35"/>
      <c r="G82" s="35"/>
      <c r="H82" s="35"/>
      <c r="I82" s="35"/>
      <c r="J82" s="35"/>
      <c r="K82" s="35"/>
      <c r="L82" s="35"/>
      <c r="M82" s="35"/>
      <c r="N82" s="35"/>
      <c r="O82" s="35"/>
      <c r="P82" s="35"/>
      <c r="Q82" s="35"/>
      <c r="R82" s="35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  <c r="AF82" s="35"/>
      <c r="AG82" s="35"/>
      <c r="AH82" s="35"/>
      <c r="AI82" s="35"/>
      <c r="AJ82" s="35"/>
      <c r="AK82" s="35"/>
      <c r="AL82" s="35"/>
      <c r="AM82" s="35"/>
      <c r="AN82" s="35"/>
      <c r="AO82" s="35"/>
      <c r="AP82" s="35"/>
      <c r="AQ82" s="35"/>
      <c r="AR82" s="38"/>
      <c r="BE82" s="33"/>
    </row>
    <row r="83" spans="1:91" s="2" customFormat="1" ht="6.9" customHeight="1">
      <c r="A83" s="33"/>
      <c r="B83" s="34"/>
      <c r="C83" s="35"/>
      <c r="D83" s="35"/>
      <c r="E83" s="35"/>
      <c r="F83" s="35"/>
      <c r="G83" s="35"/>
      <c r="H83" s="35"/>
      <c r="I83" s="35"/>
      <c r="J83" s="35"/>
      <c r="K83" s="35"/>
      <c r="L83" s="35"/>
      <c r="M83" s="35"/>
      <c r="N83" s="35"/>
      <c r="O83" s="35"/>
      <c r="P83" s="35"/>
      <c r="Q83" s="35"/>
      <c r="R83" s="35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  <c r="AF83" s="35"/>
      <c r="AG83" s="35"/>
      <c r="AH83" s="35"/>
      <c r="AI83" s="35"/>
      <c r="AJ83" s="35"/>
      <c r="AK83" s="35"/>
      <c r="AL83" s="35"/>
      <c r="AM83" s="35"/>
      <c r="AN83" s="35"/>
      <c r="AO83" s="35"/>
      <c r="AP83" s="35"/>
      <c r="AQ83" s="35"/>
      <c r="AR83" s="38"/>
      <c r="BE83" s="33"/>
    </row>
    <row r="84" spans="1:91" s="4" customFormat="1" ht="12" customHeight="1">
      <c r="B84" s="57"/>
      <c r="C84" s="28" t="s">
        <v>13</v>
      </c>
      <c r="D84" s="58"/>
      <c r="E84" s="58"/>
      <c r="F84" s="58"/>
      <c r="G84" s="58"/>
      <c r="H84" s="58"/>
      <c r="I84" s="58"/>
      <c r="J84" s="58"/>
      <c r="K84" s="58"/>
      <c r="L84" s="58" t="str">
        <f>K5</f>
        <v>20201011001</v>
      </c>
      <c r="M84" s="58"/>
      <c r="N84" s="58"/>
      <c r="O84" s="58"/>
      <c r="P84" s="58"/>
      <c r="Q84" s="58"/>
      <c r="R84" s="58"/>
      <c r="S84" s="58"/>
      <c r="T84" s="58"/>
      <c r="U84" s="58"/>
      <c r="V84" s="58"/>
      <c r="W84" s="58"/>
      <c r="X84" s="58"/>
      <c r="Y84" s="58"/>
      <c r="Z84" s="58"/>
      <c r="AA84" s="58"/>
      <c r="AB84" s="58"/>
      <c r="AC84" s="58"/>
      <c r="AD84" s="58"/>
      <c r="AE84" s="58"/>
      <c r="AF84" s="58"/>
      <c r="AG84" s="58"/>
      <c r="AH84" s="58"/>
      <c r="AI84" s="58"/>
      <c r="AJ84" s="58"/>
      <c r="AK84" s="58"/>
      <c r="AL84" s="58"/>
      <c r="AM84" s="58"/>
      <c r="AN84" s="58"/>
      <c r="AO84" s="58"/>
      <c r="AP84" s="58"/>
      <c r="AQ84" s="58"/>
      <c r="AR84" s="59"/>
    </row>
    <row r="85" spans="1:91" s="5" customFormat="1" ht="36.9" customHeight="1">
      <c r="B85" s="60"/>
      <c r="C85" s="61" t="s">
        <v>16</v>
      </c>
      <c r="D85" s="62"/>
      <c r="E85" s="62"/>
      <c r="F85" s="62"/>
      <c r="G85" s="62"/>
      <c r="H85" s="62"/>
      <c r="I85" s="62"/>
      <c r="J85" s="62"/>
      <c r="K85" s="62"/>
      <c r="L85" s="271" t="str">
        <f>K6</f>
        <v>REKONSTRUKCE ÚČELOVÝCH KOMUNIKACÍ V OBJEKTU MATEŘSKÉ ŠKOLY DVORCE</v>
      </c>
      <c r="M85" s="272"/>
      <c r="N85" s="272"/>
      <c r="O85" s="272"/>
      <c r="P85" s="272"/>
      <c r="Q85" s="272"/>
      <c r="R85" s="272"/>
      <c r="S85" s="272"/>
      <c r="T85" s="272"/>
      <c r="U85" s="272"/>
      <c r="V85" s="272"/>
      <c r="W85" s="272"/>
      <c r="X85" s="272"/>
      <c r="Y85" s="272"/>
      <c r="Z85" s="272"/>
      <c r="AA85" s="272"/>
      <c r="AB85" s="272"/>
      <c r="AC85" s="272"/>
      <c r="AD85" s="272"/>
      <c r="AE85" s="272"/>
      <c r="AF85" s="272"/>
      <c r="AG85" s="272"/>
      <c r="AH85" s="272"/>
      <c r="AI85" s="272"/>
      <c r="AJ85" s="272"/>
      <c r="AK85" s="272"/>
      <c r="AL85" s="272"/>
      <c r="AM85" s="272"/>
      <c r="AN85" s="272"/>
      <c r="AO85" s="272"/>
      <c r="AP85" s="62"/>
      <c r="AQ85" s="62"/>
      <c r="AR85" s="63"/>
    </row>
    <row r="86" spans="1:91" s="2" customFormat="1" ht="6.9" customHeight="1">
      <c r="A86" s="33"/>
      <c r="B86" s="34"/>
      <c r="C86" s="35"/>
      <c r="D86" s="35"/>
      <c r="E86" s="35"/>
      <c r="F86" s="35"/>
      <c r="G86" s="35"/>
      <c r="H86" s="35"/>
      <c r="I86" s="35"/>
      <c r="J86" s="35"/>
      <c r="K86" s="35"/>
      <c r="L86" s="35"/>
      <c r="M86" s="35"/>
      <c r="N86" s="35"/>
      <c r="O86" s="35"/>
      <c r="P86" s="35"/>
      <c r="Q86" s="35"/>
      <c r="R86" s="35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  <c r="AF86" s="35"/>
      <c r="AG86" s="35"/>
      <c r="AH86" s="35"/>
      <c r="AI86" s="35"/>
      <c r="AJ86" s="35"/>
      <c r="AK86" s="35"/>
      <c r="AL86" s="35"/>
      <c r="AM86" s="35"/>
      <c r="AN86" s="35"/>
      <c r="AO86" s="35"/>
      <c r="AP86" s="35"/>
      <c r="AQ86" s="35"/>
      <c r="AR86" s="38"/>
      <c r="BE86" s="33"/>
    </row>
    <row r="87" spans="1:91" s="2" customFormat="1" ht="12" customHeight="1">
      <c r="A87" s="33"/>
      <c r="B87" s="34"/>
      <c r="C87" s="28" t="s">
        <v>20</v>
      </c>
      <c r="D87" s="35"/>
      <c r="E87" s="35"/>
      <c r="F87" s="35"/>
      <c r="G87" s="35"/>
      <c r="H87" s="35"/>
      <c r="I87" s="35"/>
      <c r="J87" s="35"/>
      <c r="K87" s="35"/>
      <c r="L87" s="64" t="str">
        <f>IF(K8="","",K8)</f>
        <v>Dvorce</v>
      </c>
      <c r="M87" s="35"/>
      <c r="N87" s="35"/>
      <c r="O87" s="35"/>
      <c r="P87" s="35"/>
      <c r="Q87" s="35"/>
      <c r="R87" s="35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  <c r="AF87" s="35"/>
      <c r="AG87" s="35"/>
      <c r="AH87" s="35"/>
      <c r="AI87" s="28" t="s">
        <v>22</v>
      </c>
      <c r="AJ87" s="35"/>
      <c r="AK87" s="35"/>
      <c r="AL87" s="35"/>
      <c r="AM87" s="273" t="str">
        <f>IF(AN8= "","",AN8)</f>
        <v>6. 11. 2020</v>
      </c>
      <c r="AN87" s="273"/>
      <c r="AO87" s="35"/>
      <c r="AP87" s="35"/>
      <c r="AQ87" s="35"/>
      <c r="AR87" s="38"/>
      <c r="BE87" s="33"/>
    </row>
    <row r="88" spans="1:91" s="2" customFormat="1" ht="6.9" customHeight="1">
      <c r="A88" s="33"/>
      <c r="B88" s="34"/>
      <c r="C88" s="35"/>
      <c r="D88" s="35"/>
      <c r="E88" s="35"/>
      <c r="F88" s="35"/>
      <c r="G88" s="35"/>
      <c r="H88" s="35"/>
      <c r="I88" s="35"/>
      <c r="J88" s="35"/>
      <c r="K88" s="35"/>
      <c r="L88" s="35"/>
      <c r="M88" s="35"/>
      <c r="N88" s="35"/>
      <c r="O88" s="35"/>
      <c r="P88" s="35"/>
      <c r="Q88" s="35"/>
      <c r="R88" s="35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  <c r="AF88" s="35"/>
      <c r="AG88" s="35"/>
      <c r="AH88" s="35"/>
      <c r="AI88" s="35"/>
      <c r="AJ88" s="35"/>
      <c r="AK88" s="35"/>
      <c r="AL88" s="35"/>
      <c r="AM88" s="35"/>
      <c r="AN88" s="35"/>
      <c r="AO88" s="35"/>
      <c r="AP88" s="35"/>
      <c r="AQ88" s="35"/>
      <c r="AR88" s="38"/>
      <c r="BE88" s="33"/>
    </row>
    <row r="89" spans="1:91" s="2" customFormat="1" ht="15.15" customHeight="1">
      <c r="A89" s="33"/>
      <c r="B89" s="34"/>
      <c r="C89" s="28" t="s">
        <v>24</v>
      </c>
      <c r="D89" s="35"/>
      <c r="E89" s="35"/>
      <c r="F89" s="35"/>
      <c r="G89" s="35"/>
      <c r="H89" s="35"/>
      <c r="I89" s="35"/>
      <c r="J89" s="35"/>
      <c r="K89" s="35"/>
      <c r="L89" s="58" t="str">
        <f>IF(E11= "","",E11)</f>
        <v>Obec Dvorce</v>
      </c>
      <c r="M89" s="35"/>
      <c r="N89" s="35"/>
      <c r="O89" s="35"/>
      <c r="P89" s="35"/>
      <c r="Q89" s="35"/>
      <c r="R89" s="35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  <c r="AF89" s="35"/>
      <c r="AG89" s="35"/>
      <c r="AH89" s="35"/>
      <c r="AI89" s="28" t="s">
        <v>30</v>
      </c>
      <c r="AJ89" s="35"/>
      <c r="AK89" s="35"/>
      <c r="AL89" s="35"/>
      <c r="AM89" s="274" t="str">
        <f>IF(E17="","",E17)</f>
        <v>ATRIS s.r.o.</v>
      </c>
      <c r="AN89" s="275"/>
      <c r="AO89" s="275"/>
      <c r="AP89" s="275"/>
      <c r="AQ89" s="35"/>
      <c r="AR89" s="38"/>
      <c r="AS89" s="276" t="s">
        <v>56</v>
      </c>
      <c r="AT89" s="277"/>
      <c r="AU89" s="66"/>
      <c r="AV89" s="66"/>
      <c r="AW89" s="66"/>
      <c r="AX89" s="66"/>
      <c r="AY89" s="66"/>
      <c r="AZ89" s="66"/>
      <c r="BA89" s="66"/>
      <c r="BB89" s="66"/>
      <c r="BC89" s="66"/>
      <c r="BD89" s="67"/>
      <c r="BE89" s="33"/>
    </row>
    <row r="90" spans="1:91" s="2" customFormat="1" ht="15.15" customHeight="1">
      <c r="A90" s="33"/>
      <c r="B90" s="34"/>
      <c r="C90" s="28" t="s">
        <v>28</v>
      </c>
      <c r="D90" s="35"/>
      <c r="E90" s="35"/>
      <c r="F90" s="35"/>
      <c r="G90" s="35"/>
      <c r="H90" s="35"/>
      <c r="I90" s="35"/>
      <c r="J90" s="35"/>
      <c r="K90" s="35"/>
      <c r="L90" s="58" t="str">
        <f>IF(E14= "Vyplň údaj","",E14)</f>
        <v/>
      </c>
      <c r="M90" s="35"/>
      <c r="N90" s="35"/>
      <c r="O90" s="35"/>
      <c r="P90" s="35"/>
      <c r="Q90" s="35"/>
      <c r="R90" s="35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  <c r="AF90" s="35"/>
      <c r="AG90" s="35"/>
      <c r="AH90" s="35"/>
      <c r="AI90" s="28" t="s">
        <v>33</v>
      </c>
      <c r="AJ90" s="35"/>
      <c r="AK90" s="35"/>
      <c r="AL90" s="35"/>
      <c r="AM90" s="274" t="str">
        <f>IF(E20="","",E20)</f>
        <v>Barbora Kyšková</v>
      </c>
      <c r="AN90" s="275"/>
      <c r="AO90" s="275"/>
      <c r="AP90" s="275"/>
      <c r="AQ90" s="35"/>
      <c r="AR90" s="38"/>
      <c r="AS90" s="278"/>
      <c r="AT90" s="279"/>
      <c r="AU90" s="68"/>
      <c r="AV90" s="68"/>
      <c r="AW90" s="68"/>
      <c r="AX90" s="68"/>
      <c r="AY90" s="68"/>
      <c r="AZ90" s="68"/>
      <c r="BA90" s="68"/>
      <c r="BB90" s="68"/>
      <c r="BC90" s="68"/>
      <c r="BD90" s="69"/>
      <c r="BE90" s="33"/>
    </row>
    <row r="91" spans="1:91" s="2" customFormat="1" ht="10.8" customHeight="1">
      <c r="A91" s="33"/>
      <c r="B91" s="34"/>
      <c r="C91" s="35"/>
      <c r="D91" s="35"/>
      <c r="E91" s="35"/>
      <c r="F91" s="35"/>
      <c r="G91" s="35"/>
      <c r="H91" s="35"/>
      <c r="I91" s="35"/>
      <c r="J91" s="35"/>
      <c r="K91" s="35"/>
      <c r="L91" s="35"/>
      <c r="M91" s="35"/>
      <c r="N91" s="35"/>
      <c r="O91" s="35"/>
      <c r="P91" s="35"/>
      <c r="Q91" s="35"/>
      <c r="R91" s="35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  <c r="AF91" s="35"/>
      <c r="AG91" s="35"/>
      <c r="AH91" s="35"/>
      <c r="AI91" s="35"/>
      <c r="AJ91" s="35"/>
      <c r="AK91" s="35"/>
      <c r="AL91" s="35"/>
      <c r="AM91" s="35"/>
      <c r="AN91" s="35"/>
      <c r="AO91" s="35"/>
      <c r="AP91" s="35"/>
      <c r="AQ91" s="35"/>
      <c r="AR91" s="38"/>
      <c r="AS91" s="280"/>
      <c r="AT91" s="281"/>
      <c r="AU91" s="70"/>
      <c r="AV91" s="70"/>
      <c r="AW91" s="70"/>
      <c r="AX91" s="70"/>
      <c r="AY91" s="70"/>
      <c r="AZ91" s="70"/>
      <c r="BA91" s="70"/>
      <c r="BB91" s="70"/>
      <c r="BC91" s="70"/>
      <c r="BD91" s="71"/>
      <c r="BE91" s="33"/>
    </row>
    <row r="92" spans="1:91" s="2" customFormat="1" ht="29.25" customHeight="1">
      <c r="A92" s="33"/>
      <c r="B92" s="34"/>
      <c r="C92" s="282" t="s">
        <v>57</v>
      </c>
      <c r="D92" s="283"/>
      <c r="E92" s="283"/>
      <c r="F92" s="283"/>
      <c r="G92" s="283"/>
      <c r="H92" s="72"/>
      <c r="I92" s="284" t="s">
        <v>58</v>
      </c>
      <c r="J92" s="283"/>
      <c r="K92" s="283"/>
      <c r="L92" s="283"/>
      <c r="M92" s="283"/>
      <c r="N92" s="283"/>
      <c r="O92" s="283"/>
      <c r="P92" s="283"/>
      <c r="Q92" s="283"/>
      <c r="R92" s="283"/>
      <c r="S92" s="283"/>
      <c r="T92" s="283"/>
      <c r="U92" s="283"/>
      <c r="V92" s="283"/>
      <c r="W92" s="283"/>
      <c r="X92" s="283"/>
      <c r="Y92" s="283"/>
      <c r="Z92" s="283"/>
      <c r="AA92" s="283"/>
      <c r="AB92" s="283"/>
      <c r="AC92" s="283"/>
      <c r="AD92" s="283"/>
      <c r="AE92" s="283"/>
      <c r="AF92" s="283"/>
      <c r="AG92" s="285" t="s">
        <v>59</v>
      </c>
      <c r="AH92" s="283"/>
      <c r="AI92" s="283"/>
      <c r="AJ92" s="283"/>
      <c r="AK92" s="283"/>
      <c r="AL92" s="283"/>
      <c r="AM92" s="283"/>
      <c r="AN92" s="284" t="s">
        <v>60</v>
      </c>
      <c r="AO92" s="283"/>
      <c r="AP92" s="286"/>
      <c r="AQ92" s="73" t="s">
        <v>61</v>
      </c>
      <c r="AR92" s="38"/>
      <c r="AS92" s="74" t="s">
        <v>62</v>
      </c>
      <c r="AT92" s="75" t="s">
        <v>63</v>
      </c>
      <c r="AU92" s="75" t="s">
        <v>64</v>
      </c>
      <c r="AV92" s="75" t="s">
        <v>65</v>
      </c>
      <c r="AW92" s="75" t="s">
        <v>66</v>
      </c>
      <c r="AX92" s="75" t="s">
        <v>67</v>
      </c>
      <c r="AY92" s="75" t="s">
        <v>68</v>
      </c>
      <c r="AZ92" s="75" t="s">
        <v>69</v>
      </c>
      <c r="BA92" s="75" t="s">
        <v>70</v>
      </c>
      <c r="BB92" s="75" t="s">
        <v>71</v>
      </c>
      <c r="BC92" s="75" t="s">
        <v>72</v>
      </c>
      <c r="BD92" s="76" t="s">
        <v>73</v>
      </c>
      <c r="BE92" s="33"/>
    </row>
    <row r="93" spans="1:91" s="2" customFormat="1" ht="10.8" customHeight="1">
      <c r="A93" s="33"/>
      <c r="B93" s="34"/>
      <c r="C93" s="35"/>
      <c r="D93" s="35"/>
      <c r="E93" s="35"/>
      <c r="F93" s="35"/>
      <c r="G93" s="35"/>
      <c r="H93" s="35"/>
      <c r="I93" s="35"/>
      <c r="J93" s="35"/>
      <c r="K93" s="35"/>
      <c r="L93" s="35"/>
      <c r="M93" s="35"/>
      <c r="N93" s="35"/>
      <c r="O93" s="35"/>
      <c r="P93" s="35"/>
      <c r="Q93" s="35"/>
      <c r="R93" s="35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  <c r="AF93" s="35"/>
      <c r="AG93" s="35"/>
      <c r="AH93" s="35"/>
      <c r="AI93" s="35"/>
      <c r="AJ93" s="35"/>
      <c r="AK93" s="35"/>
      <c r="AL93" s="35"/>
      <c r="AM93" s="35"/>
      <c r="AN93" s="35"/>
      <c r="AO93" s="35"/>
      <c r="AP93" s="35"/>
      <c r="AQ93" s="35"/>
      <c r="AR93" s="38"/>
      <c r="AS93" s="77"/>
      <c r="AT93" s="78"/>
      <c r="AU93" s="78"/>
      <c r="AV93" s="78"/>
      <c r="AW93" s="78"/>
      <c r="AX93" s="78"/>
      <c r="AY93" s="78"/>
      <c r="AZ93" s="78"/>
      <c r="BA93" s="78"/>
      <c r="BB93" s="78"/>
      <c r="BC93" s="78"/>
      <c r="BD93" s="79"/>
      <c r="BE93" s="33"/>
    </row>
    <row r="94" spans="1:91" s="6" customFormat="1" ht="32.4" customHeight="1">
      <c r="B94" s="80"/>
      <c r="C94" s="81" t="s">
        <v>74</v>
      </c>
      <c r="D94" s="82"/>
      <c r="E94" s="82"/>
      <c r="F94" s="82"/>
      <c r="G94" s="82"/>
      <c r="H94" s="82"/>
      <c r="I94" s="82"/>
      <c r="J94" s="82"/>
      <c r="K94" s="82"/>
      <c r="L94" s="82"/>
      <c r="M94" s="82"/>
      <c r="N94" s="82"/>
      <c r="O94" s="82"/>
      <c r="P94" s="82"/>
      <c r="Q94" s="82"/>
      <c r="R94" s="82"/>
      <c r="S94" s="82"/>
      <c r="T94" s="82"/>
      <c r="U94" s="82"/>
      <c r="V94" s="82"/>
      <c r="W94" s="82"/>
      <c r="X94" s="82"/>
      <c r="Y94" s="82"/>
      <c r="Z94" s="82"/>
      <c r="AA94" s="82"/>
      <c r="AB94" s="82"/>
      <c r="AC94" s="82"/>
      <c r="AD94" s="82"/>
      <c r="AE94" s="82"/>
      <c r="AF94" s="82"/>
      <c r="AG94" s="290">
        <f>ROUND(AG95,2)</f>
        <v>0</v>
      </c>
      <c r="AH94" s="290"/>
      <c r="AI94" s="290"/>
      <c r="AJ94" s="290"/>
      <c r="AK94" s="290"/>
      <c r="AL94" s="290"/>
      <c r="AM94" s="290"/>
      <c r="AN94" s="291">
        <f>SUM(AG94,AT94)</f>
        <v>0</v>
      </c>
      <c r="AO94" s="291"/>
      <c r="AP94" s="291"/>
      <c r="AQ94" s="84" t="s">
        <v>1</v>
      </c>
      <c r="AR94" s="85"/>
      <c r="AS94" s="86">
        <f>ROUND(AS95,2)</f>
        <v>0</v>
      </c>
      <c r="AT94" s="87">
        <f>ROUND(SUM(AV94:AW94),2)</f>
        <v>0</v>
      </c>
      <c r="AU94" s="88">
        <f>ROUND(AU95,5)</f>
        <v>0</v>
      </c>
      <c r="AV94" s="87">
        <f>ROUND(AZ94*L29,2)</f>
        <v>0</v>
      </c>
      <c r="AW94" s="87">
        <f>ROUND(BA94*L30,2)</f>
        <v>0</v>
      </c>
      <c r="AX94" s="87">
        <f>ROUND(BB94*L29,2)</f>
        <v>0</v>
      </c>
      <c r="AY94" s="87">
        <f>ROUND(BC94*L30,2)</f>
        <v>0</v>
      </c>
      <c r="AZ94" s="87">
        <f>ROUND(AZ95,2)</f>
        <v>0</v>
      </c>
      <c r="BA94" s="87">
        <f>ROUND(BA95,2)</f>
        <v>0</v>
      </c>
      <c r="BB94" s="87">
        <f>ROUND(BB95,2)</f>
        <v>0</v>
      </c>
      <c r="BC94" s="87">
        <f>ROUND(BC95,2)</f>
        <v>0</v>
      </c>
      <c r="BD94" s="89">
        <f>ROUND(BD95,2)</f>
        <v>0</v>
      </c>
      <c r="BS94" s="90" t="s">
        <v>75</v>
      </c>
      <c r="BT94" s="90" t="s">
        <v>76</v>
      </c>
      <c r="BU94" s="91" t="s">
        <v>77</v>
      </c>
      <c r="BV94" s="90" t="s">
        <v>78</v>
      </c>
      <c r="BW94" s="90" t="s">
        <v>5</v>
      </c>
      <c r="BX94" s="90" t="s">
        <v>79</v>
      </c>
      <c r="CL94" s="90" t="s">
        <v>1</v>
      </c>
    </row>
    <row r="95" spans="1:91" s="7" customFormat="1" ht="37.5" customHeight="1">
      <c r="A95" s="92" t="s">
        <v>80</v>
      </c>
      <c r="B95" s="93"/>
      <c r="C95" s="94"/>
      <c r="D95" s="289" t="s">
        <v>81</v>
      </c>
      <c r="E95" s="289"/>
      <c r="F95" s="289"/>
      <c r="G95" s="289"/>
      <c r="H95" s="289"/>
      <c r="I95" s="95"/>
      <c r="J95" s="289" t="s">
        <v>17</v>
      </c>
      <c r="K95" s="289"/>
      <c r="L95" s="289"/>
      <c r="M95" s="289"/>
      <c r="N95" s="289"/>
      <c r="O95" s="289"/>
      <c r="P95" s="289"/>
      <c r="Q95" s="289"/>
      <c r="R95" s="289"/>
      <c r="S95" s="289"/>
      <c r="T95" s="289"/>
      <c r="U95" s="289"/>
      <c r="V95" s="289"/>
      <c r="W95" s="289"/>
      <c r="X95" s="289"/>
      <c r="Y95" s="289"/>
      <c r="Z95" s="289"/>
      <c r="AA95" s="289"/>
      <c r="AB95" s="289"/>
      <c r="AC95" s="289"/>
      <c r="AD95" s="289"/>
      <c r="AE95" s="289"/>
      <c r="AF95" s="289"/>
      <c r="AG95" s="287">
        <f>'001 - REKONSTRUKCE ÚČELOV...'!J30</f>
        <v>0</v>
      </c>
      <c r="AH95" s="288"/>
      <c r="AI95" s="288"/>
      <c r="AJ95" s="288"/>
      <c r="AK95" s="288"/>
      <c r="AL95" s="288"/>
      <c r="AM95" s="288"/>
      <c r="AN95" s="287">
        <f>SUM(AG95,AT95)</f>
        <v>0</v>
      </c>
      <c r="AO95" s="288"/>
      <c r="AP95" s="288"/>
      <c r="AQ95" s="96" t="s">
        <v>82</v>
      </c>
      <c r="AR95" s="97"/>
      <c r="AS95" s="98">
        <v>0</v>
      </c>
      <c r="AT95" s="99">
        <f>ROUND(SUM(AV95:AW95),2)</f>
        <v>0</v>
      </c>
      <c r="AU95" s="100">
        <f>'001 - REKONSTRUKCE ÚČELOV...'!P130</f>
        <v>0</v>
      </c>
      <c r="AV95" s="99">
        <f>'001 - REKONSTRUKCE ÚČELOV...'!J33</f>
        <v>0</v>
      </c>
      <c r="AW95" s="99">
        <f>'001 - REKONSTRUKCE ÚČELOV...'!J34</f>
        <v>0</v>
      </c>
      <c r="AX95" s="99">
        <f>'001 - REKONSTRUKCE ÚČELOV...'!J35</f>
        <v>0</v>
      </c>
      <c r="AY95" s="99">
        <f>'001 - REKONSTRUKCE ÚČELOV...'!J36</f>
        <v>0</v>
      </c>
      <c r="AZ95" s="99">
        <f>'001 - REKONSTRUKCE ÚČELOV...'!F33</f>
        <v>0</v>
      </c>
      <c r="BA95" s="99">
        <f>'001 - REKONSTRUKCE ÚČELOV...'!F34</f>
        <v>0</v>
      </c>
      <c r="BB95" s="99">
        <f>'001 - REKONSTRUKCE ÚČELOV...'!F35</f>
        <v>0</v>
      </c>
      <c r="BC95" s="99">
        <f>'001 - REKONSTRUKCE ÚČELOV...'!F36</f>
        <v>0</v>
      </c>
      <c r="BD95" s="101">
        <f>'001 - REKONSTRUKCE ÚČELOV...'!F37</f>
        <v>0</v>
      </c>
      <c r="BT95" s="102" t="s">
        <v>83</v>
      </c>
      <c r="BV95" s="102" t="s">
        <v>78</v>
      </c>
      <c r="BW95" s="102" t="s">
        <v>84</v>
      </c>
      <c r="BX95" s="102" t="s">
        <v>5</v>
      </c>
      <c r="CL95" s="102" t="s">
        <v>1</v>
      </c>
      <c r="CM95" s="102" t="s">
        <v>85</v>
      </c>
    </row>
    <row r="96" spans="1:91" s="2" customFormat="1" ht="30" customHeight="1">
      <c r="A96" s="33"/>
      <c r="B96" s="34"/>
      <c r="C96" s="35"/>
      <c r="D96" s="35"/>
      <c r="E96" s="35"/>
      <c r="F96" s="35"/>
      <c r="G96" s="35"/>
      <c r="H96" s="35"/>
      <c r="I96" s="35"/>
      <c r="J96" s="35"/>
      <c r="K96" s="35"/>
      <c r="L96" s="35"/>
      <c r="M96" s="35"/>
      <c r="N96" s="35"/>
      <c r="O96" s="35"/>
      <c r="P96" s="35"/>
      <c r="Q96" s="35"/>
      <c r="R96" s="35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F96" s="35"/>
      <c r="AG96" s="35"/>
      <c r="AH96" s="35"/>
      <c r="AI96" s="35"/>
      <c r="AJ96" s="35"/>
      <c r="AK96" s="35"/>
      <c r="AL96" s="35"/>
      <c r="AM96" s="35"/>
      <c r="AN96" s="35"/>
      <c r="AO96" s="35"/>
      <c r="AP96" s="35"/>
      <c r="AQ96" s="35"/>
      <c r="AR96" s="38"/>
      <c r="AS96" s="33"/>
      <c r="AT96" s="33"/>
      <c r="AU96" s="33"/>
      <c r="AV96" s="33"/>
      <c r="AW96" s="33"/>
      <c r="AX96" s="33"/>
      <c r="AY96" s="33"/>
      <c r="AZ96" s="33"/>
      <c r="BA96" s="33"/>
      <c r="BB96" s="33"/>
      <c r="BC96" s="33"/>
      <c r="BD96" s="33"/>
      <c r="BE96" s="33"/>
    </row>
    <row r="97" spans="1:57" s="2" customFormat="1" ht="6.9" customHeight="1">
      <c r="A97" s="33"/>
      <c r="B97" s="53"/>
      <c r="C97" s="54"/>
      <c r="D97" s="54"/>
      <c r="E97" s="54"/>
      <c r="F97" s="54"/>
      <c r="G97" s="54"/>
      <c r="H97" s="54"/>
      <c r="I97" s="54"/>
      <c r="J97" s="54"/>
      <c r="K97" s="54"/>
      <c r="L97" s="54"/>
      <c r="M97" s="54"/>
      <c r="N97" s="54"/>
      <c r="O97" s="54"/>
      <c r="P97" s="54"/>
      <c r="Q97" s="54"/>
      <c r="R97" s="54"/>
      <c r="S97" s="54"/>
      <c r="T97" s="54"/>
      <c r="U97" s="54"/>
      <c r="V97" s="54"/>
      <c r="W97" s="54"/>
      <c r="X97" s="54"/>
      <c r="Y97" s="54"/>
      <c r="Z97" s="54"/>
      <c r="AA97" s="54"/>
      <c r="AB97" s="54"/>
      <c r="AC97" s="54"/>
      <c r="AD97" s="54"/>
      <c r="AE97" s="54"/>
      <c r="AF97" s="54"/>
      <c r="AG97" s="54"/>
      <c r="AH97" s="54"/>
      <c r="AI97" s="54"/>
      <c r="AJ97" s="54"/>
      <c r="AK97" s="54"/>
      <c r="AL97" s="54"/>
      <c r="AM97" s="54"/>
      <c r="AN97" s="54"/>
      <c r="AO97" s="54"/>
      <c r="AP97" s="54"/>
      <c r="AQ97" s="54"/>
      <c r="AR97" s="38"/>
      <c r="AS97" s="33"/>
      <c r="AT97" s="33"/>
      <c r="AU97" s="33"/>
      <c r="AV97" s="33"/>
      <c r="AW97" s="33"/>
      <c r="AX97" s="33"/>
      <c r="AY97" s="33"/>
      <c r="AZ97" s="33"/>
      <c r="BA97" s="33"/>
      <c r="BB97" s="33"/>
      <c r="BC97" s="33"/>
      <c r="BD97" s="33"/>
      <c r="BE97" s="33"/>
    </row>
  </sheetData>
  <sheetProtection algorithmName="SHA-512" hashValue="j531/BKhUaKQQCkC4XHCJicbGBtfpJGnKJ0HtK+r9FnIFoSvSdsUoQxNSfyU6BrFqh4tMWD5DZKQVGh7keUBIQ==" saltValue="WxrVXcm8GP3LA0z2LRL7tEub2GWq3IlewE3N8z0TrSBSt6NWFUaBIebQdyyiME9rrfQX619Kx7dzQYxUTwY/iA==" spinCount="100000" sheet="1" objects="1" scenarios="1" formatColumns="0" formatRows="0"/>
  <mergeCells count="42">
    <mergeCell ref="AR2:BE2"/>
    <mergeCell ref="C92:G92"/>
    <mergeCell ref="I92:AF92"/>
    <mergeCell ref="AG92:AM92"/>
    <mergeCell ref="AN92:AP92"/>
    <mergeCell ref="AN95:AP95"/>
    <mergeCell ref="AG95:AM95"/>
    <mergeCell ref="D95:H95"/>
    <mergeCell ref="J95:AF95"/>
    <mergeCell ref="AG94:AM94"/>
    <mergeCell ref="AN94:AP94"/>
    <mergeCell ref="L85:AO85"/>
    <mergeCell ref="AM87:AN87"/>
    <mergeCell ref="AM89:AP89"/>
    <mergeCell ref="AS89:AT91"/>
    <mergeCell ref="AM90:AP90"/>
    <mergeCell ref="W33:AE33"/>
    <mergeCell ref="AK33:AO33"/>
    <mergeCell ref="L33:P33"/>
    <mergeCell ref="X35:AB35"/>
    <mergeCell ref="AK35:AO35"/>
    <mergeCell ref="AK31:AO31"/>
    <mergeCell ref="L31:P31"/>
    <mergeCell ref="W32:AE32"/>
    <mergeCell ref="AK32:AO32"/>
    <mergeCell ref="L32:P32"/>
    <mergeCell ref="BE5:BE34"/>
    <mergeCell ref="K5:AO5"/>
    <mergeCell ref="K6:AO6"/>
    <mergeCell ref="E14:AJ14"/>
    <mergeCell ref="E23:AN23"/>
    <mergeCell ref="AK26:AO26"/>
    <mergeCell ref="L28:P28"/>
    <mergeCell ref="W28:AE28"/>
    <mergeCell ref="AK28:AO28"/>
    <mergeCell ref="W29:AE29"/>
    <mergeCell ref="AK29:AO29"/>
    <mergeCell ref="L29:P29"/>
    <mergeCell ref="W30:AE30"/>
    <mergeCell ref="AK30:AO30"/>
    <mergeCell ref="L30:P30"/>
    <mergeCell ref="W31:AE31"/>
  </mergeCells>
  <hyperlinks>
    <hyperlink ref="A95" location="'001 - REKONSTRUKCE ÚČELOV...'!C2" display="/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265"/>
  <sheetViews>
    <sheetView showGridLines="0" workbookViewId="0"/>
  </sheetViews>
  <sheetFormatPr defaultRowHeight="14.4"/>
  <cols>
    <col min="1" max="1" width="8.28515625" style="1" customWidth="1"/>
    <col min="2" max="2" width="1.7109375" style="1" customWidth="1"/>
    <col min="3" max="3" width="4.140625" style="1" customWidth="1"/>
    <col min="4" max="4" width="4.28515625" style="1" customWidth="1"/>
    <col min="5" max="5" width="17.140625" style="1" customWidth="1"/>
    <col min="6" max="6" width="50.85546875" style="1" customWidth="1"/>
    <col min="7" max="7" width="7" style="1" customWidth="1"/>
    <col min="8" max="8" width="11.42578125" style="1" customWidth="1"/>
    <col min="9" max="9" width="20.140625" style="103" customWidth="1"/>
    <col min="10" max="11" width="20.140625" style="1" customWidth="1"/>
    <col min="12" max="12" width="9.28515625" style="1" customWidth="1"/>
    <col min="13" max="13" width="10.85546875" style="1" hidden="1" customWidth="1"/>
    <col min="14" max="14" width="9.28515625" style="1" hidden="1"/>
    <col min="15" max="20" width="14.140625" style="1" hidden="1" customWidth="1"/>
    <col min="21" max="21" width="16.28515625" style="1" hidden="1" customWidth="1"/>
    <col min="22" max="22" width="12.28515625" style="1" customWidth="1"/>
    <col min="23" max="23" width="16.28515625" style="1" customWidth="1"/>
    <col min="24" max="24" width="12.28515625" style="1" customWidth="1"/>
    <col min="25" max="25" width="15" style="1" customWidth="1"/>
    <col min="26" max="26" width="11" style="1" customWidth="1"/>
    <col min="27" max="27" width="15" style="1" customWidth="1"/>
    <col min="28" max="28" width="16.28515625" style="1" customWidth="1"/>
    <col min="29" max="29" width="11" style="1" customWidth="1"/>
    <col min="30" max="30" width="15" style="1" customWidth="1"/>
    <col min="31" max="31" width="16.28515625" style="1" customWidth="1"/>
    <col min="44" max="65" width="9.28515625" style="1" hidden="1"/>
  </cols>
  <sheetData>
    <row r="2" spans="1:46" s="1" customFormat="1" ht="36.9" customHeight="1">
      <c r="I2" s="103"/>
      <c r="L2" s="292"/>
      <c r="M2" s="292"/>
      <c r="N2" s="292"/>
      <c r="O2" s="292"/>
      <c r="P2" s="292"/>
      <c r="Q2" s="292"/>
      <c r="R2" s="292"/>
      <c r="S2" s="292"/>
      <c r="T2" s="292"/>
      <c r="U2" s="292"/>
      <c r="V2" s="292"/>
      <c r="AT2" s="16" t="s">
        <v>84</v>
      </c>
    </row>
    <row r="3" spans="1:46" s="1" customFormat="1" ht="6.9" hidden="1" customHeight="1">
      <c r="B3" s="104"/>
      <c r="C3" s="105"/>
      <c r="D3" s="105"/>
      <c r="E3" s="105"/>
      <c r="F3" s="105"/>
      <c r="G3" s="105"/>
      <c r="H3" s="105"/>
      <c r="I3" s="106"/>
      <c r="J3" s="105"/>
      <c r="K3" s="105"/>
      <c r="L3" s="19"/>
      <c r="AT3" s="16" t="s">
        <v>85</v>
      </c>
    </row>
    <row r="4" spans="1:46" s="1" customFormat="1" ht="24.9" hidden="1" customHeight="1">
      <c r="B4" s="19"/>
      <c r="D4" s="107" t="s">
        <v>86</v>
      </c>
      <c r="I4" s="103"/>
      <c r="L4" s="19"/>
      <c r="M4" s="108" t="s">
        <v>10</v>
      </c>
      <c r="AT4" s="16" t="s">
        <v>4</v>
      </c>
    </row>
    <row r="5" spans="1:46" s="1" customFormat="1" ht="6.9" hidden="1" customHeight="1">
      <c r="B5" s="19"/>
      <c r="I5" s="103"/>
      <c r="L5" s="19"/>
    </row>
    <row r="6" spans="1:46" s="1" customFormat="1" ht="12" hidden="1" customHeight="1">
      <c r="B6" s="19"/>
      <c r="D6" s="109" t="s">
        <v>16</v>
      </c>
      <c r="I6" s="103"/>
      <c r="L6" s="19"/>
    </row>
    <row r="7" spans="1:46" s="1" customFormat="1" ht="23.25" hidden="1" customHeight="1">
      <c r="B7" s="19"/>
      <c r="E7" s="293" t="str">
        <f>'Rekapitulace stavby'!K6</f>
        <v>REKONSTRUKCE ÚČELOVÝCH KOMUNIKACÍ V OBJEKTU MATEŘSKÉ ŠKOLY DVORCE</v>
      </c>
      <c r="F7" s="294"/>
      <c r="G7" s="294"/>
      <c r="H7" s="294"/>
      <c r="I7" s="103"/>
      <c r="L7" s="19"/>
    </row>
    <row r="8" spans="1:46" s="2" customFormat="1" ht="12" hidden="1" customHeight="1">
      <c r="A8" s="33"/>
      <c r="B8" s="38"/>
      <c r="C8" s="33"/>
      <c r="D8" s="109" t="s">
        <v>87</v>
      </c>
      <c r="E8" s="33"/>
      <c r="F8" s="33"/>
      <c r="G8" s="33"/>
      <c r="H8" s="33"/>
      <c r="I8" s="110"/>
      <c r="J8" s="33"/>
      <c r="K8" s="33"/>
      <c r="L8" s="50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</row>
    <row r="9" spans="1:46" s="2" customFormat="1" ht="24.75" hidden="1" customHeight="1">
      <c r="A9" s="33"/>
      <c r="B9" s="38"/>
      <c r="C9" s="33"/>
      <c r="D9" s="33"/>
      <c r="E9" s="295" t="s">
        <v>88</v>
      </c>
      <c r="F9" s="296"/>
      <c r="G9" s="296"/>
      <c r="H9" s="296"/>
      <c r="I9" s="110"/>
      <c r="J9" s="33"/>
      <c r="K9" s="33"/>
      <c r="L9" s="50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</row>
    <row r="10" spans="1:46" s="2" customFormat="1" ht="10.199999999999999" hidden="1">
      <c r="A10" s="33"/>
      <c r="B10" s="38"/>
      <c r="C10" s="33"/>
      <c r="D10" s="33"/>
      <c r="E10" s="33"/>
      <c r="F10" s="33"/>
      <c r="G10" s="33"/>
      <c r="H10" s="33"/>
      <c r="I10" s="110"/>
      <c r="J10" s="33"/>
      <c r="K10" s="33"/>
      <c r="L10" s="50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</row>
    <row r="11" spans="1:46" s="2" customFormat="1" ht="12" hidden="1" customHeight="1">
      <c r="A11" s="33"/>
      <c r="B11" s="38"/>
      <c r="C11" s="33"/>
      <c r="D11" s="109" t="s">
        <v>18</v>
      </c>
      <c r="E11" s="33"/>
      <c r="F11" s="111" t="s">
        <v>1</v>
      </c>
      <c r="G11" s="33"/>
      <c r="H11" s="33"/>
      <c r="I11" s="112" t="s">
        <v>19</v>
      </c>
      <c r="J11" s="111" t="s">
        <v>1</v>
      </c>
      <c r="K11" s="33"/>
      <c r="L11" s="50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</row>
    <row r="12" spans="1:46" s="2" customFormat="1" ht="12" hidden="1" customHeight="1">
      <c r="A12" s="33"/>
      <c r="B12" s="38"/>
      <c r="C12" s="33"/>
      <c r="D12" s="109" t="s">
        <v>20</v>
      </c>
      <c r="E12" s="33"/>
      <c r="F12" s="111" t="s">
        <v>21</v>
      </c>
      <c r="G12" s="33"/>
      <c r="H12" s="33"/>
      <c r="I12" s="112" t="s">
        <v>22</v>
      </c>
      <c r="J12" s="113" t="str">
        <f>'Rekapitulace stavby'!AN8</f>
        <v>6. 11. 2020</v>
      </c>
      <c r="K12" s="33"/>
      <c r="L12" s="50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</row>
    <row r="13" spans="1:46" s="2" customFormat="1" ht="10.8" hidden="1" customHeight="1">
      <c r="A13" s="33"/>
      <c r="B13" s="38"/>
      <c r="C13" s="33"/>
      <c r="D13" s="33"/>
      <c r="E13" s="33"/>
      <c r="F13" s="33"/>
      <c r="G13" s="33"/>
      <c r="H13" s="33"/>
      <c r="I13" s="110"/>
      <c r="J13" s="33"/>
      <c r="K13" s="33"/>
      <c r="L13" s="50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</row>
    <row r="14" spans="1:46" s="2" customFormat="1" ht="12" hidden="1" customHeight="1">
      <c r="A14" s="33"/>
      <c r="B14" s="38"/>
      <c r="C14" s="33"/>
      <c r="D14" s="109" t="s">
        <v>24</v>
      </c>
      <c r="E14" s="33"/>
      <c r="F14" s="33"/>
      <c r="G14" s="33"/>
      <c r="H14" s="33"/>
      <c r="I14" s="112" t="s">
        <v>25</v>
      </c>
      <c r="J14" s="111" t="s">
        <v>1</v>
      </c>
      <c r="K14" s="33"/>
      <c r="L14" s="50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</row>
    <row r="15" spans="1:46" s="2" customFormat="1" ht="18" hidden="1" customHeight="1">
      <c r="A15" s="33"/>
      <c r="B15" s="38"/>
      <c r="C15" s="33"/>
      <c r="D15" s="33"/>
      <c r="E15" s="111" t="s">
        <v>26</v>
      </c>
      <c r="F15" s="33"/>
      <c r="G15" s="33"/>
      <c r="H15" s="33"/>
      <c r="I15" s="112" t="s">
        <v>27</v>
      </c>
      <c r="J15" s="111" t="s">
        <v>1</v>
      </c>
      <c r="K15" s="33"/>
      <c r="L15" s="50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</row>
    <row r="16" spans="1:46" s="2" customFormat="1" ht="6.9" hidden="1" customHeight="1">
      <c r="A16" s="33"/>
      <c r="B16" s="38"/>
      <c r="C16" s="33"/>
      <c r="D16" s="33"/>
      <c r="E16" s="33"/>
      <c r="F16" s="33"/>
      <c r="G16" s="33"/>
      <c r="H16" s="33"/>
      <c r="I16" s="110"/>
      <c r="J16" s="33"/>
      <c r="K16" s="33"/>
      <c r="L16" s="50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</row>
    <row r="17" spans="1:31" s="2" customFormat="1" ht="12" hidden="1" customHeight="1">
      <c r="A17" s="33"/>
      <c r="B17" s="38"/>
      <c r="C17" s="33"/>
      <c r="D17" s="109" t="s">
        <v>28</v>
      </c>
      <c r="E17" s="33"/>
      <c r="F17" s="33"/>
      <c r="G17" s="33"/>
      <c r="H17" s="33"/>
      <c r="I17" s="112" t="s">
        <v>25</v>
      </c>
      <c r="J17" s="29" t="str">
        <f>'Rekapitulace stavby'!AN13</f>
        <v>Vyplň údaj</v>
      </c>
      <c r="K17" s="33"/>
      <c r="L17" s="50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</row>
    <row r="18" spans="1:31" s="2" customFormat="1" ht="18" hidden="1" customHeight="1">
      <c r="A18" s="33"/>
      <c r="B18" s="38"/>
      <c r="C18" s="33"/>
      <c r="D18" s="33"/>
      <c r="E18" s="297" t="str">
        <f>'Rekapitulace stavby'!E14</f>
        <v>Vyplň údaj</v>
      </c>
      <c r="F18" s="298"/>
      <c r="G18" s="298"/>
      <c r="H18" s="298"/>
      <c r="I18" s="112" t="s">
        <v>27</v>
      </c>
      <c r="J18" s="29" t="str">
        <f>'Rekapitulace stavby'!AN14</f>
        <v>Vyplň údaj</v>
      </c>
      <c r="K18" s="33"/>
      <c r="L18" s="50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</row>
    <row r="19" spans="1:31" s="2" customFormat="1" ht="6.9" hidden="1" customHeight="1">
      <c r="A19" s="33"/>
      <c r="B19" s="38"/>
      <c r="C19" s="33"/>
      <c r="D19" s="33"/>
      <c r="E19" s="33"/>
      <c r="F19" s="33"/>
      <c r="G19" s="33"/>
      <c r="H19" s="33"/>
      <c r="I19" s="110"/>
      <c r="J19" s="33"/>
      <c r="K19" s="33"/>
      <c r="L19" s="50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</row>
    <row r="20" spans="1:31" s="2" customFormat="1" ht="12" hidden="1" customHeight="1">
      <c r="A20" s="33"/>
      <c r="B20" s="38"/>
      <c r="C20" s="33"/>
      <c r="D20" s="109" t="s">
        <v>30</v>
      </c>
      <c r="E20" s="33"/>
      <c r="F20" s="33"/>
      <c r="G20" s="33"/>
      <c r="H20" s="33"/>
      <c r="I20" s="112" t="s">
        <v>25</v>
      </c>
      <c r="J20" s="111" t="s">
        <v>1</v>
      </c>
      <c r="K20" s="33"/>
      <c r="L20" s="50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</row>
    <row r="21" spans="1:31" s="2" customFormat="1" ht="18" hidden="1" customHeight="1">
      <c r="A21" s="33"/>
      <c r="B21" s="38"/>
      <c r="C21" s="33"/>
      <c r="D21" s="33"/>
      <c r="E21" s="111" t="s">
        <v>31</v>
      </c>
      <c r="F21" s="33"/>
      <c r="G21" s="33"/>
      <c r="H21" s="33"/>
      <c r="I21" s="112" t="s">
        <v>27</v>
      </c>
      <c r="J21" s="111" t="s">
        <v>1</v>
      </c>
      <c r="K21" s="33"/>
      <c r="L21" s="50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</row>
    <row r="22" spans="1:31" s="2" customFormat="1" ht="6.9" hidden="1" customHeight="1">
      <c r="A22" s="33"/>
      <c r="B22" s="38"/>
      <c r="C22" s="33"/>
      <c r="D22" s="33"/>
      <c r="E22" s="33"/>
      <c r="F22" s="33"/>
      <c r="G22" s="33"/>
      <c r="H22" s="33"/>
      <c r="I22" s="110"/>
      <c r="J22" s="33"/>
      <c r="K22" s="33"/>
      <c r="L22" s="50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</row>
    <row r="23" spans="1:31" s="2" customFormat="1" ht="12" hidden="1" customHeight="1">
      <c r="A23" s="33"/>
      <c r="B23" s="38"/>
      <c r="C23" s="33"/>
      <c r="D23" s="109" t="s">
        <v>33</v>
      </c>
      <c r="E23" s="33"/>
      <c r="F23" s="33"/>
      <c r="G23" s="33"/>
      <c r="H23" s="33"/>
      <c r="I23" s="112" t="s">
        <v>25</v>
      </c>
      <c r="J23" s="111" t="s">
        <v>1</v>
      </c>
      <c r="K23" s="33"/>
      <c r="L23" s="50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</row>
    <row r="24" spans="1:31" s="2" customFormat="1" ht="18" hidden="1" customHeight="1">
      <c r="A24" s="33"/>
      <c r="B24" s="38"/>
      <c r="C24" s="33"/>
      <c r="D24" s="33"/>
      <c r="E24" s="111" t="s">
        <v>34</v>
      </c>
      <c r="F24" s="33"/>
      <c r="G24" s="33"/>
      <c r="H24" s="33"/>
      <c r="I24" s="112" t="s">
        <v>27</v>
      </c>
      <c r="J24" s="111" t="s">
        <v>1</v>
      </c>
      <c r="K24" s="33"/>
      <c r="L24" s="50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</row>
    <row r="25" spans="1:31" s="2" customFormat="1" ht="6.9" hidden="1" customHeight="1">
      <c r="A25" s="33"/>
      <c r="B25" s="38"/>
      <c r="C25" s="33"/>
      <c r="D25" s="33"/>
      <c r="E25" s="33"/>
      <c r="F25" s="33"/>
      <c r="G25" s="33"/>
      <c r="H25" s="33"/>
      <c r="I25" s="110"/>
      <c r="J25" s="33"/>
      <c r="K25" s="33"/>
      <c r="L25" s="50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</row>
    <row r="26" spans="1:31" s="2" customFormat="1" ht="12" hidden="1" customHeight="1">
      <c r="A26" s="33"/>
      <c r="B26" s="38"/>
      <c r="C26" s="33"/>
      <c r="D26" s="109" t="s">
        <v>35</v>
      </c>
      <c r="E26" s="33"/>
      <c r="F26" s="33"/>
      <c r="G26" s="33"/>
      <c r="H26" s="33"/>
      <c r="I26" s="110"/>
      <c r="J26" s="33"/>
      <c r="K26" s="33"/>
      <c r="L26" s="50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</row>
    <row r="27" spans="1:31" s="8" customFormat="1" ht="16.5" hidden="1" customHeight="1">
      <c r="A27" s="114"/>
      <c r="B27" s="115"/>
      <c r="C27" s="114"/>
      <c r="D27" s="114"/>
      <c r="E27" s="299" t="s">
        <v>1</v>
      </c>
      <c r="F27" s="299"/>
      <c r="G27" s="299"/>
      <c r="H27" s="299"/>
      <c r="I27" s="116"/>
      <c r="J27" s="114"/>
      <c r="K27" s="114"/>
      <c r="L27" s="117"/>
      <c r="S27" s="114"/>
      <c r="T27" s="114"/>
      <c r="U27" s="114"/>
      <c r="V27" s="114"/>
      <c r="W27" s="114"/>
      <c r="X27" s="114"/>
      <c r="Y27" s="114"/>
      <c r="Z27" s="114"/>
      <c r="AA27" s="114"/>
      <c r="AB27" s="114"/>
      <c r="AC27" s="114"/>
      <c r="AD27" s="114"/>
      <c r="AE27" s="114"/>
    </row>
    <row r="28" spans="1:31" s="2" customFormat="1" ht="6.9" hidden="1" customHeight="1">
      <c r="A28" s="33"/>
      <c r="B28" s="38"/>
      <c r="C28" s="33"/>
      <c r="D28" s="33"/>
      <c r="E28" s="33"/>
      <c r="F28" s="33"/>
      <c r="G28" s="33"/>
      <c r="H28" s="33"/>
      <c r="I28" s="110"/>
      <c r="J28" s="33"/>
      <c r="K28" s="33"/>
      <c r="L28" s="50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</row>
    <row r="29" spans="1:31" s="2" customFormat="1" ht="6.9" hidden="1" customHeight="1">
      <c r="A29" s="33"/>
      <c r="B29" s="38"/>
      <c r="C29" s="33"/>
      <c r="D29" s="118"/>
      <c r="E29" s="118"/>
      <c r="F29" s="118"/>
      <c r="G29" s="118"/>
      <c r="H29" s="118"/>
      <c r="I29" s="119"/>
      <c r="J29" s="118"/>
      <c r="K29" s="118"/>
      <c r="L29" s="50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</row>
    <row r="30" spans="1:31" s="2" customFormat="1" ht="25.35" hidden="1" customHeight="1">
      <c r="A30" s="33"/>
      <c r="B30" s="38"/>
      <c r="C30" s="33"/>
      <c r="D30" s="120" t="s">
        <v>36</v>
      </c>
      <c r="E30" s="33"/>
      <c r="F30" s="33"/>
      <c r="G30" s="33"/>
      <c r="H30" s="33"/>
      <c r="I30" s="110"/>
      <c r="J30" s="121">
        <f>ROUND(J130, 2)</f>
        <v>0</v>
      </c>
      <c r="K30" s="33"/>
      <c r="L30" s="50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</row>
    <row r="31" spans="1:31" s="2" customFormat="1" ht="6.9" hidden="1" customHeight="1">
      <c r="A31" s="33"/>
      <c r="B31" s="38"/>
      <c r="C31" s="33"/>
      <c r="D31" s="118"/>
      <c r="E31" s="118"/>
      <c r="F31" s="118"/>
      <c r="G31" s="118"/>
      <c r="H31" s="118"/>
      <c r="I31" s="119"/>
      <c r="J31" s="118"/>
      <c r="K31" s="118"/>
      <c r="L31" s="50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</row>
    <row r="32" spans="1:31" s="2" customFormat="1" ht="14.4" hidden="1" customHeight="1">
      <c r="A32" s="33"/>
      <c r="B32" s="38"/>
      <c r="C32" s="33"/>
      <c r="D32" s="33"/>
      <c r="E32" s="33"/>
      <c r="F32" s="122" t="s">
        <v>38</v>
      </c>
      <c r="G32" s="33"/>
      <c r="H32" s="33"/>
      <c r="I32" s="123" t="s">
        <v>37</v>
      </c>
      <c r="J32" s="122" t="s">
        <v>39</v>
      </c>
      <c r="K32" s="33"/>
      <c r="L32" s="50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</row>
    <row r="33" spans="1:31" s="2" customFormat="1" ht="14.4" hidden="1" customHeight="1">
      <c r="A33" s="33"/>
      <c r="B33" s="38"/>
      <c r="C33" s="33"/>
      <c r="D33" s="124" t="s">
        <v>40</v>
      </c>
      <c r="E33" s="109" t="s">
        <v>41</v>
      </c>
      <c r="F33" s="125">
        <f>ROUND((SUM(BE130:BE264)),  2)</f>
        <v>0</v>
      </c>
      <c r="G33" s="33"/>
      <c r="H33" s="33"/>
      <c r="I33" s="126">
        <v>0.21</v>
      </c>
      <c r="J33" s="125">
        <f>ROUND(((SUM(BE130:BE264))*I33),  2)</f>
        <v>0</v>
      </c>
      <c r="K33" s="33"/>
      <c r="L33" s="50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</row>
    <row r="34" spans="1:31" s="2" customFormat="1" ht="14.4" hidden="1" customHeight="1">
      <c r="A34" s="33"/>
      <c r="B34" s="38"/>
      <c r="C34" s="33"/>
      <c r="D34" s="33"/>
      <c r="E34" s="109" t="s">
        <v>42</v>
      </c>
      <c r="F34" s="125">
        <f>ROUND((SUM(BF130:BF264)),  2)</f>
        <v>0</v>
      </c>
      <c r="G34" s="33"/>
      <c r="H34" s="33"/>
      <c r="I34" s="126">
        <v>0.15</v>
      </c>
      <c r="J34" s="125">
        <f>ROUND(((SUM(BF130:BF264))*I34),  2)</f>
        <v>0</v>
      </c>
      <c r="K34" s="33"/>
      <c r="L34" s="50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</row>
    <row r="35" spans="1:31" s="2" customFormat="1" ht="14.4" hidden="1" customHeight="1">
      <c r="A35" s="33"/>
      <c r="B35" s="38"/>
      <c r="C35" s="33"/>
      <c r="D35" s="33"/>
      <c r="E35" s="109" t="s">
        <v>43</v>
      </c>
      <c r="F35" s="125">
        <f>ROUND((SUM(BG130:BG264)),  2)</f>
        <v>0</v>
      </c>
      <c r="G35" s="33"/>
      <c r="H35" s="33"/>
      <c r="I35" s="126">
        <v>0.21</v>
      </c>
      <c r="J35" s="125">
        <f>0</f>
        <v>0</v>
      </c>
      <c r="K35" s="33"/>
      <c r="L35" s="50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</row>
    <row r="36" spans="1:31" s="2" customFormat="1" ht="14.4" hidden="1" customHeight="1">
      <c r="A36" s="33"/>
      <c r="B36" s="38"/>
      <c r="C36" s="33"/>
      <c r="D36" s="33"/>
      <c r="E36" s="109" t="s">
        <v>44</v>
      </c>
      <c r="F36" s="125">
        <f>ROUND((SUM(BH130:BH264)),  2)</f>
        <v>0</v>
      </c>
      <c r="G36" s="33"/>
      <c r="H36" s="33"/>
      <c r="I36" s="126">
        <v>0.15</v>
      </c>
      <c r="J36" s="125">
        <f>0</f>
        <v>0</v>
      </c>
      <c r="K36" s="33"/>
      <c r="L36" s="50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</row>
    <row r="37" spans="1:31" s="2" customFormat="1" ht="14.4" hidden="1" customHeight="1">
      <c r="A37" s="33"/>
      <c r="B37" s="38"/>
      <c r="C37" s="33"/>
      <c r="D37" s="33"/>
      <c r="E37" s="109" t="s">
        <v>45</v>
      </c>
      <c r="F37" s="125">
        <f>ROUND((SUM(BI130:BI264)),  2)</f>
        <v>0</v>
      </c>
      <c r="G37" s="33"/>
      <c r="H37" s="33"/>
      <c r="I37" s="126">
        <v>0</v>
      </c>
      <c r="J37" s="125">
        <f>0</f>
        <v>0</v>
      </c>
      <c r="K37" s="33"/>
      <c r="L37" s="50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</row>
    <row r="38" spans="1:31" s="2" customFormat="1" ht="6.9" hidden="1" customHeight="1">
      <c r="A38" s="33"/>
      <c r="B38" s="38"/>
      <c r="C38" s="33"/>
      <c r="D38" s="33"/>
      <c r="E38" s="33"/>
      <c r="F38" s="33"/>
      <c r="G38" s="33"/>
      <c r="H38" s="33"/>
      <c r="I38" s="110"/>
      <c r="J38" s="33"/>
      <c r="K38" s="33"/>
      <c r="L38" s="50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</row>
    <row r="39" spans="1:31" s="2" customFormat="1" ht="25.35" hidden="1" customHeight="1">
      <c r="A39" s="33"/>
      <c r="B39" s="38"/>
      <c r="C39" s="127"/>
      <c r="D39" s="128" t="s">
        <v>46</v>
      </c>
      <c r="E39" s="129"/>
      <c r="F39" s="129"/>
      <c r="G39" s="130" t="s">
        <v>47</v>
      </c>
      <c r="H39" s="131" t="s">
        <v>48</v>
      </c>
      <c r="I39" s="132"/>
      <c r="J39" s="133">
        <f>SUM(J30:J37)</f>
        <v>0</v>
      </c>
      <c r="K39" s="134"/>
      <c r="L39" s="50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</row>
    <row r="40" spans="1:31" s="2" customFormat="1" ht="14.4" hidden="1" customHeight="1">
      <c r="A40" s="33"/>
      <c r="B40" s="38"/>
      <c r="C40" s="33"/>
      <c r="D40" s="33"/>
      <c r="E40" s="33"/>
      <c r="F40" s="33"/>
      <c r="G40" s="33"/>
      <c r="H40" s="33"/>
      <c r="I40" s="110"/>
      <c r="J40" s="33"/>
      <c r="K40" s="33"/>
      <c r="L40" s="50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</row>
    <row r="41" spans="1:31" s="1" customFormat="1" ht="14.4" hidden="1" customHeight="1">
      <c r="B41" s="19"/>
      <c r="I41" s="103"/>
      <c r="L41" s="19"/>
    </row>
    <row r="42" spans="1:31" s="1" customFormat="1" ht="14.4" hidden="1" customHeight="1">
      <c r="B42" s="19"/>
      <c r="I42" s="103"/>
      <c r="L42" s="19"/>
    </row>
    <row r="43" spans="1:31" s="1" customFormat="1" ht="14.4" hidden="1" customHeight="1">
      <c r="B43" s="19"/>
      <c r="I43" s="103"/>
      <c r="L43" s="19"/>
    </row>
    <row r="44" spans="1:31" s="1" customFormat="1" ht="14.4" hidden="1" customHeight="1">
      <c r="B44" s="19"/>
      <c r="I44" s="103"/>
      <c r="L44" s="19"/>
    </row>
    <row r="45" spans="1:31" s="1" customFormat="1" ht="14.4" hidden="1" customHeight="1">
      <c r="B45" s="19"/>
      <c r="I45" s="103"/>
      <c r="L45" s="19"/>
    </row>
    <row r="46" spans="1:31" s="1" customFormat="1" ht="14.4" hidden="1" customHeight="1">
      <c r="B46" s="19"/>
      <c r="I46" s="103"/>
      <c r="L46" s="19"/>
    </row>
    <row r="47" spans="1:31" s="1" customFormat="1" ht="14.4" hidden="1" customHeight="1">
      <c r="B47" s="19"/>
      <c r="I47" s="103"/>
      <c r="L47" s="19"/>
    </row>
    <row r="48" spans="1:31" s="1" customFormat="1" ht="14.4" hidden="1" customHeight="1">
      <c r="B48" s="19"/>
      <c r="I48" s="103"/>
      <c r="L48" s="19"/>
    </row>
    <row r="49" spans="1:31" s="1" customFormat="1" ht="14.4" hidden="1" customHeight="1">
      <c r="B49" s="19"/>
      <c r="I49" s="103"/>
      <c r="L49" s="19"/>
    </row>
    <row r="50" spans="1:31" s="2" customFormat="1" ht="14.4" hidden="1" customHeight="1">
      <c r="B50" s="50"/>
      <c r="D50" s="135" t="s">
        <v>49</v>
      </c>
      <c r="E50" s="136"/>
      <c r="F50" s="136"/>
      <c r="G50" s="135" t="s">
        <v>50</v>
      </c>
      <c r="H50" s="136"/>
      <c r="I50" s="137"/>
      <c r="J50" s="136"/>
      <c r="K50" s="136"/>
      <c r="L50" s="50"/>
    </row>
    <row r="51" spans="1:31" ht="10.199999999999999" hidden="1">
      <c r="B51" s="19"/>
      <c r="L51" s="19"/>
    </row>
    <row r="52" spans="1:31" ht="10.199999999999999" hidden="1">
      <c r="B52" s="19"/>
      <c r="L52" s="19"/>
    </row>
    <row r="53" spans="1:31" ht="10.199999999999999" hidden="1">
      <c r="B53" s="19"/>
      <c r="L53" s="19"/>
    </row>
    <row r="54" spans="1:31" ht="10.199999999999999" hidden="1">
      <c r="B54" s="19"/>
      <c r="L54" s="19"/>
    </row>
    <row r="55" spans="1:31" ht="10.199999999999999" hidden="1">
      <c r="B55" s="19"/>
      <c r="L55" s="19"/>
    </row>
    <row r="56" spans="1:31" ht="10.199999999999999" hidden="1">
      <c r="B56" s="19"/>
      <c r="L56" s="19"/>
    </row>
    <row r="57" spans="1:31" ht="10.199999999999999" hidden="1">
      <c r="B57" s="19"/>
      <c r="L57" s="19"/>
    </row>
    <row r="58" spans="1:31" ht="10.199999999999999" hidden="1">
      <c r="B58" s="19"/>
      <c r="L58" s="19"/>
    </row>
    <row r="59" spans="1:31" ht="10.199999999999999" hidden="1">
      <c r="B59" s="19"/>
      <c r="L59" s="19"/>
    </row>
    <row r="60" spans="1:31" ht="10.199999999999999" hidden="1">
      <c r="B60" s="19"/>
      <c r="L60" s="19"/>
    </row>
    <row r="61" spans="1:31" s="2" customFormat="1" ht="13.2" hidden="1">
      <c r="A61" s="33"/>
      <c r="B61" s="38"/>
      <c r="C61" s="33"/>
      <c r="D61" s="138" t="s">
        <v>51</v>
      </c>
      <c r="E61" s="139"/>
      <c r="F61" s="140" t="s">
        <v>52</v>
      </c>
      <c r="G61" s="138" t="s">
        <v>51</v>
      </c>
      <c r="H61" s="139"/>
      <c r="I61" s="141"/>
      <c r="J61" s="142" t="s">
        <v>52</v>
      </c>
      <c r="K61" s="139"/>
      <c r="L61" s="50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</row>
    <row r="62" spans="1:31" ht="10.199999999999999" hidden="1">
      <c r="B62" s="19"/>
      <c r="L62" s="19"/>
    </row>
    <row r="63" spans="1:31" ht="10.199999999999999" hidden="1">
      <c r="B63" s="19"/>
      <c r="L63" s="19"/>
    </row>
    <row r="64" spans="1:31" ht="10.199999999999999" hidden="1">
      <c r="B64" s="19"/>
      <c r="L64" s="19"/>
    </row>
    <row r="65" spans="1:31" s="2" customFormat="1" ht="13.2" hidden="1">
      <c r="A65" s="33"/>
      <c r="B65" s="38"/>
      <c r="C65" s="33"/>
      <c r="D65" s="135" t="s">
        <v>53</v>
      </c>
      <c r="E65" s="143"/>
      <c r="F65" s="143"/>
      <c r="G65" s="135" t="s">
        <v>54</v>
      </c>
      <c r="H65" s="143"/>
      <c r="I65" s="144"/>
      <c r="J65" s="143"/>
      <c r="K65" s="143"/>
      <c r="L65" s="50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</row>
    <row r="66" spans="1:31" ht="10.199999999999999" hidden="1">
      <c r="B66" s="19"/>
      <c r="L66" s="19"/>
    </row>
    <row r="67" spans="1:31" ht="10.199999999999999" hidden="1">
      <c r="B67" s="19"/>
      <c r="L67" s="19"/>
    </row>
    <row r="68" spans="1:31" ht="10.199999999999999" hidden="1">
      <c r="B68" s="19"/>
      <c r="L68" s="19"/>
    </row>
    <row r="69" spans="1:31" ht="10.199999999999999" hidden="1">
      <c r="B69" s="19"/>
      <c r="L69" s="19"/>
    </row>
    <row r="70" spans="1:31" ht="10.199999999999999" hidden="1">
      <c r="B70" s="19"/>
      <c r="L70" s="19"/>
    </row>
    <row r="71" spans="1:31" ht="10.199999999999999" hidden="1">
      <c r="B71" s="19"/>
      <c r="L71" s="19"/>
    </row>
    <row r="72" spans="1:31" ht="10.199999999999999" hidden="1">
      <c r="B72" s="19"/>
      <c r="L72" s="19"/>
    </row>
    <row r="73" spans="1:31" ht="10.199999999999999" hidden="1">
      <c r="B73" s="19"/>
      <c r="L73" s="19"/>
    </row>
    <row r="74" spans="1:31" ht="10.199999999999999" hidden="1">
      <c r="B74" s="19"/>
      <c r="L74" s="19"/>
    </row>
    <row r="75" spans="1:31" ht="10.199999999999999" hidden="1">
      <c r="B75" s="19"/>
      <c r="L75" s="19"/>
    </row>
    <row r="76" spans="1:31" s="2" customFormat="1" ht="13.2" hidden="1">
      <c r="A76" s="33"/>
      <c r="B76" s="38"/>
      <c r="C76" s="33"/>
      <c r="D76" s="138" t="s">
        <v>51</v>
      </c>
      <c r="E76" s="139"/>
      <c r="F76" s="140" t="s">
        <v>52</v>
      </c>
      <c r="G76" s="138" t="s">
        <v>51</v>
      </c>
      <c r="H76" s="139"/>
      <c r="I76" s="141"/>
      <c r="J76" s="142" t="s">
        <v>52</v>
      </c>
      <c r="K76" s="139"/>
      <c r="L76" s="50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</row>
    <row r="77" spans="1:31" s="2" customFormat="1" ht="14.4" hidden="1" customHeight="1">
      <c r="A77" s="33"/>
      <c r="B77" s="145"/>
      <c r="C77" s="146"/>
      <c r="D77" s="146"/>
      <c r="E77" s="146"/>
      <c r="F77" s="146"/>
      <c r="G77" s="146"/>
      <c r="H77" s="146"/>
      <c r="I77" s="147"/>
      <c r="J77" s="146"/>
      <c r="K77" s="146"/>
      <c r="L77" s="50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</row>
    <row r="78" spans="1:31" ht="10.199999999999999" hidden="1"/>
    <row r="79" spans="1:31" ht="10.199999999999999" hidden="1"/>
    <row r="80" spans="1:31" ht="10.199999999999999" hidden="1"/>
    <row r="81" spans="1:47" s="2" customFormat="1" ht="6.9" customHeight="1">
      <c r="A81" s="33"/>
      <c r="B81" s="148"/>
      <c r="C81" s="149"/>
      <c r="D81" s="149"/>
      <c r="E81" s="149"/>
      <c r="F81" s="149"/>
      <c r="G81" s="149"/>
      <c r="H81" s="149"/>
      <c r="I81" s="150"/>
      <c r="J81" s="149"/>
      <c r="K81" s="149"/>
      <c r="L81" s="50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</row>
    <row r="82" spans="1:47" s="2" customFormat="1" ht="24.9" customHeight="1">
      <c r="A82" s="33"/>
      <c r="B82" s="34"/>
      <c r="C82" s="22" t="s">
        <v>89</v>
      </c>
      <c r="D82" s="35"/>
      <c r="E82" s="35"/>
      <c r="F82" s="35"/>
      <c r="G82" s="35"/>
      <c r="H82" s="35"/>
      <c r="I82" s="110"/>
      <c r="J82" s="35"/>
      <c r="K82" s="35"/>
      <c r="L82" s="50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</row>
    <row r="83" spans="1:47" s="2" customFormat="1" ht="6.9" customHeight="1">
      <c r="A83" s="33"/>
      <c r="B83" s="34"/>
      <c r="C83" s="35"/>
      <c r="D83" s="35"/>
      <c r="E83" s="35"/>
      <c r="F83" s="35"/>
      <c r="G83" s="35"/>
      <c r="H83" s="35"/>
      <c r="I83" s="110"/>
      <c r="J83" s="35"/>
      <c r="K83" s="35"/>
      <c r="L83" s="50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</row>
    <row r="84" spans="1:47" s="2" customFormat="1" ht="12" customHeight="1">
      <c r="A84" s="33"/>
      <c r="B84" s="34"/>
      <c r="C84" s="28" t="s">
        <v>16</v>
      </c>
      <c r="D84" s="35"/>
      <c r="E84" s="35"/>
      <c r="F84" s="35"/>
      <c r="G84" s="35"/>
      <c r="H84" s="35"/>
      <c r="I84" s="110"/>
      <c r="J84" s="35"/>
      <c r="K84" s="35"/>
      <c r="L84" s="50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</row>
    <row r="85" spans="1:47" s="2" customFormat="1" ht="23.25" customHeight="1">
      <c r="A85" s="33"/>
      <c r="B85" s="34"/>
      <c r="C85" s="35"/>
      <c r="D85" s="35"/>
      <c r="E85" s="300" t="str">
        <f>E7</f>
        <v>REKONSTRUKCE ÚČELOVÝCH KOMUNIKACÍ V OBJEKTU MATEŘSKÉ ŠKOLY DVORCE</v>
      </c>
      <c r="F85" s="301"/>
      <c r="G85" s="301"/>
      <c r="H85" s="301"/>
      <c r="I85" s="110"/>
      <c r="J85" s="35"/>
      <c r="K85" s="35"/>
      <c r="L85" s="50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</row>
    <row r="86" spans="1:47" s="2" customFormat="1" ht="12" customHeight="1">
      <c r="A86" s="33"/>
      <c r="B86" s="34"/>
      <c r="C86" s="28" t="s">
        <v>87</v>
      </c>
      <c r="D86" s="35"/>
      <c r="E86" s="35"/>
      <c r="F86" s="35"/>
      <c r="G86" s="35"/>
      <c r="H86" s="35"/>
      <c r="I86" s="110"/>
      <c r="J86" s="35"/>
      <c r="K86" s="35"/>
      <c r="L86" s="50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</row>
    <row r="87" spans="1:47" s="2" customFormat="1" ht="24.75" customHeight="1">
      <c r="A87" s="33"/>
      <c r="B87" s="34"/>
      <c r="C87" s="35"/>
      <c r="D87" s="35"/>
      <c r="E87" s="271" t="str">
        <f>E9</f>
        <v>001 - REKONSTRUKCE ÚČELOVÝCH KOMUNIKACÍ V OBJEKTU MATEŘSKÉ ŠKOLY DVORCE</v>
      </c>
      <c r="F87" s="302"/>
      <c r="G87" s="302"/>
      <c r="H87" s="302"/>
      <c r="I87" s="110"/>
      <c r="J87" s="35"/>
      <c r="K87" s="35"/>
      <c r="L87" s="50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</row>
    <row r="88" spans="1:47" s="2" customFormat="1" ht="6.9" customHeight="1">
      <c r="A88" s="33"/>
      <c r="B88" s="34"/>
      <c r="C88" s="35"/>
      <c r="D88" s="35"/>
      <c r="E88" s="35"/>
      <c r="F88" s="35"/>
      <c r="G88" s="35"/>
      <c r="H88" s="35"/>
      <c r="I88" s="110"/>
      <c r="J88" s="35"/>
      <c r="K88" s="35"/>
      <c r="L88" s="50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</row>
    <row r="89" spans="1:47" s="2" customFormat="1" ht="12" customHeight="1">
      <c r="A89" s="33"/>
      <c r="B89" s="34"/>
      <c r="C89" s="28" t="s">
        <v>20</v>
      </c>
      <c r="D89" s="35"/>
      <c r="E89" s="35"/>
      <c r="F89" s="26" t="str">
        <f>F12</f>
        <v>Dvorce</v>
      </c>
      <c r="G89" s="35"/>
      <c r="H89" s="35"/>
      <c r="I89" s="112" t="s">
        <v>22</v>
      </c>
      <c r="J89" s="65" t="str">
        <f>IF(J12="","",J12)</f>
        <v>6. 11. 2020</v>
      </c>
      <c r="K89" s="35"/>
      <c r="L89" s="50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</row>
    <row r="90" spans="1:47" s="2" customFormat="1" ht="6.9" customHeight="1">
      <c r="A90" s="33"/>
      <c r="B90" s="34"/>
      <c r="C90" s="35"/>
      <c r="D90" s="35"/>
      <c r="E90" s="35"/>
      <c r="F90" s="35"/>
      <c r="G90" s="35"/>
      <c r="H90" s="35"/>
      <c r="I90" s="110"/>
      <c r="J90" s="35"/>
      <c r="K90" s="35"/>
      <c r="L90" s="50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</row>
    <row r="91" spans="1:47" s="2" customFormat="1" ht="15.15" customHeight="1">
      <c r="A91" s="33"/>
      <c r="B91" s="34"/>
      <c r="C91" s="28" t="s">
        <v>24</v>
      </c>
      <c r="D91" s="35"/>
      <c r="E91" s="35"/>
      <c r="F91" s="26" t="str">
        <f>E15</f>
        <v>Obec Dvorce</v>
      </c>
      <c r="G91" s="35"/>
      <c r="H91" s="35"/>
      <c r="I91" s="112" t="s">
        <v>30</v>
      </c>
      <c r="J91" s="31" t="str">
        <f>E21</f>
        <v>ATRIS s.r.o.</v>
      </c>
      <c r="K91" s="35"/>
      <c r="L91" s="50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</row>
    <row r="92" spans="1:47" s="2" customFormat="1" ht="15.15" customHeight="1">
      <c r="A92" s="33"/>
      <c r="B92" s="34"/>
      <c r="C92" s="28" t="s">
        <v>28</v>
      </c>
      <c r="D92" s="35"/>
      <c r="E92" s="35"/>
      <c r="F92" s="26" t="str">
        <f>IF(E18="","",E18)</f>
        <v>Vyplň údaj</v>
      </c>
      <c r="G92" s="35"/>
      <c r="H92" s="35"/>
      <c r="I92" s="112" t="s">
        <v>33</v>
      </c>
      <c r="J92" s="31" t="str">
        <f>E24</f>
        <v>Barbora Kyšková</v>
      </c>
      <c r="K92" s="35"/>
      <c r="L92" s="50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</row>
    <row r="93" spans="1:47" s="2" customFormat="1" ht="10.35" customHeight="1">
      <c r="A93" s="33"/>
      <c r="B93" s="34"/>
      <c r="C93" s="35"/>
      <c r="D93" s="35"/>
      <c r="E93" s="35"/>
      <c r="F93" s="35"/>
      <c r="G93" s="35"/>
      <c r="H93" s="35"/>
      <c r="I93" s="110"/>
      <c r="J93" s="35"/>
      <c r="K93" s="35"/>
      <c r="L93" s="50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</row>
    <row r="94" spans="1:47" s="2" customFormat="1" ht="29.25" customHeight="1">
      <c r="A94" s="33"/>
      <c r="B94" s="34"/>
      <c r="C94" s="151" t="s">
        <v>90</v>
      </c>
      <c r="D94" s="152"/>
      <c r="E94" s="152"/>
      <c r="F94" s="152"/>
      <c r="G94" s="152"/>
      <c r="H94" s="152"/>
      <c r="I94" s="153"/>
      <c r="J94" s="154" t="s">
        <v>91</v>
      </c>
      <c r="K94" s="152"/>
      <c r="L94" s="50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</row>
    <row r="95" spans="1:47" s="2" customFormat="1" ht="10.35" customHeight="1">
      <c r="A95" s="33"/>
      <c r="B95" s="34"/>
      <c r="C95" s="35"/>
      <c r="D95" s="35"/>
      <c r="E95" s="35"/>
      <c r="F95" s="35"/>
      <c r="G95" s="35"/>
      <c r="H95" s="35"/>
      <c r="I95" s="110"/>
      <c r="J95" s="35"/>
      <c r="K95" s="35"/>
      <c r="L95" s="50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</row>
    <row r="96" spans="1:47" s="2" customFormat="1" ht="22.8" customHeight="1">
      <c r="A96" s="33"/>
      <c r="B96" s="34"/>
      <c r="C96" s="155" t="s">
        <v>92</v>
      </c>
      <c r="D96" s="35"/>
      <c r="E96" s="35"/>
      <c r="F96" s="35"/>
      <c r="G96" s="35"/>
      <c r="H96" s="35"/>
      <c r="I96" s="110"/>
      <c r="J96" s="83">
        <f>J130</f>
        <v>0</v>
      </c>
      <c r="K96" s="35"/>
      <c r="L96" s="50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U96" s="16" t="s">
        <v>93</v>
      </c>
    </row>
    <row r="97" spans="1:31" s="9" customFormat="1" ht="24.9" customHeight="1">
      <c r="B97" s="156"/>
      <c r="C97" s="157"/>
      <c r="D97" s="158" t="s">
        <v>94</v>
      </c>
      <c r="E97" s="159"/>
      <c r="F97" s="159"/>
      <c r="G97" s="159"/>
      <c r="H97" s="159"/>
      <c r="I97" s="160"/>
      <c r="J97" s="161">
        <f>J131</f>
        <v>0</v>
      </c>
      <c r="K97" s="157"/>
      <c r="L97" s="162"/>
    </row>
    <row r="98" spans="1:31" s="10" customFormat="1" ht="19.95" customHeight="1">
      <c r="B98" s="163"/>
      <c r="C98" s="164"/>
      <c r="D98" s="165" t="s">
        <v>95</v>
      </c>
      <c r="E98" s="166"/>
      <c r="F98" s="166"/>
      <c r="G98" s="166"/>
      <c r="H98" s="166"/>
      <c r="I98" s="167"/>
      <c r="J98" s="168">
        <f>J132</f>
        <v>0</v>
      </c>
      <c r="K98" s="164"/>
      <c r="L98" s="169"/>
    </row>
    <row r="99" spans="1:31" s="10" customFormat="1" ht="19.95" customHeight="1">
      <c r="B99" s="163"/>
      <c r="C99" s="164"/>
      <c r="D99" s="165" t="s">
        <v>96</v>
      </c>
      <c r="E99" s="166"/>
      <c r="F99" s="166"/>
      <c r="G99" s="166"/>
      <c r="H99" s="166"/>
      <c r="I99" s="167"/>
      <c r="J99" s="168">
        <f>J170</f>
        <v>0</v>
      </c>
      <c r="K99" s="164"/>
      <c r="L99" s="169"/>
    </row>
    <row r="100" spans="1:31" s="10" customFormat="1" ht="14.85" customHeight="1">
      <c r="B100" s="163"/>
      <c r="C100" s="164"/>
      <c r="D100" s="165" t="s">
        <v>97</v>
      </c>
      <c r="E100" s="166"/>
      <c r="F100" s="166"/>
      <c r="G100" s="166"/>
      <c r="H100" s="166"/>
      <c r="I100" s="167"/>
      <c r="J100" s="168">
        <f>J193</f>
        <v>0</v>
      </c>
      <c r="K100" s="164"/>
      <c r="L100" s="169"/>
    </row>
    <row r="101" spans="1:31" s="10" customFormat="1" ht="19.95" customHeight="1">
      <c r="B101" s="163"/>
      <c r="C101" s="164"/>
      <c r="D101" s="165" t="s">
        <v>98</v>
      </c>
      <c r="E101" s="166"/>
      <c r="F101" s="166"/>
      <c r="G101" s="166"/>
      <c r="H101" s="166"/>
      <c r="I101" s="167"/>
      <c r="J101" s="168">
        <f>J198</f>
        <v>0</v>
      </c>
      <c r="K101" s="164"/>
      <c r="L101" s="169"/>
    </row>
    <row r="102" spans="1:31" s="10" customFormat="1" ht="19.95" customHeight="1">
      <c r="B102" s="163"/>
      <c r="C102" s="164"/>
      <c r="D102" s="165" t="s">
        <v>99</v>
      </c>
      <c r="E102" s="166"/>
      <c r="F102" s="166"/>
      <c r="G102" s="166"/>
      <c r="H102" s="166"/>
      <c r="I102" s="167"/>
      <c r="J102" s="168">
        <f>J201</f>
        <v>0</v>
      </c>
      <c r="K102" s="164"/>
      <c r="L102" s="169"/>
    </row>
    <row r="103" spans="1:31" s="10" customFormat="1" ht="19.95" customHeight="1">
      <c r="B103" s="163"/>
      <c r="C103" s="164"/>
      <c r="D103" s="165" t="s">
        <v>100</v>
      </c>
      <c r="E103" s="166"/>
      <c r="F103" s="166"/>
      <c r="G103" s="166"/>
      <c r="H103" s="166"/>
      <c r="I103" s="167"/>
      <c r="J103" s="168">
        <f>J209</f>
        <v>0</v>
      </c>
      <c r="K103" s="164"/>
      <c r="L103" s="169"/>
    </row>
    <row r="104" spans="1:31" s="10" customFormat="1" ht="19.95" customHeight="1">
      <c r="B104" s="163"/>
      <c r="C104" s="164"/>
      <c r="D104" s="165" t="s">
        <v>101</v>
      </c>
      <c r="E104" s="166"/>
      <c r="F104" s="166"/>
      <c r="G104" s="166"/>
      <c r="H104" s="166"/>
      <c r="I104" s="167"/>
      <c r="J104" s="168">
        <f>J233</f>
        <v>0</v>
      </c>
      <c r="K104" s="164"/>
      <c r="L104" s="169"/>
    </row>
    <row r="105" spans="1:31" s="10" customFormat="1" ht="19.95" customHeight="1">
      <c r="B105" s="163"/>
      <c r="C105" s="164"/>
      <c r="D105" s="165" t="s">
        <v>102</v>
      </c>
      <c r="E105" s="166"/>
      <c r="F105" s="166"/>
      <c r="G105" s="166"/>
      <c r="H105" s="166"/>
      <c r="I105" s="167"/>
      <c r="J105" s="168">
        <f>J241</f>
        <v>0</v>
      </c>
      <c r="K105" s="164"/>
      <c r="L105" s="169"/>
    </row>
    <row r="106" spans="1:31" s="9" customFormat="1" ht="24.9" customHeight="1">
      <c r="B106" s="156"/>
      <c r="C106" s="157"/>
      <c r="D106" s="158" t="s">
        <v>103</v>
      </c>
      <c r="E106" s="159"/>
      <c r="F106" s="159"/>
      <c r="G106" s="159"/>
      <c r="H106" s="159"/>
      <c r="I106" s="160"/>
      <c r="J106" s="161">
        <f>J243</f>
        <v>0</v>
      </c>
      <c r="K106" s="157"/>
      <c r="L106" s="162"/>
    </row>
    <row r="107" spans="1:31" s="10" customFormat="1" ht="19.95" customHeight="1">
      <c r="B107" s="163"/>
      <c r="C107" s="164"/>
      <c r="D107" s="165" t="s">
        <v>104</v>
      </c>
      <c r="E107" s="166"/>
      <c r="F107" s="166"/>
      <c r="G107" s="166"/>
      <c r="H107" s="166"/>
      <c r="I107" s="167"/>
      <c r="J107" s="168">
        <f>J244</f>
        <v>0</v>
      </c>
      <c r="K107" s="164"/>
      <c r="L107" s="169"/>
    </row>
    <row r="108" spans="1:31" s="9" customFormat="1" ht="24.9" customHeight="1">
      <c r="B108" s="156"/>
      <c r="C108" s="157"/>
      <c r="D108" s="158" t="s">
        <v>105</v>
      </c>
      <c r="E108" s="159"/>
      <c r="F108" s="159"/>
      <c r="G108" s="159"/>
      <c r="H108" s="159"/>
      <c r="I108" s="160"/>
      <c r="J108" s="161">
        <f>J250</f>
        <v>0</v>
      </c>
      <c r="K108" s="157"/>
      <c r="L108" s="162"/>
    </row>
    <row r="109" spans="1:31" s="10" customFormat="1" ht="19.95" customHeight="1">
      <c r="B109" s="163"/>
      <c r="C109" s="164"/>
      <c r="D109" s="165" t="s">
        <v>106</v>
      </c>
      <c r="E109" s="166"/>
      <c r="F109" s="166"/>
      <c r="G109" s="166"/>
      <c r="H109" s="166"/>
      <c r="I109" s="167"/>
      <c r="J109" s="168">
        <f>J251</f>
        <v>0</v>
      </c>
      <c r="K109" s="164"/>
      <c r="L109" s="169"/>
    </row>
    <row r="110" spans="1:31" s="9" customFormat="1" ht="24.9" customHeight="1">
      <c r="B110" s="156"/>
      <c r="C110" s="157"/>
      <c r="D110" s="158" t="s">
        <v>107</v>
      </c>
      <c r="E110" s="159"/>
      <c r="F110" s="159"/>
      <c r="G110" s="159"/>
      <c r="H110" s="159"/>
      <c r="I110" s="160"/>
      <c r="J110" s="161">
        <f>J262</f>
        <v>0</v>
      </c>
      <c r="K110" s="157"/>
      <c r="L110" s="162"/>
    </row>
    <row r="111" spans="1:31" s="2" customFormat="1" ht="21.75" customHeight="1">
      <c r="A111" s="33"/>
      <c r="B111" s="34"/>
      <c r="C111" s="35"/>
      <c r="D111" s="35"/>
      <c r="E111" s="35"/>
      <c r="F111" s="35"/>
      <c r="G111" s="35"/>
      <c r="H111" s="35"/>
      <c r="I111" s="110"/>
      <c r="J111" s="35"/>
      <c r="K111" s="35"/>
      <c r="L111" s="50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</row>
    <row r="112" spans="1:31" s="2" customFormat="1" ht="6.9" customHeight="1">
      <c r="A112" s="33"/>
      <c r="B112" s="53"/>
      <c r="C112" s="54"/>
      <c r="D112" s="54"/>
      <c r="E112" s="54"/>
      <c r="F112" s="54"/>
      <c r="G112" s="54"/>
      <c r="H112" s="54"/>
      <c r="I112" s="147"/>
      <c r="J112" s="54"/>
      <c r="K112" s="54"/>
      <c r="L112" s="50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</row>
    <row r="116" spans="1:31" s="2" customFormat="1" ht="6.9" customHeight="1">
      <c r="A116" s="33"/>
      <c r="B116" s="55"/>
      <c r="C116" s="56"/>
      <c r="D116" s="56"/>
      <c r="E116" s="56"/>
      <c r="F116" s="56"/>
      <c r="G116" s="56"/>
      <c r="H116" s="56"/>
      <c r="I116" s="150"/>
      <c r="J116" s="56"/>
      <c r="K116" s="56"/>
      <c r="L116" s="50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</row>
    <row r="117" spans="1:31" s="2" customFormat="1" ht="24.9" customHeight="1">
      <c r="A117" s="33"/>
      <c r="B117" s="34"/>
      <c r="C117" s="22" t="s">
        <v>108</v>
      </c>
      <c r="D117" s="35"/>
      <c r="E117" s="35"/>
      <c r="F117" s="35"/>
      <c r="G117" s="35"/>
      <c r="H117" s="35"/>
      <c r="I117" s="110"/>
      <c r="J117" s="35"/>
      <c r="K117" s="35"/>
      <c r="L117" s="50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</row>
    <row r="118" spans="1:31" s="2" customFormat="1" ht="6.9" customHeight="1">
      <c r="A118" s="33"/>
      <c r="B118" s="34"/>
      <c r="C118" s="35"/>
      <c r="D118" s="35"/>
      <c r="E118" s="35"/>
      <c r="F118" s="35"/>
      <c r="G118" s="35"/>
      <c r="H118" s="35"/>
      <c r="I118" s="110"/>
      <c r="J118" s="35"/>
      <c r="K118" s="35"/>
      <c r="L118" s="50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</row>
    <row r="119" spans="1:31" s="2" customFormat="1" ht="12" customHeight="1">
      <c r="A119" s="33"/>
      <c r="B119" s="34"/>
      <c r="C119" s="28" t="s">
        <v>16</v>
      </c>
      <c r="D119" s="35"/>
      <c r="E119" s="35"/>
      <c r="F119" s="35"/>
      <c r="G119" s="35"/>
      <c r="H119" s="35"/>
      <c r="I119" s="110"/>
      <c r="J119" s="35"/>
      <c r="K119" s="35"/>
      <c r="L119" s="50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</row>
    <row r="120" spans="1:31" s="2" customFormat="1" ht="23.25" customHeight="1">
      <c r="A120" s="33"/>
      <c r="B120" s="34"/>
      <c r="C120" s="35"/>
      <c r="D120" s="35"/>
      <c r="E120" s="300" t="str">
        <f>E7</f>
        <v>REKONSTRUKCE ÚČELOVÝCH KOMUNIKACÍ V OBJEKTU MATEŘSKÉ ŠKOLY DVORCE</v>
      </c>
      <c r="F120" s="301"/>
      <c r="G120" s="301"/>
      <c r="H120" s="301"/>
      <c r="I120" s="110"/>
      <c r="J120" s="35"/>
      <c r="K120" s="35"/>
      <c r="L120" s="50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</row>
    <row r="121" spans="1:31" s="2" customFormat="1" ht="12" customHeight="1">
      <c r="A121" s="33"/>
      <c r="B121" s="34"/>
      <c r="C121" s="28" t="s">
        <v>87</v>
      </c>
      <c r="D121" s="35"/>
      <c r="E121" s="35"/>
      <c r="F121" s="35"/>
      <c r="G121" s="35"/>
      <c r="H121" s="35"/>
      <c r="I121" s="110"/>
      <c r="J121" s="35"/>
      <c r="K121" s="35"/>
      <c r="L121" s="50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</row>
    <row r="122" spans="1:31" s="2" customFormat="1" ht="24.75" customHeight="1">
      <c r="A122" s="33"/>
      <c r="B122" s="34"/>
      <c r="C122" s="35"/>
      <c r="D122" s="35"/>
      <c r="E122" s="271" t="str">
        <f>E9</f>
        <v>001 - REKONSTRUKCE ÚČELOVÝCH KOMUNIKACÍ V OBJEKTU MATEŘSKÉ ŠKOLY DVORCE</v>
      </c>
      <c r="F122" s="302"/>
      <c r="G122" s="302"/>
      <c r="H122" s="302"/>
      <c r="I122" s="110"/>
      <c r="J122" s="35"/>
      <c r="K122" s="35"/>
      <c r="L122" s="50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</row>
    <row r="123" spans="1:31" s="2" customFormat="1" ht="6.9" customHeight="1">
      <c r="A123" s="33"/>
      <c r="B123" s="34"/>
      <c r="C123" s="35"/>
      <c r="D123" s="35"/>
      <c r="E123" s="35"/>
      <c r="F123" s="35"/>
      <c r="G123" s="35"/>
      <c r="H123" s="35"/>
      <c r="I123" s="110"/>
      <c r="J123" s="35"/>
      <c r="K123" s="35"/>
      <c r="L123" s="50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</row>
    <row r="124" spans="1:31" s="2" customFormat="1" ht="12" customHeight="1">
      <c r="A124" s="33"/>
      <c r="B124" s="34"/>
      <c r="C124" s="28" t="s">
        <v>20</v>
      </c>
      <c r="D124" s="35"/>
      <c r="E124" s="35"/>
      <c r="F124" s="26" t="str">
        <f>F12</f>
        <v>Dvorce</v>
      </c>
      <c r="G124" s="35"/>
      <c r="H124" s="35"/>
      <c r="I124" s="112" t="s">
        <v>22</v>
      </c>
      <c r="J124" s="65" t="str">
        <f>IF(J12="","",J12)</f>
        <v>6. 11. 2020</v>
      </c>
      <c r="K124" s="35"/>
      <c r="L124" s="50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</row>
    <row r="125" spans="1:31" s="2" customFormat="1" ht="6.9" customHeight="1">
      <c r="A125" s="33"/>
      <c r="B125" s="34"/>
      <c r="C125" s="35"/>
      <c r="D125" s="35"/>
      <c r="E125" s="35"/>
      <c r="F125" s="35"/>
      <c r="G125" s="35"/>
      <c r="H125" s="35"/>
      <c r="I125" s="110"/>
      <c r="J125" s="35"/>
      <c r="K125" s="35"/>
      <c r="L125" s="50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</row>
    <row r="126" spans="1:31" s="2" customFormat="1" ht="15.15" customHeight="1">
      <c r="A126" s="33"/>
      <c r="B126" s="34"/>
      <c r="C126" s="28" t="s">
        <v>24</v>
      </c>
      <c r="D126" s="35"/>
      <c r="E126" s="35"/>
      <c r="F126" s="26" t="str">
        <f>E15</f>
        <v>Obec Dvorce</v>
      </c>
      <c r="G126" s="35"/>
      <c r="H126" s="35"/>
      <c r="I126" s="112" t="s">
        <v>30</v>
      </c>
      <c r="J126" s="31" t="str">
        <f>E21</f>
        <v>ATRIS s.r.o.</v>
      </c>
      <c r="K126" s="35"/>
      <c r="L126" s="50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</row>
    <row r="127" spans="1:31" s="2" customFormat="1" ht="15.15" customHeight="1">
      <c r="A127" s="33"/>
      <c r="B127" s="34"/>
      <c r="C127" s="28" t="s">
        <v>28</v>
      </c>
      <c r="D127" s="35"/>
      <c r="E127" s="35"/>
      <c r="F127" s="26" t="str">
        <f>IF(E18="","",E18)</f>
        <v>Vyplň údaj</v>
      </c>
      <c r="G127" s="35"/>
      <c r="H127" s="35"/>
      <c r="I127" s="112" t="s">
        <v>33</v>
      </c>
      <c r="J127" s="31" t="str">
        <f>E24</f>
        <v>Barbora Kyšková</v>
      </c>
      <c r="K127" s="35"/>
      <c r="L127" s="50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</row>
    <row r="128" spans="1:31" s="2" customFormat="1" ht="10.35" customHeight="1">
      <c r="A128" s="33"/>
      <c r="B128" s="34"/>
      <c r="C128" s="35"/>
      <c r="D128" s="35"/>
      <c r="E128" s="35"/>
      <c r="F128" s="35"/>
      <c r="G128" s="35"/>
      <c r="H128" s="35"/>
      <c r="I128" s="110"/>
      <c r="J128" s="35"/>
      <c r="K128" s="35"/>
      <c r="L128" s="50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</row>
    <row r="129" spans="1:65" s="11" customFormat="1" ht="29.25" customHeight="1">
      <c r="A129" s="170"/>
      <c r="B129" s="171"/>
      <c r="C129" s="172" t="s">
        <v>109</v>
      </c>
      <c r="D129" s="173" t="s">
        <v>61</v>
      </c>
      <c r="E129" s="173" t="s">
        <v>57</v>
      </c>
      <c r="F129" s="173" t="s">
        <v>58</v>
      </c>
      <c r="G129" s="173" t="s">
        <v>110</v>
      </c>
      <c r="H129" s="173" t="s">
        <v>111</v>
      </c>
      <c r="I129" s="174" t="s">
        <v>112</v>
      </c>
      <c r="J129" s="173" t="s">
        <v>91</v>
      </c>
      <c r="K129" s="175" t="s">
        <v>113</v>
      </c>
      <c r="L129" s="176"/>
      <c r="M129" s="74" t="s">
        <v>1</v>
      </c>
      <c r="N129" s="75" t="s">
        <v>40</v>
      </c>
      <c r="O129" s="75" t="s">
        <v>114</v>
      </c>
      <c r="P129" s="75" t="s">
        <v>115</v>
      </c>
      <c r="Q129" s="75" t="s">
        <v>116</v>
      </c>
      <c r="R129" s="75" t="s">
        <v>117</v>
      </c>
      <c r="S129" s="75" t="s">
        <v>118</v>
      </c>
      <c r="T129" s="76" t="s">
        <v>119</v>
      </c>
      <c r="U129" s="170"/>
      <c r="V129" s="170"/>
      <c r="W129" s="170"/>
      <c r="X129" s="170"/>
      <c r="Y129" s="170"/>
      <c r="Z129" s="170"/>
      <c r="AA129" s="170"/>
      <c r="AB129" s="170"/>
      <c r="AC129" s="170"/>
      <c r="AD129" s="170"/>
      <c r="AE129" s="170"/>
    </row>
    <row r="130" spans="1:65" s="2" customFormat="1" ht="22.8" customHeight="1">
      <c r="A130" s="33"/>
      <c r="B130" s="34"/>
      <c r="C130" s="81" t="s">
        <v>120</v>
      </c>
      <c r="D130" s="35"/>
      <c r="E130" s="35"/>
      <c r="F130" s="35"/>
      <c r="G130" s="35"/>
      <c r="H130" s="35"/>
      <c r="I130" s="110"/>
      <c r="J130" s="177">
        <f>BK130</f>
        <v>0</v>
      </c>
      <c r="K130" s="35"/>
      <c r="L130" s="38"/>
      <c r="M130" s="77"/>
      <c r="N130" s="178"/>
      <c r="O130" s="78"/>
      <c r="P130" s="179">
        <f>P131+P243+P250+P262</f>
        <v>0</v>
      </c>
      <c r="Q130" s="78"/>
      <c r="R130" s="179">
        <f>R131+R243+R250+R262</f>
        <v>108.75359691999999</v>
      </c>
      <c r="S130" s="78"/>
      <c r="T130" s="180">
        <f>T131+T243+T250+T262</f>
        <v>430.83350000000002</v>
      </c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T130" s="16" t="s">
        <v>75</v>
      </c>
      <c r="AU130" s="16" t="s">
        <v>93</v>
      </c>
      <c r="BK130" s="181">
        <f>BK131+BK243+BK250+BK262</f>
        <v>0</v>
      </c>
    </row>
    <row r="131" spans="1:65" s="12" customFormat="1" ht="25.95" customHeight="1">
      <c r="B131" s="182"/>
      <c r="C131" s="183"/>
      <c r="D131" s="184" t="s">
        <v>75</v>
      </c>
      <c r="E131" s="185" t="s">
        <v>121</v>
      </c>
      <c r="F131" s="185" t="s">
        <v>122</v>
      </c>
      <c r="G131" s="183"/>
      <c r="H131" s="183"/>
      <c r="I131" s="186"/>
      <c r="J131" s="187">
        <f>BK131</f>
        <v>0</v>
      </c>
      <c r="K131" s="183"/>
      <c r="L131" s="188"/>
      <c r="M131" s="189"/>
      <c r="N131" s="190"/>
      <c r="O131" s="190"/>
      <c r="P131" s="191">
        <f>P132+P170+P198+P201+P209+P233+P241</f>
        <v>0</v>
      </c>
      <c r="Q131" s="190"/>
      <c r="R131" s="191">
        <f>R132+R170+R198+R201+R209+R233+R241</f>
        <v>108.73727692</v>
      </c>
      <c r="S131" s="190"/>
      <c r="T131" s="192">
        <f>T132+T170+T198+T201+T209+T233+T241</f>
        <v>430.83350000000002</v>
      </c>
      <c r="AR131" s="193" t="s">
        <v>83</v>
      </c>
      <c r="AT131" s="194" t="s">
        <v>75</v>
      </c>
      <c r="AU131" s="194" t="s">
        <v>76</v>
      </c>
      <c r="AY131" s="193" t="s">
        <v>123</v>
      </c>
      <c r="BK131" s="195">
        <f>BK132+BK170+BK198+BK201+BK209+BK233+BK241</f>
        <v>0</v>
      </c>
    </row>
    <row r="132" spans="1:65" s="12" customFormat="1" ht="22.8" customHeight="1">
      <c r="B132" s="182"/>
      <c r="C132" s="183"/>
      <c r="D132" s="184" t="s">
        <v>75</v>
      </c>
      <c r="E132" s="196" t="s">
        <v>83</v>
      </c>
      <c r="F132" s="196" t="s">
        <v>124</v>
      </c>
      <c r="G132" s="183"/>
      <c r="H132" s="183"/>
      <c r="I132" s="186"/>
      <c r="J132" s="197">
        <f>BK132</f>
        <v>0</v>
      </c>
      <c r="K132" s="183"/>
      <c r="L132" s="188"/>
      <c r="M132" s="189"/>
      <c r="N132" s="190"/>
      <c r="O132" s="190"/>
      <c r="P132" s="191">
        <f>SUM(P133:P169)</f>
        <v>0</v>
      </c>
      <c r="Q132" s="190"/>
      <c r="R132" s="191">
        <f>SUM(R133:R169)</f>
        <v>28.800060000000002</v>
      </c>
      <c r="S132" s="190"/>
      <c r="T132" s="192">
        <f>SUM(T133:T169)</f>
        <v>430.83350000000002</v>
      </c>
      <c r="AR132" s="193" t="s">
        <v>83</v>
      </c>
      <c r="AT132" s="194" t="s">
        <v>75</v>
      </c>
      <c r="AU132" s="194" t="s">
        <v>83</v>
      </c>
      <c r="AY132" s="193" t="s">
        <v>123</v>
      </c>
      <c r="BK132" s="195">
        <f>SUM(BK133:BK169)</f>
        <v>0</v>
      </c>
    </row>
    <row r="133" spans="1:65" s="2" customFormat="1" ht="21.75" customHeight="1">
      <c r="A133" s="33"/>
      <c r="B133" s="34"/>
      <c r="C133" s="198" t="s">
        <v>83</v>
      </c>
      <c r="D133" s="198" t="s">
        <v>125</v>
      </c>
      <c r="E133" s="199" t="s">
        <v>126</v>
      </c>
      <c r="F133" s="200" t="s">
        <v>127</v>
      </c>
      <c r="G133" s="201" t="s">
        <v>128</v>
      </c>
      <c r="H133" s="202">
        <v>20</v>
      </c>
      <c r="I133" s="203"/>
      <c r="J133" s="204">
        <f>ROUND(I133*H133,2)</f>
        <v>0</v>
      </c>
      <c r="K133" s="200" t="s">
        <v>129</v>
      </c>
      <c r="L133" s="38"/>
      <c r="M133" s="205" t="s">
        <v>1</v>
      </c>
      <c r="N133" s="206" t="s">
        <v>41</v>
      </c>
      <c r="O133" s="70"/>
      <c r="P133" s="207">
        <f>O133*H133</f>
        <v>0</v>
      </c>
      <c r="Q133" s="207">
        <v>0</v>
      </c>
      <c r="R133" s="207">
        <f>Q133*H133</f>
        <v>0</v>
      </c>
      <c r="S133" s="207">
        <v>0.255</v>
      </c>
      <c r="T133" s="208">
        <f>S133*H133</f>
        <v>5.0999999999999996</v>
      </c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R133" s="209" t="s">
        <v>130</v>
      </c>
      <c r="AT133" s="209" t="s">
        <v>125</v>
      </c>
      <c r="AU133" s="209" t="s">
        <v>85</v>
      </c>
      <c r="AY133" s="16" t="s">
        <v>123</v>
      </c>
      <c r="BE133" s="210">
        <f>IF(N133="základní",J133,0)</f>
        <v>0</v>
      </c>
      <c r="BF133" s="210">
        <f>IF(N133="snížená",J133,0)</f>
        <v>0</v>
      </c>
      <c r="BG133" s="210">
        <f>IF(N133="zákl. přenesená",J133,0)</f>
        <v>0</v>
      </c>
      <c r="BH133" s="210">
        <f>IF(N133="sníž. přenesená",J133,0)</f>
        <v>0</v>
      </c>
      <c r="BI133" s="210">
        <f>IF(N133="nulová",J133,0)</f>
        <v>0</v>
      </c>
      <c r="BJ133" s="16" t="s">
        <v>83</v>
      </c>
      <c r="BK133" s="210">
        <f>ROUND(I133*H133,2)</f>
        <v>0</v>
      </c>
      <c r="BL133" s="16" t="s">
        <v>130</v>
      </c>
      <c r="BM133" s="209" t="s">
        <v>131</v>
      </c>
    </row>
    <row r="134" spans="1:65" s="13" customFormat="1" ht="10.199999999999999">
      <c r="B134" s="211"/>
      <c r="C134" s="212"/>
      <c r="D134" s="213" t="s">
        <v>132</v>
      </c>
      <c r="E134" s="214" t="s">
        <v>1</v>
      </c>
      <c r="F134" s="215" t="s">
        <v>133</v>
      </c>
      <c r="G134" s="212"/>
      <c r="H134" s="216">
        <v>20</v>
      </c>
      <c r="I134" s="217"/>
      <c r="J134" s="212"/>
      <c r="K134" s="212"/>
      <c r="L134" s="218"/>
      <c r="M134" s="219"/>
      <c r="N134" s="220"/>
      <c r="O134" s="220"/>
      <c r="P134" s="220"/>
      <c r="Q134" s="220"/>
      <c r="R134" s="220"/>
      <c r="S134" s="220"/>
      <c r="T134" s="221"/>
      <c r="AT134" s="222" t="s">
        <v>132</v>
      </c>
      <c r="AU134" s="222" t="s">
        <v>85</v>
      </c>
      <c r="AV134" s="13" t="s">
        <v>85</v>
      </c>
      <c r="AW134" s="13" t="s">
        <v>32</v>
      </c>
      <c r="AX134" s="13" t="s">
        <v>83</v>
      </c>
      <c r="AY134" s="222" t="s">
        <v>123</v>
      </c>
    </row>
    <row r="135" spans="1:65" s="2" customFormat="1" ht="21.75" customHeight="1">
      <c r="A135" s="33"/>
      <c r="B135" s="34"/>
      <c r="C135" s="198" t="s">
        <v>85</v>
      </c>
      <c r="D135" s="198" t="s">
        <v>125</v>
      </c>
      <c r="E135" s="199" t="s">
        <v>134</v>
      </c>
      <c r="F135" s="200" t="s">
        <v>135</v>
      </c>
      <c r="G135" s="201" t="s">
        <v>128</v>
      </c>
      <c r="H135" s="202">
        <v>567</v>
      </c>
      <c r="I135" s="203"/>
      <c r="J135" s="204">
        <f>ROUND(I135*H135,2)</f>
        <v>0</v>
      </c>
      <c r="K135" s="200" t="s">
        <v>129</v>
      </c>
      <c r="L135" s="38"/>
      <c r="M135" s="205" t="s">
        <v>1</v>
      </c>
      <c r="N135" s="206" t="s">
        <v>41</v>
      </c>
      <c r="O135" s="70"/>
      <c r="P135" s="207">
        <f>O135*H135</f>
        <v>0</v>
      </c>
      <c r="Q135" s="207">
        <v>0</v>
      </c>
      <c r="R135" s="207">
        <f>Q135*H135</f>
        <v>0</v>
      </c>
      <c r="S135" s="207">
        <v>0.18</v>
      </c>
      <c r="T135" s="208">
        <f>S135*H135</f>
        <v>102.06</v>
      </c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R135" s="209" t="s">
        <v>130</v>
      </c>
      <c r="AT135" s="209" t="s">
        <v>125</v>
      </c>
      <c r="AU135" s="209" t="s">
        <v>85</v>
      </c>
      <c r="AY135" s="16" t="s">
        <v>123</v>
      </c>
      <c r="BE135" s="210">
        <f>IF(N135="základní",J135,0)</f>
        <v>0</v>
      </c>
      <c r="BF135" s="210">
        <f>IF(N135="snížená",J135,0)</f>
        <v>0</v>
      </c>
      <c r="BG135" s="210">
        <f>IF(N135="zákl. přenesená",J135,0)</f>
        <v>0</v>
      </c>
      <c r="BH135" s="210">
        <f>IF(N135="sníž. přenesená",J135,0)</f>
        <v>0</v>
      </c>
      <c r="BI135" s="210">
        <f>IF(N135="nulová",J135,0)</f>
        <v>0</v>
      </c>
      <c r="BJ135" s="16" t="s">
        <v>83</v>
      </c>
      <c r="BK135" s="210">
        <f>ROUND(I135*H135,2)</f>
        <v>0</v>
      </c>
      <c r="BL135" s="16" t="s">
        <v>130</v>
      </c>
      <c r="BM135" s="209" t="s">
        <v>136</v>
      </c>
    </row>
    <row r="136" spans="1:65" s="13" customFormat="1" ht="10.199999999999999">
      <c r="B136" s="211"/>
      <c r="C136" s="212"/>
      <c r="D136" s="213" t="s">
        <v>132</v>
      </c>
      <c r="E136" s="214" t="s">
        <v>1</v>
      </c>
      <c r="F136" s="215" t="s">
        <v>137</v>
      </c>
      <c r="G136" s="212"/>
      <c r="H136" s="216">
        <v>567</v>
      </c>
      <c r="I136" s="217"/>
      <c r="J136" s="212"/>
      <c r="K136" s="212"/>
      <c r="L136" s="218"/>
      <c r="M136" s="219"/>
      <c r="N136" s="220"/>
      <c r="O136" s="220"/>
      <c r="P136" s="220"/>
      <c r="Q136" s="220"/>
      <c r="R136" s="220"/>
      <c r="S136" s="220"/>
      <c r="T136" s="221"/>
      <c r="AT136" s="222" t="s">
        <v>132</v>
      </c>
      <c r="AU136" s="222" t="s">
        <v>85</v>
      </c>
      <c r="AV136" s="13" t="s">
        <v>85</v>
      </c>
      <c r="AW136" s="13" t="s">
        <v>32</v>
      </c>
      <c r="AX136" s="13" t="s">
        <v>83</v>
      </c>
      <c r="AY136" s="222" t="s">
        <v>123</v>
      </c>
    </row>
    <row r="137" spans="1:65" s="2" customFormat="1" ht="21.75" customHeight="1">
      <c r="A137" s="33"/>
      <c r="B137" s="34"/>
      <c r="C137" s="198" t="s">
        <v>138</v>
      </c>
      <c r="D137" s="198" t="s">
        <v>125</v>
      </c>
      <c r="E137" s="199" t="s">
        <v>139</v>
      </c>
      <c r="F137" s="200" t="s">
        <v>140</v>
      </c>
      <c r="G137" s="201" t="s">
        <v>128</v>
      </c>
      <c r="H137" s="202">
        <v>90</v>
      </c>
      <c r="I137" s="203"/>
      <c r="J137" s="204">
        <f>ROUND(I137*H137,2)</f>
        <v>0</v>
      </c>
      <c r="K137" s="200" t="s">
        <v>129</v>
      </c>
      <c r="L137" s="38"/>
      <c r="M137" s="205" t="s">
        <v>1</v>
      </c>
      <c r="N137" s="206" t="s">
        <v>41</v>
      </c>
      <c r="O137" s="70"/>
      <c r="P137" s="207">
        <f>O137*H137</f>
        <v>0</v>
      </c>
      <c r="Q137" s="207">
        <v>0</v>
      </c>
      <c r="R137" s="207">
        <f>Q137*H137</f>
        <v>0</v>
      </c>
      <c r="S137" s="207">
        <v>0.3</v>
      </c>
      <c r="T137" s="208">
        <f>S137*H137</f>
        <v>27</v>
      </c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R137" s="209" t="s">
        <v>130</v>
      </c>
      <c r="AT137" s="209" t="s">
        <v>125</v>
      </c>
      <c r="AU137" s="209" t="s">
        <v>85</v>
      </c>
      <c r="AY137" s="16" t="s">
        <v>123</v>
      </c>
      <c r="BE137" s="210">
        <f>IF(N137="základní",J137,0)</f>
        <v>0</v>
      </c>
      <c r="BF137" s="210">
        <f>IF(N137="snížená",J137,0)</f>
        <v>0</v>
      </c>
      <c r="BG137" s="210">
        <f>IF(N137="zákl. přenesená",J137,0)</f>
        <v>0</v>
      </c>
      <c r="BH137" s="210">
        <f>IF(N137="sníž. přenesená",J137,0)</f>
        <v>0</v>
      </c>
      <c r="BI137" s="210">
        <f>IF(N137="nulová",J137,0)</f>
        <v>0</v>
      </c>
      <c r="BJ137" s="16" t="s">
        <v>83</v>
      </c>
      <c r="BK137" s="210">
        <f>ROUND(I137*H137,2)</f>
        <v>0</v>
      </c>
      <c r="BL137" s="16" t="s">
        <v>130</v>
      </c>
      <c r="BM137" s="209" t="s">
        <v>141</v>
      </c>
    </row>
    <row r="138" spans="1:65" s="13" customFormat="1" ht="10.199999999999999">
      <c r="B138" s="211"/>
      <c r="C138" s="212"/>
      <c r="D138" s="213" t="s">
        <v>132</v>
      </c>
      <c r="E138" s="214" t="s">
        <v>1</v>
      </c>
      <c r="F138" s="215" t="s">
        <v>142</v>
      </c>
      <c r="G138" s="212"/>
      <c r="H138" s="216">
        <v>90</v>
      </c>
      <c r="I138" s="217"/>
      <c r="J138" s="212"/>
      <c r="K138" s="212"/>
      <c r="L138" s="218"/>
      <c r="M138" s="219"/>
      <c r="N138" s="220"/>
      <c r="O138" s="220"/>
      <c r="P138" s="220"/>
      <c r="Q138" s="220"/>
      <c r="R138" s="220"/>
      <c r="S138" s="220"/>
      <c r="T138" s="221"/>
      <c r="AT138" s="222" t="s">
        <v>132</v>
      </c>
      <c r="AU138" s="222" t="s">
        <v>85</v>
      </c>
      <c r="AV138" s="13" t="s">
        <v>85</v>
      </c>
      <c r="AW138" s="13" t="s">
        <v>32</v>
      </c>
      <c r="AX138" s="13" t="s">
        <v>83</v>
      </c>
      <c r="AY138" s="222" t="s">
        <v>123</v>
      </c>
    </row>
    <row r="139" spans="1:65" s="2" customFormat="1" ht="21.75" customHeight="1">
      <c r="A139" s="33"/>
      <c r="B139" s="34"/>
      <c r="C139" s="198" t="s">
        <v>130</v>
      </c>
      <c r="D139" s="198" t="s">
        <v>125</v>
      </c>
      <c r="E139" s="199" t="s">
        <v>143</v>
      </c>
      <c r="F139" s="200" t="s">
        <v>144</v>
      </c>
      <c r="G139" s="201" t="s">
        <v>128</v>
      </c>
      <c r="H139" s="202">
        <v>105</v>
      </c>
      <c r="I139" s="203"/>
      <c r="J139" s="204">
        <f>ROUND(I139*H139,2)</f>
        <v>0</v>
      </c>
      <c r="K139" s="200" t="s">
        <v>129</v>
      </c>
      <c r="L139" s="38"/>
      <c r="M139" s="205" t="s">
        <v>1</v>
      </c>
      <c r="N139" s="206" t="s">
        <v>41</v>
      </c>
      <c r="O139" s="70"/>
      <c r="P139" s="207">
        <f>O139*H139</f>
        <v>0</v>
      </c>
      <c r="Q139" s="207">
        <v>0</v>
      </c>
      <c r="R139" s="207">
        <f>Q139*H139</f>
        <v>0</v>
      </c>
      <c r="S139" s="207">
        <v>0.625</v>
      </c>
      <c r="T139" s="208">
        <f>S139*H139</f>
        <v>65.625</v>
      </c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R139" s="209" t="s">
        <v>130</v>
      </c>
      <c r="AT139" s="209" t="s">
        <v>125</v>
      </c>
      <c r="AU139" s="209" t="s">
        <v>85</v>
      </c>
      <c r="AY139" s="16" t="s">
        <v>123</v>
      </c>
      <c r="BE139" s="210">
        <f>IF(N139="základní",J139,0)</f>
        <v>0</v>
      </c>
      <c r="BF139" s="210">
        <f>IF(N139="snížená",J139,0)</f>
        <v>0</v>
      </c>
      <c r="BG139" s="210">
        <f>IF(N139="zákl. přenesená",J139,0)</f>
        <v>0</v>
      </c>
      <c r="BH139" s="210">
        <f>IF(N139="sníž. přenesená",J139,0)</f>
        <v>0</v>
      </c>
      <c r="BI139" s="210">
        <f>IF(N139="nulová",J139,0)</f>
        <v>0</v>
      </c>
      <c r="BJ139" s="16" t="s">
        <v>83</v>
      </c>
      <c r="BK139" s="210">
        <f>ROUND(I139*H139,2)</f>
        <v>0</v>
      </c>
      <c r="BL139" s="16" t="s">
        <v>130</v>
      </c>
      <c r="BM139" s="209" t="s">
        <v>145</v>
      </c>
    </row>
    <row r="140" spans="1:65" s="13" customFormat="1" ht="10.199999999999999">
      <c r="B140" s="211"/>
      <c r="C140" s="212"/>
      <c r="D140" s="213" t="s">
        <v>132</v>
      </c>
      <c r="E140" s="214" t="s">
        <v>1</v>
      </c>
      <c r="F140" s="215" t="s">
        <v>146</v>
      </c>
      <c r="G140" s="212"/>
      <c r="H140" s="216">
        <v>35</v>
      </c>
      <c r="I140" s="217"/>
      <c r="J140" s="212"/>
      <c r="K140" s="212"/>
      <c r="L140" s="218"/>
      <c r="M140" s="219"/>
      <c r="N140" s="220"/>
      <c r="O140" s="220"/>
      <c r="P140" s="220"/>
      <c r="Q140" s="220"/>
      <c r="R140" s="220"/>
      <c r="S140" s="220"/>
      <c r="T140" s="221"/>
      <c r="AT140" s="222" t="s">
        <v>132</v>
      </c>
      <c r="AU140" s="222" t="s">
        <v>85</v>
      </c>
      <c r="AV140" s="13" t="s">
        <v>85</v>
      </c>
      <c r="AW140" s="13" t="s">
        <v>32</v>
      </c>
      <c r="AX140" s="13" t="s">
        <v>76</v>
      </c>
      <c r="AY140" s="222" t="s">
        <v>123</v>
      </c>
    </row>
    <row r="141" spans="1:65" s="13" customFormat="1" ht="10.199999999999999">
      <c r="B141" s="211"/>
      <c r="C141" s="212"/>
      <c r="D141" s="213" t="s">
        <v>132</v>
      </c>
      <c r="E141" s="214" t="s">
        <v>1</v>
      </c>
      <c r="F141" s="215" t="s">
        <v>147</v>
      </c>
      <c r="G141" s="212"/>
      <c r="H141" s="216">
        <v>70</v>
      </c>
      <c r="I141" s="217"/>
      <c r="J141" s="212"/>
      <c r="K141" s="212"/>
      <c r="L141" s="218"/>
      <c r="M141" s="219"/>
      <c r="N141" s="220"/>
      <c r="O141" s="220"/>
      <c r="P141" s="220"/>
      <c r="Q141" s="220"/>
      <c r="R141" s="220"/>
      <c r="S141" s="220"/>
      <c r="T141" s="221"/>
      <c r="AT141" s="222" t="s">
        <v>132</v>
      </c>
      <c r="AU141" s="222" t="s">
        <v>85</v>
      </c>
      <c r="AV141" s="13" t="s">
        <v>85</v>
      </c>
      <c r="AW141" s="13" t="s">
        <v>32</v>
      </c>
      <c r="AX141" s="13" t="s">
        <v>76</v>
      </c>
      <c r="AY141" s="222" t="s">
        <v>123</v>
      </c>
    </row>
    <row r="142" spans="1:65" s="14" customFormat="1" ht="10.199999999999999">
      <c r="B142" s="223"/>
      <c r="C142" s="224"/>
      <c r="D142" s="213" t="s">
        <v>132</v>
      </c>
      <c r="E142" s="225" t="s">
        <v>1</v>
      </c>
      <c r="F142" s="226" t="s">
        <v>148</v>
      </c>
      <c r="G142" s="224"/>
      <c r="H142" s="227">
        <v>105</v>
      </c>
      <c r="I142" s="228"/>
      <c r="J142" s="224"/>
      <c r="K142" s="224"/>
      <c r="L142" s="229"/>
      <c r="M142" s="230"/>
      <c r="N142" s="231"/>
      <c r="O142" s="231"/>
      <c r="P142" s="231"/>
      <c r="Q142" s="231"/>
      <c r="R142" s="231"/>
      <c r="S142" s="231"/>
      <c r="T142" s="232"/>
      <c r="AT142" s="233" t="s">
        <v>132</v>
      </c>
      <c r="AU142" s="233" t="s">
        <v>85</v>
      </c>
      <c r="AV142" s="14" t="s">
        <v>130</v>
      </c>
      <c r="AW142" s="14" t="s">
        <v>32</v>
      </c>
      <c r="AX142" s="14" t="s">
        <v>83</v>
      </c>
      <c r="AY142" s="233" t="s">
        <v>123</v>
      </c>
    </row>
    <row r="143" spans="1:65" s="2" customFormat="1" ht="21.75" customHeight="1">
      <c r="A143" s="33"/>
      <c r="B143" s="34"/>
      <c r="C143" s="198" t="s">
        <v>149</v>
      </c>
      <c r="D143" s="198" t="s">
        <v>125</v>
      </c>
      <c r="E143" s="199" t="s">
        <v>150</v>
      </c>
      <c r="F143" s="200" t="s">
        <v>151</v>
      </c>
      <c r="G143" s="201" t="s">
        <v>128</v>
      </c>
      <c r="H143" s="202">
        <v>567</v>
      </c>
      <c r="I143" s="203"/>
      <c r="J143" s="204">
        <f>ROUND(I143*H143,2)</f>
        <v>0</v>
      </c>
      <c r="K143" s="200" t="s">
        <v>129</v>
      </c>
      <c r="L143" s="38"/>
      <c r="M143" s="205" t="s">
        <v>1</v>
      </c>
      <c r="N143" s="206" t="s">
        <v>41</v>
      </c>
      <c r="O143" s="70"/>
      <c r="P143" s="207">
        <f>O143*H143</f>
        <v>0</v>
      </c>
      <c r="Q143" s="207">
        <v>0</v>
      </c>
      <c r="R143" s="207">
        <f>Q143*H143</f>
        <v>0</v>
      </c>
      <c r="S143" s="207">
        <v>0.33</v>
      </c>
      <c r="T143" s="208">
        <f>S143*H143</f>
        <v>187.11</v>
      </c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R143" s="209" t="s">
        <v>130</v>
      </c>
      <c r="AT143" s="209" t="s">
        <v>125</v>
      </c>
      <c r="AU143" s="209" t="s">
        <v>85</v>
      </c>
      <c r="AY143" s="16" t="s">
        <v>123</v>
      </c>
      <c r="BE143" s="210">
        <f>IF(N143="základní",J143,0)</f>
        <v>0</v>
      </c>
      <c r="BF143" s="210">
        <f>IF(N143="snížená",J143,0)</f>
        <v>0</v>
      </c>
      <c r="BG143" s="210">
        <f>IF(N143="zákl. přenesená",J143,0)</f>
        <v>0</v>
      </c>
      <c r="BH143" s="210">
        <f>IF(N143="sníž. přenesená",J143,0)</f>
        <v>0</v>
      </c>
      <c r="BI143" s="210">
        <f>IF(N143="nulová",J143,0)</f>
        <v>0</v>
      </c>
      <c r="BJ143" s="16" t="s">
        <v>83</v>
      </c>
      <c r="BK143" s="210">
        <f>ROUND(I143*H143,2)</f>
        <v>0</v>
      </c>
      <c r="BL143" s="16" t="s">
        <v>130</v>
      </c>
      <c r="BM143" s="209" t="s">
        <v>152</v>
      </c>
    </row>
    <row r="144" spans="1:65" s="13" customFormat="1" ht="10.199999999999999">
      <c r="B144" s="211"/>
      <c r="C144" s="212"/>
      <c r="D144" s="213" t="s">
        <v>132</v>
      </c>
      <c r="E144" s="214" t="s">
        <v>1</v>
      </c>
      <c r="F144" s="215" t="s">
        <v>137</v>
      </c>
      <c r="G144" s="212"/>
      <c r="H144" s="216">
        <v>567</v>
      </c>
      <c r="I144" s="217"/>
      <c r="J144" s="212"/>
      <c r="K144" s="212"/>
      <c r="L144" s="218"/>
      <c r="M144" s="219"/>
      <c r="N144" s="220"/>
      <c r="O144" s="220"/>
      <c r="P144" s="220"/>
      <c r="Q144" s="220"/>
      <c r="R144" s="220"/>
      <c r="S144" s="220"/>
      <c r="T144" s="221"/>
      <c r="AT144" s="222" t="s">
        <v>132</v>
      </c>
      <c r="AU144" s="222" t="s">
        <v>85</v>
      </c>
      <c r="AV144" s="13" t="s">
        <v>85</v>
      </c>
      <c r="AW144" s="13" t="s">
        <v>32</v>
      </c>
      <c r="AX144" s="13" t="s">
        <v>83</v>
      </c>
      <c r="AY144" s="222" t="s">
        <v>123</v>
      </c>
    </row>
    <row r="145" spans="1:65" s="2" customFormat="1" ht="21.75" customHeight="1">
      <c r="A145" s="33"/>
      <c r="B145" s="34"/>
      <c r="C145" s="198" t="s">
        <v>153</v>
      </c>
      <c r="D145" s="198" t="s">
        <v>125</v>
      </c>
      <c r="E145" s="199" t="s">
        <v>154</v>
      </c>
      <c r="F145" s="200" t="s">
        <v>155</v>
      </c>
      <c r="G145" s="201" t="s">
        <v>128</v>
      </c>
      <c r="H145" s="202">
        <v>35</v>
      </c>
      <c r="I145" s="203"/>
      <c r="J145" s="204">
        <f>ROUND(I145*H145,2)</f>
        <v>0</v>
      </c>
      <c r="K145" s="200" t="s">
        <v>129</v>
      </c>
      <c r="L145" s="38"/>
      <c r="M145" s="205" t="s">
        <v>1</v>
      </c>
      <c r="N145" s="206" t="s">
        <v>41</v>
      </c>
      <c r="O145" s="70"/>
      <c r="P145" s="207">
        <f>O145*H145</f>
        <v>0</v>
      </c>
      <c r="Q145" s="207">
        <v>0</v>
      </c>
      <c r="R145" s="207">
        <f>Q145*H145</f>
        <v>0</v>
      </c>
      <c r="S145" s="207">
        <v>9.8000000000000004E-2</v>
      </c>
      <c r="T145" s="208">
        <f>S145*H145</f>
        <v>3.43</v>
      </c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R145" s="209" t="s">
        <v>130</v>
      </c>
      <c r="AT145" s="209" t="s">
        <v>125</v>
      </c>
      <c r="AU145" s="209" t="s">
        <v>85</v>
      </c>
      <c r="AY145" s="16" t="s">
        <v>123</v>
      </c>
      <c r="BE145" s="210">
        <f>IF(N145="základní",J145,0)</f>
        <v>0</v>
      </c>
      <c r="BF145" s="210">
        <f>IF(N145="snížená",J145,0)</f>
        <v>0</v>
      </c>
      <c r="BG145" s="210">
        <f>IF(N145="zákl. přenesená",J145,0)</f>
        <v>0</v>
      </c>
      <c r="BH145" s="210">
        <f>IF(N145="sníž. přenesená",J145,0)</f>
        <v>0</v>
      </c>
      <c r="BI145" s="210">
        <f>IF(N145="nulová",J145,0)</f>
        <v>0</v>
      </c>
      <c r="BJ145" s="16" t="s">
        <v>83</v>
      </c>
      <c r="BK145" s="210">
        <f>ROUND(I145*H145,2)</f>
        <v>0</v>
      </c>
      <c r="BL145" s="16" t="s">
        <v>130</v>
      </c>
      <c r="BM145" s="209" t="s">
        <v>156</v>
      </c>
    </row>
    <row r="146" spans="1:65" s="13" customFormat="1" ht="10.199999999999999">
      <c r="B146" s="211"/>
      <c r="C146" s="212"/>
      <c r="D146" s="213" t="s">
        <v>132</v>
      </c>
      <c r="E146" s="214" t="s">
        <v>1</v>
      </c>
      <c r="F146" s="215" t="s">
        <v>146</v>
      </c>
      <c r="G146" s="212"/>
      <c r="H146" s="216">
        <v>35</v>
      </c>
      <c r="I146" s="217"/>
      <c r="J146" s="212"/>
      <c r="K146" s="212"/>
      <c r="L146" s="218"/>
      <c r="M146" s="219"/>
      <c r="N146" s="220"/>
      <c r="O146" s="220"/>
      <c r="P146" s="220"/>
      <c r="Q146" s="220"/>
      <c r="R146" s="220"/>
      <c r="S146" s="220"/>
      <c r="T146" s="221"/>
      <c r="AT146" s="222" t="s">
        <v>132</v>
      </c>
      <c r="AU146" s="222" t="s">
        <v>85</v>
      </c>
      <c r="AV146" s="13" t="s">
        <v>85</v>
      </c>
      <c r="AW146" s="13" t="s">
        <v>32</v>
      </c>
      <c r="AX146" s="13" t="s">
        <v>83</v>
      </c>
      <c r="AY146" s="222" t="s">
        <v>123</v>
      </c>
    </row>
    <row r="147" spans="1:65" s="2" customFormat="1" ht="21.75" customHeight="1">
      <c r="A147" s="33"/>
      <c r="B147" s="34"/>
      <c r="C147" s="198" t="s">
        <v>157</v>
      </c>
      <c r="D147" s="198" t="s">
        <v>125</v>
      </c>
      <c r="E147" s="199" t="s">
        <v>158</v>
      </c>
      <c r="F147" s="200" t="s">
        <v>159</v>
      </c>
      <c r="G147" s="201" t="s">
        <v>128</v>
      </c>
      <c r="H147" s="202">
        <v>1.5</v>
      </c>
      <c r="I147" s="203"/>
      <c r="J147" s="204">
        <f>ROUND(I147*H147,2)</f>
        <v>0</v>
      </c>
      <c r="K147" s="200" t="s">
        <v>129</v>
      </c>
      <c r="L147" s="38"/>
      <c r="M147" s="205" t="s">
        <v>1</v>
      </c>
      <c r="N147" s="206" t="s">
        <v>41</v>
      </c>
      <c r="O147" s="70"/>
      <c r="P147" s="207">
        <f>O147*H147</f>
        <v>0</v>
      </c>
      <c r="Q147" s="207">
        <v>4.0000000000000003E-5</v>
      </c>
      <c r="R147" s="207">
        <f>Q147*H147</f>
        <v>6.0000000000000008E-5</v>
      </c>
      <c r="S147" s="207">
        <v>0.128</v>
      </c>
      <c r="T147" s="208">
        <f>S147*H147</f>
        <v>0.192</v>
      </c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R147" s="209" t="s">
        <v>130</v>
      </c>
      <c r="AT147" s="209" t="s">
        <v>125</v>
      </c>
      <c r="AU147" s="209" t="s">
        <v>85</v>
      </c>
      <c r="AY147" s="16" t="s">
        <v>123</v>
      </c>
      <c r="BE147" s="210">
        <f>IF(N147="základní",J147,0)</f>
        <v>0</v>
      </c>
      <c r="BF147" s="210">
        <f>IF(N147="snížená",J147,0)</f>
        <v>0</v>
      </c>
      <c r="BG147" s="210">
        <f>IF(N147="zákl. přenesená",J147,0)</f>
        <v>0</v>
      </c>
      <c r="BH147" s="210">
        <f>IF(N147="sníž. přenesená",J147,0)</f>
        <v>0</v>
      </c>
      <c r="BI147" s="210">
        <f>IF(N147="nulová",J147,0)</f>
        <v>0</v>
      </c>
      <c r="BJ147" s="16" t="s">
        <v>83</v>
      </c>
      <c r="BK147" s="210">
        <f>ROUND(I147*H147,2)</f>
        <v>0</v>
      </c>
      <c r="BL147" s="16" t="s">
        <v>130</v>
      </c>
      <c r="BM147" s="209" t="s">
        <v>160</v>
      </c>
    </row>
    <row r="148" spans="1:65" s="2" customFormat="1" ht="16.5" customHeight="1">
      <c r="A148" s="33"/>
      <c r="B148" s="34"/>
      <c r="C148" s="198" t="s">
        <v>161</v>
      </c>
      <c r="D148" s="198" t="s">
        <v>125</v>
      </c>
      <c r="E148" s="199" t="s">
        <v>162</v>
      </c>
      <c r="F148" s="200" t="s">
        <v>163</v>
      </c>
      <c r="G148" s="201" t="s">
        <v>164</v>
      </c>
      <c r="H148" s="202">
        <v>122.5</v>
      </c>
      <c r="I148" s="203"/>
      <c r="J148" s="204">
        <f>ROUND(I148*H148,2)</f>
        <v>0</v>
      </c>
      <c r="K148" s="200" t="s">
        <v>129</v>
      </c>
      <c r="L148" s="38"/>
      <c r="M148" s="205" t="s">
        <v>1</v>
      </c>
      <c r="N148" s="206" t="s">
        <v>41</v>
      </c>
      <c r="O148" s="70"/>
      <c r="P148" s="207">
        <f>O148*H148</f>
        <v>0</v>
      </c>
      <c r="Q148" s="207">
        <v>0</v>
      </c>
      <c r="R148" s="207">
        <f>Q148*H148</f>
        <v>0</v>
      </c>
      <c r="S148" s="207">
        <v>0.20499999999999999</v>
      </c>
      <c r="T148" s="208">
        <f>S148*H148</f>
        <v>25.112499999999997</v>
      </c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R148" s="209" t="s">
        <v>130</v>
      </c>
      <c r="AT148" s="209" t="s">
        <v>125</v>
      </c>
      <c r="AU148" s="209" t="s">
        <v>85</v>
      </c>
      <c r="AY148" s="16" t="s">
        <v>123</v>
      </c>
      <c r="BE148" s="210">
        <f>IF(N148="základní",J148,0)</f>
        <v>0</v>
      </c>
      <c r="BF148" s="210">
        <f>IF(N148="snížená",J148,0)</f>
        <v>0</v>
      </c>
      <c r="BG148" s="210">
        <f>IF(N148="zákl. přenesená",J148,0)</f>
        <v>0</v>
      </c>
      <c r="BH148" s="210">
        <f>IF(N148="sníž. přenesená",J148,0)</f>
        <v>0</v>
      </c>
      <c r="BI148" s="210">
        <f>IF(N148="nulová",J148,0)</f>
        <v>0</v>
      </c>
      <c r="BJ148" s="16" t="s">
        <v>83</v>
      </c>
      <c r="BK148" s="210">
        <f>ROUND(I148*H148,2)</f>
        <v>0</v>
      </c>
      <c r="BL148" s="16" t="s">
        <v>130</v>
      </c>
      <c r="BM148" s="209" t="s">
        <v>165</v>
      </c>
    </row>
    <row r="149" spans="1:65" s="13" customFormat="1" ht="10.199999999999999">
      <c r="B149" s="211"/>
      <c r="C149" s="212"/>
      <c r="D149" s="213" t="s">
        <v>132</v>
      </c>
      <c r="E149" s="214" t="s">
        <v>1</v>
      </c>
      <c r="F149" s="215" t="s">
        <v>166</v>
      </c>
      <c r="G149" s="212"/>
      <c r="H149" s="216">
        <v>122.5</v>
      </c>
      <c r="I149" s="217"/>
      <c r="J149" s="212"/>
      <c r="K149" s="212"/>
      <c r="L149" s="218"/>
      <c r="M149" s="219"/>
      <c r="N149" s="220"/>
      <c r="O149" s="220"/>
      <c r="P149" s="220"/>
      <c r="Q149" s="220"/>
      <c r="R149" s="220"/>
      <c r="S149" s="220"/>
      <c r="T149" s="221"/>
      <c r="AT149" s="222" t="s">
        <v>132</v>
      </c>
      <c r="AU149" s="222" t="s">
        <v>85</v>
      </c>
      <c r="AV149" s="13" t="s">
        <v>85</v>
      </c>
      <c r="AW149" s="13" t="s">
        <v>32</v>
      </c>
      <c r="AX149" s="13" t="s">
        <v>83</v>
      </c>
      <c r="AY149" s="222" t="s">
        <v>123</v>
      </c>
    </row>
    <row r="150" spans="1:65" s="2" customFormat="1" ht="21.75" customHeight="1">
      <c r="A150" s="33"/>
      <c r="B150" s="34"/>
      <c r="C150" s="198" t="s">
        <v>167</v>
      </c>
      <c r="D150" s="198" t="s">
        <v>125</v>
      </c>
      <c r="E150" s="199" t="s">
        <v>168</v>
      </c>
      <c r="F150" s="200" t="s">
        <v>169</v>
      </c>
      <c r="G150" s="201" t="s">
        <v>170</v>
      </c>
      <c r="H150" s="202">
        <v>21.718</v>
      </c>
      <c r="I150" s="203"/>
      <c r="J150" s="204">
        <f>ROUND(I150*H150,2)</f>
        <v>0</v>
      </c>
      <c r="K150" s="200" t="s">
        <v>129</v>
      </c>
      <c r="L150" s="38"/>
      <c r="M150" s="205" t="s">
        <v>1</v>
      </c>
      <c r="N150" s="206" t="s">
        <v>41</v>
      </c>
      <c r="O150" s="70"/>
      <c r="P150" s="207">
        <f>O150*H150</f>
        <v>0</v>
      </c>
      <c r="Q150" s="207">
        <v>0</v>
      </c>
      <c r="R150" s="207">
        <f>Q150*H150</f>
        <v>0</v>
      </c>
      <c r="S150" s="207">
        <v>0</v>
      </c>
      <c r="T150" s="208">
        <f>S150*H150</f>
        <v>0</v>
      </c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R150" s="209" t="s">
        <v>130</v>
      </c>
      <c r="AT150" s="209" t="s">
        <v>125</v>
      </c>
      <c r="AU150" s="209" t="s">
        <v>85</v>
      </c>
      <c r="AY150" s="16" t="s">
        <v>123</v>
      </c>
      <c r="BE150" s="210">
        <f>IF(N150="základní",J150,0)</f>
        <v>0</v>
      </c>
      <c r="BF150" s="210">
        <f>IF(N150="snížená",J150,0)</f>
        <v>0</v>
      </c>
      <c r="BG150" s="210">
        <f>IF(N150="zákl. přenesená",J150,0)</f>
        <v>0</v>
      </c>
      <c r="BH150" s="210">
        <f>IF(N150="sníž. přenesená",J150,0)</f>
        <v>0</v>
      </c>
      <c r="BI150" s="210">
        <f>IF(N150="nulová",J150,0)</f>
        <v>0</v>
      </c>
      <c r="BJ150" s="16" t="s">
        <v>83</v>
      </c>
      <c r="BK150" s="210">
        <f>ROUND(I150*H150,2)</f>
        <v>0</v>
      </c>
      <c r="BL150" s="16" t="s">
        <v>130</v>
      </c>
      <c r="BM150" s="209" t="s">
        <v>171</v>
      </c>
    </row>
    <row r="151" spans="1:65" s="13" customFormat="1" ht="10.199999999999999">
      <c r="B151" s="211"/>
      <c r="C151" s="212"/>
      <c r="D151" s="213" t="s">
        <v>132</v>
      </c>
      <c r="E151" s="214" t="s">
        <v>1</v>
      </c>
      <c r="F151" s="215" t="s">
        <v>172</v>
      </c>
      <c r="G151" s="212"/>
      <c r="H151" s="216">
        <v>21.718</v>
      </c>
      <c r="I151" s="217"/>
      <c r="J151" s="212"/>
      <c r="K151" s="212"/>
      <c r="L151" s="218"/>
      <c r="M151" s="219"/>
      <c r="N151" s="220"/>
      <c r="O151" s="220"/>
      <c r="P151" s="220"/>
      <c r="Q151" s="220"/>
      <c r="R151" s="220"/>
      <c r="S151" s="220"/>
      <c r="T151" s="221"/>
      <c r="AT151" s="222" t="s">
        <v>132</v>
      </c>
      <c r="AU151" s="222" t="s">
        <v>85</v>
      </c>
      <c r="AV151" s="13" t="s">
        <v>85</v>
      </c>
      <c r="AW151" s="13" t="s">
        <v>32</v>
      </c>
      <c r="AX151" s="13" t="s">
        <v>83</v>
      </c>
      <c r="AY151" s="222" t="s">
        <v>123</v>
      </c>
    </row>
    <row r="152" spans="1:65" s="2" customFormat="1" ht="21.75" customHeight="1">
      <c r="A152" s="33"/>
      <c r="B152" s="34"/>
      <c r="C152" s="198" t="s">
        <v>173</v>
      </c>
      <c r="D152" s="198" t="s">
        <v>125</v>
      </c>
      <c r="E152" s="199" t="s">
        <v>174</v>
      </c>
      <c r="F152" s="200" t="s">
        <v>175</v>
      </c>
      <c r="G152" s="201" t="s">
        <v>170</v>
      </c>
      <c r="H152" s="202">
        <v>79.271000000000001</v>
      </c>
      <c r="I152" s="203"/>
      <c r="J152" s="204">
        <f>ROUND(I152*H152,2)</f>
        <v>0</v>
      </c>
      <c r="K152" s="200" t="s">
        <v>129</v>
      </c>
      <c r="L152" s="38"/>
      <c r="M152" s="205" t="s">
        <v>1</v>
      </c>
      <c r="N152" s="206" t="s">
        <v>41</v>
      </c>
      <c r="O152" s="70"/>
      <c r="P152" s="207">
        <f>O152*H152</f>
        <v>0</v>
      </c>
      <c r="Q152" s="207">
        <v>0</v>
      </c>
      <c r="R152" s="207">
        <f>Q152*H152</f>
        <v>0</v>
      </c>
      <c r="S152" s="207">
        <v>0</v>
      </c>
      <c r="T152" s="208">
        <f>S152*H152</f>
        <v>0</v>
      </c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R152" s="209" t="s">
        <v>130</v>
      </c>
      <c r="AT152" s="209" t="s">
        <v>125</v>
      </c>
      <c r="AU152" s="209" t="s">
        <v>85</v>
      </c>
      <c r="AY152" s="16" t="s">
        <v>123</v>
      </c>
      <c r="BE152" s="210">
        <f>IF(N152="základní",J152,0)</f>
        <v>0</v>
      </c>
      <c r="BF152" s="210">
        <f>IF(N152="snížená",J152,0)</f>
        <v>0</v>
      </c>
      <c r="BG152" s="210">
        <f>IF(N152="zákl. přenesená",J152,0)</f>
        <v>0</v>
      </c>
      <c r="BH152" s="210">
        <f>IF(N152="sníž. přenesená",J152,0)</f>
        <v>0</v>
      </c>
      <c r="BI152" s="210">
        <f>IF(N152="nulová",J152,0)</f>
        <v>0</v>
      </c>
      <c r="BJ152" s="16" t="s">
        <v>83</v>
      </c>
      <c r="BK152" s="210">
        <f>ROUND(I152*H152,2)</f>
        <v>0</v>
      </c>
      <c r="BL152" s="16" t="s">
        <v>130</v>
      </c>
      <c r="BM152" s="209" t="s">
        <v>176</v>
      </c>
    </row>
    <row r="153" spans="1:65" s="13" customFormat="1" ht="10.199999999999999">
      <c r="B153" s="211"/>
      <c r="C153" s="212"/>
      <c r="D153" s="213" t="s">
        <v>132</v>
      </c>
      <c r="E153" s="214" t="s">
        <v>1</v>
      </c>
      <c r="F153" s="215" t="s">
        <v>177</v>
      </c>
      <c r="G153" s="212"/>
      <c r="H153" s="216">
        <v>79.271000000000001</v>
      </c>
      <c r="I153" s="217"/>
      <c r="J153" s="212"/>
      <c r="K153" s="212"/>
      <c r="L153" s="218"/>
      <c r="M153" s="219"/>
      <c r="N153" s="220"/>
      <c r="O153" s="220"/>
      <c r="P153" s="220"/>
      <c r="Q153" s="220"/>
      <c r="R153" s="220"/>
      <c r="S153" s="220"/>
      <c r="T153" s="221"/>
      <c r="AT153" s="222" t="s">
        <v>132</v>
      </c>
      <c r="AU153" s="222" t="s">
        <v>85</v>
      </c>
      <c r="AV153" s="13" t="s">
        <v>85</v>
      </c>
      <c r="AW153" s="13" t="s">
        <v>32</v>
      </c>
      <c r="AX153" s="13" t="s">
        <v>83</v>
      </c>
      <c r="AY153" s="222" t="s">
        <v>123</v>
      </c>
    </row>
    <row r="154" spans="1:65" s="2" customFormat="1" ht="21.75" customHeight="1">
      <c r="A154" s="33"/>
      <c r="B154" s="34"/>
      <c r="C154" s="198" t="s">
        <v>178</v>
      </c>
      <c r="D154" s="198" t="s">
        <v>125</v>
      </c>
      <c r="E154" s="199" t="s">
        <v>179</v>
      </c>
      <c r="F154" s="200" t="s">
        <v>180</v>
      </c>
      <c r="G154" s="201" t="s">
        <v>170</v>
      </c>
      <c r="H154" s="202">
        <v>5.43</v>
      </c>
      <c r="I154" s="203"/>
      <c r="J154" s="204">
        <f>ROUND(I154*H154,2)</f>
        <v>0</v>
      </c>
      <c r="K154" s="200" t="s">
        <v>129</v>
      </c>
      <c r="L154" s="38"/>
      <c r="M154" s="205" t="s">
        <v>1</v>
      </c>
      <c r="N154" s="206" t="s">
        <v>41</v>
      </c>
      <c r="O154" s="70"/>
      <c r="P154" s="207">
        <f>O154*H154</f>
        <v>0</v>
      </c>
      <c r="Q154" s="207">
        <v>0</v>
      </c>
      <c r="R154" s="207">
        <f>Q154*H154</f>
        <v>0</v>
      </c>
      <c r="S154" s="207">
        <v>2</v>
      </c>
      <c r="T154" s="208">
        <f>S154*H154</f>
        <v>10.86</v>
      </c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R154" s="209" t="s">
        <v>130</v>
      </c>
      <c r="AT154" s="209" t="s">
        <v>125</v>
      </c>
      <c r="AU154" s="209" t="s">
        <v>85</v>
      </c>
      <c r="AY154" s="16" t="s">
        <v>123</v>
      </c>
      <c r="BE154" s="210">
        <f>IF(N154="základní",J154,0)</f>
        <v>0</v>
      </c>
      <c r="BF154" s="210">
        <f>IF(N154="snížená",J154,0)</f>
        <v>0</v>
      </c>
      <c r="BG154" s="210">
        <f>IF(N154="zákl. přenesená",J154,0)</f>
        <v>0</v>
      </c>
      <c r="BH154" s="210">
        <f>IF(N154="sníž. přenesená",J154,0)</f>
        <v>0</v>
      </c>
      <c r="BI154" s="210">
        <f>IF(N154="nulová",J154,0)</f>
        <v>0</v>
      </c>
      <c r="BJ154" s="16" t="s">
        <v>83</v>
      </c>
      <c r="BK154" s="210">
        <f>ROUND(I154*H154,2)</f>
        <v>0</v>
      </c>
      <c r="BL154" s="16" t="s">
        <v>130</v>
      </c>
      <c r="BM154" s="209" t="s">
        <v>181</v>
      </c>
    </row>
    <row r="155" spans="1:65" s="13" customFormat="1" ht="10.199999999999999">
      <c r="B155" s="211"/>
      <c r="C155" s="212"/>
      <c r="D155" s="213" t="s">
        <v>132</v>
      </c>
      <c r="E155" s="214" t="s">
        <v>1</v>
      </c>
      <c r="F155" s="215" t="s">
        <v>182</v>
      </c>
      <c r="G155" s="212"/>
      <c r="H155" s="216">
        <v>5.43</v>
      </c>
      <c r="I155" s="217"/>
      <c r="J155" s="212"/>
      <c r="K155" s="212"/>
      <c r="L155" s="218"/>
      <c r="M155" s="219"/>
      <c r="N155" s="220"/>
      <c r="O155" s="220"/>
      <c r="P155" s="220"/>
      <c r="Q155" s="220"/>
      <c r="R155" s="220"/>
      <c r="S155" s="220"/>
      <c r="T155" s="221"/>
      <c r="AT155" s="222" t="s">
        <v>132</v>
      </c>
      <c r="AU155" s="222" t="s">
        <v>85</v>
      </c>
      <c r="AV155" s="13" t="s">
        <v>85</v>
      </c>
      <c r="AW155" s="13" t="s">
        <v>32</v>
      </c>
      <c r="AX155" s="13" t="s">
        <v>83</v>
      </c>
      <c r="AY155" s="222" t="s">
        <v>123</v>
      </c>
    </row>
    <row r="156" spans="1:65" s="2" customFormat="1" ht="21.75" customHeight="1">
      <c r="A156" s="33"/>
      <c r="B156" s="34"/>
      <c r="C156" s="198" t="s">
        <v>183</v>
      </c>
      <c r="D156" s="198" t="s">
        <v>125</v>
      </c>
      <c r="E156" s="199" t="s">
        <v>184</v>
      </c>
      <c r="F156" s="200" t="s">
        <v>185</v>
      </c>
      <c r="G156" s="201" t="s">
        <v>170</v>
      </c>
      <c r="H156" s="202">
        <v>2.1720000000000002</v>
      </c>
      <c r="I156" s="203"/>
      <c r="J156" s="204">
        <f>ROUND(I156*H156,2)</f>
        <v>0</v>
      </c>
      <c r="K156" s="200" t="s">
        <v>129</v>
      </c>
      <c r="L156" s="38"/>
      <c r="M156" s="205" t="s">
        <v>1</v>
      </c>
      <c r="N156" s="206" t="s">
        <v>41</v>
      </c>
      <c r="O156" s="70"/>
      <c r="P156" s="207">
        <f>O156*H156</f>
        <v>0</v>
      </c>
      <c r="Q156" s="207">
        <v>0</v>
      </c>
      <c r="R156" s="207">
        <f>Q156*H156</f>
        <v>0</v>
      </c>
      <c r="S156" s="207">
        <v>2</v>
      </c>
      <c r="T156" s="208">
        <f>S156*H156</f>
        <v>4.3440000000000003</v>
      </c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R156" s="209" t="s">
        <v>130</v>
      </c>
      <c r="AT156" s="209" t="s">
        <v>125</v>
      </c>
      <c r="AU156" s="209" t="s">
        <v>85</v>
      </c>
      <c r="AY156" s="16" t="s">
        <v>123</v>
      </c>
      <c r="BE156" s="210">
        <f>IF(N156="základní",J156,0)</f>
        <v>0</v>
      </c>
      <c r="BF156" s="210">
        <f>IF(N156="snížená",J156,0)</f>
        <v>0</v>
      </c>
      <c r="BG156" s="210">
        <f>IF(N156="zákl. přenesená",J156,0)</f>
        <v>0</v>
      </c>
      <c r="BH156" s="210">
        <f>IF(N156="sníž. přenesená",J156,0)</f>
        <v>0</v>
      </c>
      <c r="BI156" s="210">
        <f>IF(N156="nulová",J156,0)</f>
        <v>0</v>
      </c>
      <c r="BJ156" s="16" t="s">
        <v>83</v>
      </c>
      <c r="BK156" s="210">
        <f>ROUND(I156*H156,2)</f>
        <v>0</v>
      </c>
      <c r="BL156" s="16" t="s">
        <v>130</v>
      </c>
      <c r="BM156" s="209" t="s">
        <v>186</v>
      </c>
    </row>
    <row r="157" spans="1:65" s="13" customFormat="1" ht="10.199999999999999">
      <c r="B157" s="211"/>
      <c r="C157" s="212"/>
      <c r="D157" s="213" t="s">
        <v>132</v>
      </c>
      <c r="E157" s="214" t="s">
        <v>1</v>
      </c>
      <c r="F157" s="215" t="s">
        <v>187</v>
      </c>
      <c r="G157" s="212"/>
      <c r="H157" s="216">
        <v>2.1720000000000002</v>
      </c>
      <c r="I157" s="217"/>
      <c r="J157" s="212"/>
      <c r="K157" s="212"/>
      <c r="L157" s="218"/>
      <c r="M157" s="219"/>
      <c r="N157" s="220"/>
      <c r="O157" s="220"/>
      <c r="P157" s="220"/>
      <c r="Q157" s="220"/>
      <c r="R157" s="220"/>
      <c r="S157" s="220"/>
      <c r="T157" s="221"/>
      <c r="AT157" s="222" t="s">
        <v>132</v>
      </c>
      <c r="AU157" s="222" t="s">
        <v>85</v>
      </c>
      <c r="AV157" s="13" t="s">
        <v>85</v>
      </c>
      <c r="AW157" s="13" t="s">
        <v>32</v>
      </c>
      <c r="AX157" s="13" t="s">
        <v>83</v>
      </c>
      <c r="AY157" s="222" t="s">
        <v>123</v>
      </c>
    </row>
    <row r="158" spans="1:65" s="2" customFormat="1" ht="21.75" customHeight="1">
      <c r="A158" s="33"/>
      <c r="B158" s="34"/>
      <c r="C158" s="198" t="s">
        <v>188</v>
      </c>
      <c r="D158" s="198" t="s">
        <v>125</v>
      </c>
      <c r="E158" s="199" t="s">
        <v>189</v>
      </c>
      <c r="F158" s="200" t="s">
        <v>190</v>
      </c>
      <c r="G158" s="201" t="s">
        <v>170</v>
      </c>
      <c r="H158" s="202">
        <v>100.989</v>
      </c>
      <c r="I158" s="203"/>
      <c r="J158" s="204">
        <f>ROUND(I158*H158,2)</f>
        <v>0</v>
      </c>
      <c r="K158" s="200" t="s">
        <v>129</v>
      </c>
      <c r="L158" s="38"/>
      <c r="M158" s="205" t="s">
        <v>1</v>
      </c>
      <c r="N158" s="206" t="s">
        <v>41</v>
      </c>
      <c r="O158" s="70"/>
      <c r="P158" s="207">
        <f>O158*H158</f>
        <v>0</v>
      </c>
      <c r="Q158" s="207">
        <v>0</v>
      </c>
      <c r="R158" s="207">
        <f>Q158*H158</f>
        <v>0</v>
      </c>
      <c r="S158" s="207">
        <v>0</v>
      </c>
      <c r="T158" s="208">
        <f>S158*H158</f>
        <v>0</v>
      </c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R158" s="209" t="s">
        <v>130</v>
      </c>
      <c r="AT158" s="209" t="s">
        <v>125</v>
      </c>
      <c r="AU158" s="209" t="s">
        <v>85</v>
      </c>
      <c r="AY158" s="16" t="s">
        <v>123</v>
      </c>
      <c r="BE158" s="210">
        <f>IF(N158="základní",J158,0)</f>
        <v>0</v>
      </c>
      <c r="BF158" s="210">
        <f>IF(N158="snížená",J158,0)</f>
        <v>0</v>
      </c>
      <c r="BG158" s="210">
        <f>IF(N158="zákl. přenesená",J158,0)</f>
        <v>0</v>
      </c>
      <c r="BH158" s="210">
        <f>IF(N158="sníž. přenesená",J158,0)</f>
        <v>0</v>
      </c>
      <c r="BI158" s="210">
        <f>IF(N158="nulová",J158,0)</f>
        <v>0</v>
      </c>
      <c r="BJ158" s="16" t="s">
        <v>83</v>
      </c>
      <c r="BK158" s="210">
        <f>ROUND(I158*H158,2)</f>
        <v>0</v>
      </c>
      <c r="BL158" s="16" t="s">
        <v>130</v>
      </c>
      <c r="BM158" s="209" t="s">
        <v>191</v>
      </c>
    </row>
    <row r="159" spans="1:65" s="13" customFormat="1" ht="10.199999999999999">
      <c r="B159" s="211"/>
      <c r="C159" s="212"/>
      <c r="D159" s="213" t="s">
        <v>132</v>
      </c>
      <c r="E159" s="214" t="s">
        <v>1</v>
      </c>
      <c r="F159" s="215" t="s">
        <v>192</v>
      </c>
      <c r="G159" s="212"/>
      <c r="H159" s="216">
        <v>100.989</v>
      </c>
      <c r="I159" s="217"/>
      <c r="J159" s="212"/>
      <c r="K159" s="212"/>
      <c r="L159" s="218"/>
      <c r="M159" s="219"/>
      <c r="N159" s="220"/>
      <c r="O159" s="220"/>
      <c r="P159" s="220"/>
      <c r="Q159" s="220"/>
      <c r="R159" s="220"/>
      <c r="S159" s="220"/>
      <c r="T159" s="221"/>
      <c r="AT159" s="222" t="s">
        <v>132</v>
      </c>
      <c r="AU159" s="222" t="s">
        <v>85</v>
      </c>
      <c r="AV159" s="13" t="s">
        <v>85</v>
      </c>
      <c r="AW159" s="13" t="s">
        <v>32</v>
      </c>
      <c r="AX159" s="13" t="s">
        <v>83</v>
      </c>
      <c r="AY159" s="222" t="s">
        <v>123</v>
      </c>
    </row>
    <row r="160" spans="1:65" s="2" customFormat="1" ht="33" customHeight="1">
      <c r="A160" s="33"/>
      <c r="B160" s="34"/>
      <c r="C160" s="198" t="s">
        <v>193</v>
      </c>
      <c r="D160" s="198" t="s">
        <v>125</v>
      </c>
      <c r="E160" s="199" t="s">
        <v>194</v>
      </c>
      <c r="F160" s="200" t="s">
        <v>195</v>
      </c>
      <c r="G160" s="201" t="s">
        <v>170</v>
      </c>
      <c r="H160" s="202">
        <v>504.94499999999999</v>
      </c>
      <c r="I160" s="203"/>
      <c r="J160" s="204">
        <f>ROUND(I160*H160,2)</f>
        <v>0</v>
      </c>
      <c r="K160" s="200" t="s">
        <v>129</v>
      </c>
      <c r="L160" s="38"/>
      <c r="M160" s="205" t="s">
        <v>1</v>
      </c>
      <c r="N160" s="206" t="s">
        <v>41</v>
      </c>
      <c r="O160" s="70"/>
      <c r="P160" s="207">
        <f>O160*H160</f>
        <v>0</v>
      </c>
      <c r="Q160" s="207">
        <v>0</v>
      </c>
      <c r="R160" s="207">
        <f>Q160*H160</f>
        <v>0</v>
      </c>
      <c r="S160" s="207">
        <v>0</v>
      </c>
      <c r="T160" s="208">
        <f>S160*H160</f>
        <v>0</v>
      </c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R160" s="209" t="s">
        <v>130</v>
      </c>
      <c r="AT160" s="209" t="s">
        <v>125</v>
      </c>
      <c r="AU160" s="209" t="s">
        <v>85</v>
      </c>
      <c r="AY160" s="16" t="s">
        <v>123</v>
      </c>
      <c r="BE160" s="210">
        <f>IF(N160="základní",J160,0)</f>
        <v>0</v>
      </c>
      <c r="BF160" s="210">
        <f>IF(N160="snížená",J160,0)</f>
        <v>0</v>
      </c>
      <c r="BG160" s="210">
        <f>IF(N160="zákl. přenesená",J160,0)</f>
        <v>0</v>
      </c>
      <c r="BH160" s="210">
        <f>IF(N160="sníž. přenesená",J160,0)</f>
        <v>0</v>
      </c>
      <c r="BI160" s="210">
        <f>IF(N160="nulová",J160,0)</f>
        <v>0</v>
      </c>
      <c r="BJ160" s="16" t="s">
        <v>83</v>
      </c>
      <c r="BK160" s="210">
        <f>ROUND(I160*H160,2)</f>
        <v>0</v>
      </c>
      <c r="BL160" s="16" t="s">
        <v>130</v>
      </c>
      <c r="BM160" s="209" t="s">
        <v>196</v>
      </c>
    </row>
    <row r="161" spans="1:65" s="13" customFormat="1" ht="10.199999999999999">
      <c r="B161" s="211"/>
      <c r="C161" s="212"/>
      <c r="D161" s="213" t="s">
        <v>132</v>
      </c>
      <c r="E161" s="214" t="s">
        <v>1</v>
      </c>
      <c r="F161" s="215" t="s">
        <v>197</v>
      </c>
      <c r="G161" s="212"/>
      <c r="H161" s="216">
        <v>504.94499999999999</v>
      </c>
      <c r="I161" s="217"/>
      <c r="J161" s="212"/>
      <c r="K161" s="212"/>
      <c r="L161" s="218"/>
      <c r="M161" s="219"/>
      <c r="N161" s="220"/>
      <c r="O161" s="220"/>
      <c r="P161" s="220"/>
      <c r="Q161" s="220"/>
      <c r="R161" s="220"/>
      <c r="S161" s="220"/>
      <c r="T161" s="221"/>
      <c r="AT161" s="222" t="s">
        <v>132</v>
      </c>
      <c r="AU161" s="222" t="s">
        <v>85</v>
      </c>
      <c r="AV161" s="13" t="s">
        <v>85</v>
      </c>
      <c r="AW161" s="13" t="s">
        <v>32</v>
      </c>
      <c r="AX161" s="13" t="s">
        <v>83</v>
      </c>
      <c r="AY161" s="222" t="s">
        <v>123</v>
      </c>
    </row>
    <row r="162" spans="1:65" s="2" customFormat="1" ht="21.75" customHeight="1">
      <c r="A162" s="33"/>
      <c r="B162" s="34"/>
      <c r="C162" s="198" t="s">
        <v>8</v>
      </c>
      <c r="D162" s="198" t="s">
        <v>125</v>
      </c>
      <c r="E162" s="199" t="s">
        <v>198</v>
      </c>
      <c r="F162" s="200" t="s">
        <v>199</v>
      </c>
      <c r="G162" s="201" t="s">
        <v>170</v>
      </c>
      <c r="H162" s="202">
        <v>18</v>
      </c>
      <c r="I162" s="203"/>
      <c r="J162" s="204">
        <f>ROUND(I162*H162,2)</f>
        <v>0</v>
      </c>
      <c r="K162" s="200" t="s">
        <v>129</v>
      </c>
      <c r="L162" s="38"/>
      <c r="M162" s="205" t="s">
        <v>1</v>
      </c>
      <c r="N162" s="206" t="s">
        <v>41</v>
      </c>
      <c r="O162" s="70"/>
      <c r="P162" s="207">
        <f>O162*H162</f>
        <v>0</v>
      </c>
      <c r="Q162" s="207">
        <v>0</v>
      </c>
      <c r="R162" s="207">
        <f>Q162*H162</f>
        <v>0</v>
      </c>
      <c r="S162" s="207">
        <v>0</v>
      </c>
      <c r="T162" s="208">
        <f>S162*H162</f>
        <v>0</v>
      </c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R162" s="209" t="s">
        <v>130</v>
      </c>
      <c r="AT162" s="209" t="s">
        <v>125</v>
      </c>
      <c r="AU162" s="209" t="s">
        <v>85</v>
      </c>
      <c r="AY162" s="16" t="s">
        <v>123</v>
      </c>
      <c r="BE162" s="210">
        <f>IF(N162="základní",J162,0)</f>
        <v>0</v>
      </c>
      <c r="BF162" s="210">
        <f>IF(N162="snížená",J162,0)</f>
        <v>0</v>
      </c>
      <c r="BG162" s="210">
        <f>IF(N162="zákl. přenesená",J162,0)</f>
        <v>0</v>
      </c>
      <c r="BH162" s="210">
        <f>IF(N162="sníž. přenesená",J162,0)</f>
        <v>0</v>
      </c>
      <c r="BI162" s="210">
        <f>IF(N162="nulová",J162,0)</f>
        <v>0</v>
      </c>
      <c r="BJ162" s="16" t="s">
        <v>83</v>
      </c>
      <c r="BK162" s="210">
        <f>ROUND(I162*H162,2)</f>
        <v>0</v>
      </c>
      <c r="BL162" s="16" t="s">
        <v>130</v>
      </c>
      <c r="BM162" s="209" t="s">
        <v>200</v>
      </c>
    </row>
    <row r="163" spans="1:65" s="2" customFormat="1" ht="16.5" customHeight="1">
      <c r="A163" s="33"/>
      <c r="B163" s="34"/>
      <c r="C163" s="234" t="s">
        <v>201</v>
      </c>
      <c r="D163" s="234" t="s">
        <v>202</v>
      </c>
      <c r="E163" s="235" t="s">
        <v>203</v>
      </c>
      <c r="F163" s="236" t="s">
        <v>204</v>
      </c>
      <c r="G163" s="237" t="s">
        <v>205</v>
      </c>
      <c r="H163" s="238">
        <v>28.8</v>
      </c>
      <c r="I163" s="239"/>
      <c r="J163" s="240">
        <f>ROUND(I163*H163,2)</f>
        <v>0</v>
      </c>
      <c r="K163" s="236" t="s">
        <v>129</v>
      </c>
      <c r="L163" s="241"/>
      <c r="M163" s="242" t="s">
        <v>1</v>
      </c>
      <c r="N163" s="243" t="s">
        <v>41</v>
      </c>
      <c r="O163" s="70"/>
      <c r="P163" s="207">
        <f>O163*H163</f>
        <v>0</v>
      </c>
      <c r="Q163" s="207">
        <v>1</v>
      </c>
      <c r="R163" s="207">
        <f>Q163*H163</f>
        <v>28.8</v>
      </c>
      <c r="S163" s="207">
        <v>0</v>
      </c>
      <c r="T163" s="208">
        <f>S163*H163</f>
        <v>0</v>
      </c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R163" s="209" t="s">
        <v>161</v>
      </c>
      <c r="AT163" s="209" t="s">
        <v>202</v>
      </c>
      <c r="AU163" s="209" t="s">
        <v>85</v>
      </c>
      <c r="AY163" s="16" t="s">
        <v>123</v>
      </c>
      <c r="BE163" s="210">
        <f>IF(N163="základní",J163,0)</f>
        <v>0</v>
      </c>
      <c r="BF163" s="210">
        <f>IF(N163="snížená",J163,0)</f>
        <v>0</v>
      </c>
      <c r="BG163" s="210">
        <f>IF(N163="zákl. přenesená",J163,0)</f>
        <v>0</v>
      </c>
      <c r="BH163" s="210">
        <f>IF(N163="sníž. přenesená",J163,0)</f>
        <v>0</v>
      </c>
      <c r="BI163" s="210">
        <f>IF(N163="nulová",J163,0)</f>
        <v>0</v>
      </c>
      <c r="BJ163" s="16" t="s">
        <v>83</v>
      </c>
      <c r="BK163" s="210">
        <f>ROUND(I163*H163,2)</f>
        <v>0</v>
      </c>
      <c r="BL163" s="16" t="s">
        <v>130</v>
      </c>
      <c r="BM163" s="209" t="s">
        <v>206</v>
      </c>
    </row>
    <row r="164" spans="1:65" s="13" customFormat="1" ht="10.199999999999999">
      <c r="B164" s="211"/>
      <c r="C164" s="212"/>
      <c r="D164" s="213" t="s">
        <v>132</v>
      </c>
      <c r="E164" s="214" t="s">
        <v>1</v>
      </c>
      <c r="F164" s="215" t="s">
        <v>207</v>
      </c>
      <c r="G164" s="212"/>
      <c r="H164" s="216">
        <v>28.8</v>
      </c>
      <c r="I164" s="217"/>
      <c r="J164" s="212"/>
      <c r="K164" s="212"/>
      <c r="L164" s="218"/>
      <c r="M164" s="219"/>
      <c r="N164" s="220"/>
      <c r="O164" s="220"/>
      <c r="P164" s="220"/>
      <c r="Q164" s="220"/>
      <c r="R164" s="220"/>
      <c r="S164" s="220"/>
      <c r="T164" s="221"/>
      <c r="AT164" s="222" t="s">
        <v>132</v>
      </c>
      <c r="AU164" s="222" t="s">
        <v>85</v>
      </c>
      <c r="AV164" s="13" t="s">
        <v>85</v>
      </c>
      <c r="AW164" s="13" t="s">
        <v>32</v>
      </c>
      <c r="AX164" s="13" t="s">
        <v>83</v>
      </c>
      <c r="AY164" s="222" t="s">
        <v>123</v>
      </c>
    </row>
    <row r="165" spans="1:65" s="2" customFormat="1" ht="21.75" customHeight="1">
      <c r="A165" s="33"/>
      <c r="B165" s="34"/>
      <c r="C165" s="198" t="s">
        <v>208</v>
      </c>
      <c r="D165" s="198" t="s">
        <v>125</v>
      </c>
      <c r="E165" s="199" t="s">
        <v>209</v>
      </c>
      <c r="F165" s="200" t="s">
        <v>210</v>
      </c>
      <c r="G165" s="201" t="s">
        <v>205</v>
      </c>
      <c r="H165" s="202">
        <v>181.78</v>
      </c>
      <c r="I165" s="203"/>
      <c r="J165" s="204">
        <f>ROUND(I165*H165,2)</f>
        <v>0</v>
      </c>
      <c r="K165" s="200" t="s">
        <v>129</v>
      </c>
      <c r="L165" s="38"/>
      <c r="M165" s="205" t="s">
        <v>1</v>
      </c>
      <c r="N165" s="206" t="s">
        <v>41</v>
      </c>
      <c r="O165" s="70"/>
      <c r="P165" s="207">
        <f>O165*H165</f>
        <v>0</v>
      </c>
      <c r="Q165" s="207">
        <v>0</v>
      </c>
      <c r="R165" s="207">
        <f>Q165*H165</f>
        <v>0</v>
      </c>
      <c r="S165" s="207">
        <v>0</v>
      </c>
      <c r="T165" s="208">
        <f>S165*H165</f>
        <v>0</v>
      </c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R165" s="209" t="s">
        <v>130</v>
      </c>
      <c r="AT165" s="209" t="s">
        <v>125</v>
      </c>
      <c r="AU165" s="209" t="s">
        <v>85</v>
      </c>
      <c r="AY165" s="16" t="s">
        <v>123</v>
      </c>
      <c r="BE165" s="210">
        <f>IF(N165="základní",J165,0)</f>
        <v>0</v>
      </c>
      <c r="BF165" s="210">
        <f>IF(N165="snížená",J165,0)</f>
        <v>0</v>
      </c>
      <c r="BG165" s="210">
        <f>IF(N165="zákl. přenesená",J165,0)</f>
        <v>0</v>
      </c>
      <c r="BH165" s="210">
        <f>IF(N165="sníž. přenesená",J165,0)</f>
        <v>0</v>
      </c>
      <c r="BI165" s="210">
        <f>IF(N165="nulová",J165,0)</f>
        <v>0</v>
      </c>
      <c r="BJ165" s="16" t="s">
        <v>83</v>
      </c>
      <c r="BK165" s="210">
        <f>ROUND(I165*H165,2)</f>
        <v>0</v>
      </c>
      <c r="BL165" s="16" t="s">
        <v>130</v>
      </c>
      <c r="BM165" s="209" t="s">
        <v>211</v>
      </c>
    </row>
    <row r="166" spans="1:65" s="13" customFormat="1" ht="10.199999999999999">
      <c r="B166" s="211"/>
      <c r="C166" s="212"/>
      <c r="D166" s="213" t="s">
        <v>132</v>
      </c>
      <c r="E166" s="214" t="s">
        <v>1</v>
      </c>
      <c r="F166" s="215" t="s">
        <v>212</v>
      </c>
      <c r="G166" s="212"/>
      <c r="H166" s="216">
        <v>181.78</v>
      </c>
      <c r="I166" s="217"/>
      <c r="J166" s="212"/>
      <c r="K166" s="212"/>
      <c r="L166" s="218"/>
      <c r="M166" s="219"/>
      <c r="N166" s="220"/>
      <c r="O166" s="220"/>
      <c r="P166" s="220"/>
      <c r="Q166" s="220"/>
      <c r="R166" s="220"/>
      <c r="S166" s="220"/>
      <c r="T166" s="221"/>
      <c r="AT166" s="222" t="s">
        <v>132</v>
      </c>
      <c r="AU166" s="222" t="s">
        <v>85</v>
      </c>
      <c r="AV166" s="13" t="s">
        <v>85</v>
      </c>
      <c r="AW166" s="13" t="s">
        <v>32</v>
      </c>
      <c r="AX166" s="13" t="s">
        <v>83</v>
      </c>
      <c r="AY166" s="222" t="s">
        <v>123</v>
      </c>
    </row>
    <row r="167" spans="1:65" s="2" customFormat="1" ht="16.5" customHeight="1">
      <c r="A167" s="33"/>
      <c r="B167" s="34"/>
      <c r="C167" s="198" t="s">
        <v>213</v>
      </c>
      <c r="D167" s="198" t="s">
        <v>125</v>
      </c>
      <c r="E167" s="199" t="s">
        <v>214</v>
      </c>
      <c r="F167" s="200" t="s">
        <v>215</v>
      </c>
      <c r="G167" s="201" t="s">
        <v>170</v>
      </c>
      <c r="H167" s="202">
        <v>100.989</v>
      </c>
      <c r="I167" s="203"/>
      <c r="J167" s="204">
        <f>ROUND(I167*H167,2)</f>
        <v>0</v>
      </c>
      <c r="K167" s="200" t="s">
        <v>129</v>
      </c>
      <c r="L167" s="38"/>
      <c r="M167" s="205" t="s">
        <v>1</v>
      </c>
      <c r="N167" s="206" t="s">
        <v>41</v>
      </c>
      <c r="O167" s="70"/>
      <c r="P167" s="207">
        <f>O167*H167</f>
        <v>0</v>
      </c>
      <c r="Q167" s="207">
        <v>0</v>
      </c>
      <c r="R167" s="207">
        <f>Q167*H167</f>
        <v>0</v>
      </c>
      <c r="S167" s="207">
        <v>0</v>
      </c>
      <c r="T167" s="208">
        <f>S167*H167</f>
        <v>0</v>
      </c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R167" s="209" t="s">
        <v>130</v>
      </c>
      <c r="AT167" s="209" t="s">
        <v>125</v>
      </c>
      <c r="AU167" s="209" t="s">
        <v>85</v>
      </c>
      <c r="AY167" s="16" t="s">
        <v>123</v>
      </c>
      <c r="BE167" s="210">
        <f>IF(N167="základní",J167,0)</f>
        <v>0</v>
      </c>
      <c r="BF167" s="210">
        <f>IF(N167="snížená",J167,0)</f>
        <v>0</v>
      </c>
      <c r="BG167" s="210">
        <f>IF(N167="zákl. přenesená",J167,0)</f>
        <v>0</v>
      </c>
      <c r="BH167" s="210">
        <f>IF(N167="sníž. přenesená",J167,0)</f>
        <v>0</v>
      </c>
      <c r="BI167" s="210">
        <f>IF(N167="nulová",J167,0)</f>
        <v>0</v>
      </c>
      <c r="BJ167" s="16" t="s">
        <v>83</v>
      </c>
      <c r="BK167" s="210">
        <f>ROUND(I167*H167,2)</f>
        <v>0</v>
      </c>
      <c r="BL167" s="16" t="s">
        <v>130</v>
      </c>
      <c r="BM167" s="209" t="s">
        <v>216</v>
      </c>
    </row>
    <row r="168" spans="1:65" s="2" customFormat="1" ht="21.75" customHeight="1">
      <c r="A168" s="33"/>
      <c r="B168" s="34"/>
      <c r="C168" s="198" t="s">
        <v>217</v>
      </c>
      <c r="D168" s="198" t="s">
        <v>125</v>
      </c>
      <c r="E168" s="199" t="s">
        <v>218</v>
      </c>
      <c r="F168" s="200" t="s">
        <v>219</v>
      </c>
      <c r="G168" s="201" t="s">
        <v>170</v>
      </c>
      <c r="H168" s="202">
        <v>11</v>
      </c>
      <c r="I168" s="203"/>
      <c r="J168" s="204">
        <f>ROUND(I168*H168,2)</f>
        <v>0</v>
      </c>
      <c r="K168" s="200" t="s">
        <v>129</v>
      </c>
      <c r="L168" s="38"/>
      <c r="M168" s="205" t="s">
        <v>1</v>
      </c>
      <c r="N168" s="206" t="s">
        <v>41</v>
      </c>
      <c r="O168" s="70"/>
      <c r="P168" s="207">
        <f>O168*H168</f>
        <v>0</v>
      </c>
      <c r="Q168" s="207">
        <v>0</v>
      </c>
      <c r="R168" s="207">
        <f>Q168*H168</f>
        <v>0</v>
      </c>
      <c r="S168" s="207">
        <v>0</v>
      </c>
      <c r="T168" s="208">
        <f>S168*H168</f>
        <v>0</v>
      </c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R168" s="209" t="s">
        <v>130</v>
      </c>
      <c r="AT168" s="209" t="s">
        <v>125</v>
      </c>
      <c r="AU168" s="209" t="s">
        <v>85</v>
      </c>
      <c r="AY168" s="16" t="s">
        <v>123</v>
      </c>
      <c r="BE168" s="210">
        <f>IF(N168="základní",J168,0)</f>
        <v>0</v>
      </c>
      <c r="BF168" s="210">
        <f>IF(N168="snížená",J168,0)</f>
        <v>0</v>
      </c>
      <c r="BG168" s="210">
        <f>IF(N168="zákl. přenesená",J168,0)</f>
        <v>0</v>
      </c>
      <c r="BH168" s="210">
        <f>IF(N168="sníž. přenesená",J168,0)</f>
        <v>0</v>
      </c>
      <c r="BI168" s="210">
        <f>IF(N168="nulová",J168,0)</f>
        <v>0</v>
      </c>
      <c r="BJ168" s="16" t="s">
        <v>83</v>
      </c>
      <c r="BK168" s="210">
        <f>ROUND(I168*H168,2)</f>
        <v>0</v>
      </c>
      <c r="BL168" s="16" t="s">
        <v>130</v>
      </c>
      <c r="BM168" s="209" t="s">
        <v>220</v>
      </c>
    </row>
    <row r="169" spans="1:65" s="2" customFormat="1" ht="21.75" customHeight="1">
      <c r="A169" s="33"/>
      <c r="B169" s="34"/>
      <c r="C169" s="198" t="s">
        <v>221</v>
      </c>
      <c r="D169" s="198" t="s">
        <v>125</v>
      </c>
      <c r="E169" s="199" t="s">
        <v>222</v>
      </c>
      <c r="F169" s="200" t="s">
        <v>223</v>
      </c>
      <c r="G169" s="201" t="s">
        <v>128</v>
      </c>
      <c r="H169" s="202">
        <v>302</v>
      </c>
      <c r="I169" s="203"/>
      <c r="J169" s="204">
        <f>ROUND(I169*H169,2)</f>
        <v>0</v>
      </c>
      <c r="K169" s="200" t="s">
        <v>1</v>
      </c>
      <c r="L169" s="38"/>
      <c r="M169" s="205" t="s">
        <v>1</v>
      </c>
      <c r="N169" s="206" t="s">
        <v>41</v>
      </c>
      <c r="O169" s="70"/>
      <c r="P169" s="207">
        <f>O169*H169</f>
        <v>0</v>
      </c>
      <c r="Q169" s="207">
        <v>0</v>
      </c>
      <c r="R169" s="207">
        <f>Q169*H169</f>
        <v>0</v>
      </c>
      <c r="S169" s="207">
        <v>0</v>
      </c>
      <c r="T169" s="208">
        <f>S169*H169</f>
        <v>0</v>
      </c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R169" s="209" t="s">
        <v>130</v>
      </c>
      <c r="AT169" s="209" t="s">
        <v>125</v>
      </c>
      <c r="AU169" s="209" t="s">
        <v>85</v>
      </c>
      <c r="AY169" s="16" t="s">
        <v>123</v>
      </c>
      <c r="BE169" s="210">
        <f>IF(N169="základní",J169,0)</f>
        <v>0</v>
      </c>
      <c r="BF169" s="210">
        <f>IF(N169="snížená",J169,0)</f>
        <v>0</v>
      </c>
      <c r="BG169" s="210">
        <f>IF(N169="zákl. přenesená",J169,0)</f>
        <v>0</v>
      </c>
      <c r="BH169" s="210">
        <f>IF(N169="sníž. přenesená",J169,0)</f>
        <v>0</v>
      </c>
      <c r="BI169" s="210">
        <f>IF(N169="nulová",J169,0)</f>
        <v>0</v>
      </c>
      <c r="BJ169" s="16" t="s">
        <v>83</v>
      </c>
      <c r="BK169" s="210">
        <f>ROUND(I169*H169,2)</f>
        <v>0</v>
      </c>
      <c r="BL169" s="16" t="s">
        <v>130</v>
      </c>
      <c r="BM169" s="209" t="s">
        <v>224</v>
      </c>
    </row>
    <row r="170" spans="1:65" s="12" customFormat="1" ht="22.8" customHeight="1">
      <c r="B170" s="182"/>
      <c r="C170" s="183"/>
      <c r="D170" s="184" t="s">
        <v>75</v>
      </c>
      <c r="E170" s="196" t="s">
        <v>149</v>
      </c>
      <c r="F170" s="196" t="s">
        <v>225</v>
      </c>
      <c r="G170" s="183"/>
      <c r="H170" s="183"/>
      <c r="I170" s="186"/>
      <c r="J170" s="197">
        <f>BK170</f>
        <v>0</v>
      </c>
      <c r="K170" s="183"/>
      <c r="L170" s="188"/>
      <c r="M170" s="189"/>
      <c r="N170" s="190"/>
      <c r="O170" s="190"/>
      <c r="P170" s="191">
        <f>P171+SUM(P172:P193)</f>
        <v>0</v>
      </c>
      <c r="Q170" s="190"/>
      <c r="R170" s="191">
        <f>R171+SUM(R172:R193)</f>
        <v>7.0385</v>
      </c>
      <c r="S170" s="190"/>
      <c r="T170" s="192">
        <f>T171+SUM(T172:T193)</f>
        <v>0</v>
      </c>
      <c r="AR170" s="193" t="s">
        <v>83</v>
      </c>
      <c r="AT170" s="194" t="s">
        <v>75</v>
      </c>
      <c r="AU170" s="194" t="s">
        <v>83</v>
      </c>
      <c r="AY170" s="193" t="s">
        <v>123</v>
      </c>
      <c r="BK170" s="195">
        <f>BK171+SUM(BK172:BK193)</f>
        <v>0</v>
      </c>
    </row>
    <row r="171" spans="1:65" s="2" customFormat="1" ht="16.5" customHeight="1">
      <c r="A171" s="33"/>
      <c r="B171" s="34"/>
      <c r="C171" s="198" t="s">
        <v>7</v>
      </c>
      <c r="D171" s="198" t="s">
        <v>125</v>
      </c>
      <c r="E171" s="199" t="s">
        <v>226</v>
      </c>
      <c r="F171" s="200" t="s">
        <v>227</v>
      </c>
      <c r="G171" s="201" t="s">
        <v>128</v>
      </c>
      <c r="H171" s="202">
        <v>10</v>
      </c>
      <c r="I171" s="203"/>
      <c r="J171" s="204">
        <f>ROUND(I171*H171,2)</f>
        <v>0</v>
      </c>
      <c r="K171" s="200" t="s">
        <v>228</v>
      </c>
      <c r="L171" s="38"/>
      <c r="M171" s="205" t="s">
        <v>1</v>
      </c>
      <c r="N171" s="206" t="s">
        <v>41</v>
      </c>
      <c r="O171" s="70"/>
      <c r="P171" s="207">
        <f>O171*H171</f>
        <v>0</v>
      </c>
      <c r="Q171" s="207">
        <v>0</v>
      </c>
      <c r="R171" s="207">
        <f>Q171*H171</f>
        <v>0</v>
      </c>
      <c r="S171" s="207">
        <v>0</v>
      </c>
      <c r="T171" s="208">
        <f>S171*H171</f>
        <v>0</v>
      </c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R171" s="209" t="s">
        <v>130</v>
      </c>
      <c r="AT171" s="209" t="s">
        <v>125</v>
      </c>
      <c r="AU171" s="209" t="s">
        <v>85</v>
      </c>
      <c r="AY171" s="16" t="s">
        <v>123</v>
      </c>
      <c r="BE171" s="210">
        <f>IF(N171="základní",J171,0)</f>
        <v>0</v>
      </c>
      <c r="BF171" s="210">
        <f>IF(N171="snížená",J171,0)</f>
        <v>0</v>
      </c>
      <c r="BG171" s="210">
        <f>IF(N171="zákl. přenesená",J171,0)</f>
        <v>0</v>
      </c>
      <c r="BH171" s="210">
        <f>IF(N171="sníž. přenesená",J171,0)</f>
        <v>0</v>
      </c>
      <c r="BI171" s="210">
        <f>IF(N171="nulová",J171,0)</f>
        <v>0</v>
      </c>
      <c r="BJ171" s="16" t="s">
        <v>83</v>
      </c>
      <c r="BK171" s="210">
        <f>ROUND(I171*H171,2)</f>
        <v>0</v>
      </c>
      <c r="BL171" s="16" t="s">
        <v>130</v>
      </c>
      <c r="BM171" s="209" t="s">
        <v>229</v>
      </c>
    </row>
    <row r="172" spans="1:65" s="2" customFormat="1" ht="19.2">
      <c r="A172" s="33"/>
      <c r="B172" s="34"/>
      <c r="C172" s="35"/>
      <c r="D172" s="213" t="s">
        <v>230</v>
      </c>
      <c r="E172" s="35"/>
      <c r="F172" s="244" t="s">
        <v>231</v>
      </c>
      <c r="G172" s="35"/>
      <c r="H172" s="35"/>
      <c r="I172" s="110"/>
      <c r="J172" s="35"/>
      <c r="K172" s="35"/>
      <c r="L172" s="38"/>
      <c r="M172" s="245"/>
      <c r="N172" s="246"/>
      <c r="O172" s="70"/>
      <c r="P172" s="70"/>
      <c r="Q172" s="70"/>
      <c r="R172" s="70"/>
      <c r="S172" s="70"/>
      <c r="T172" s="71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T172" s="16" t="s">
        <v>230</v>
      </c>
      <c r="AU172" s="16" t="s">
        <v>85</v>
      </c>
    </row>
    <row r="173" spans="1:65" s="13" customFormat="1" ht="10.199999999999999">
      <c r="B173" s="211"/>
      <c r="C173" s="212"/>
      <c r="D173" s="213" t="s">
        <v>132</v>
      </c>
      <c r="E173" s="214" t="s">
        <v>1</v>
      </c>
      <c r="F173" s="215" t="s">
        <v>232</v>
      </c>
      <c r="G173" s="212"/>
      <c r="H173" s="216">
        <v>10</v>
      </c>
      <c r="I173" s="217"/>
      <c r="J173" s="212"/>
      <c r="K173" s="212"/>
      <c r="L173" s="218"/>
      <c r="M173" s="219"/>
      <c r="N173" s="220"/>
      <c r="O173" s="220"/>
      <c r="P173" s="220"/>
      <c r="Q173" s="220"/>
      <c r="R173" s="220"/>
      <c r="S173" s="220"/>
      <c r="T173" s="221"/>
      <c r="AT173" s="222" t="s">
        <v>132</v>
      </c>
      <c r="AU173" s="222" t="s">
        <v>85</v>
      </c>
      <c r="AV173" s="13" t="s">
        <v>85</v>
      </c>
      <c r="AW173" s="13" t="s">
        <v>32</v>
      </c>
      <c r="AX173" s="13" t="s">
        <v>83</v>
      </c>
      <c r="AY173" s="222" t="s">
        <v>123</v>
      </c>
    </row>
    <row r="174" spans="1:65" s="2" customFormat="1" ht="16.5" customHeight="1">
      <c r="A174" s="33"/>
      <c r="B174" s="34"/>
      <c r="C174" s="198" t="s">
        <v>233</v>
      </c>
      <c r="D174" s="198" t="s">
        <v>125</v>
      </c>
      <c r="E174" s="199" t="s">
        <v>234</v>
      </c>
      <c r="F174" s="200" t="s">
        <v>235</v>
      </c>
      <c r="G174" s="201" t="s">
        <v>128</v>
      </c>
      <c r="H174" s="202">
        <v>610</v>
      </c>
      <c r="I174" s="203"/>
      <c r="J174" s="204">
        <f>ROUND(I174*H174,2)</f>
        <v>0</v>
      </c>
      <c r="K174" s="200" t="s">
        <v>129</v>
      </c>
      <c r="L174" s="38"/>
      <c r="M174" s="205" t="s">
        <v>1</v>
      </c>
      <c r="N174" s="206" t="s">
        <v>41</v>
      </c>
      <c r="O174" s="70"/>
      <c r="P174" s="207">
        <f>O174*H174</f>
        <v>0</v>
      </c>
      <c r="Q174" s="207">
        <v>0</v>
      </c>
      <c r="R174" s="207">
        <f>Q174*H174</f>
        <v>0</v>
      </c>
      <c r="S174" s="207">
        <v>0</v>
      </c>
      <c r="T174" s="208">
        <f>S174*H174</f>
        <v>0</v>
      </c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R174" s="209" t="s">
        <v>130</v>
      </c>
      <c r="AT174" s="209" t="s">
        <v>125</v>
      </c>
      <c r="AU174" s="209" t="s">
        <v>85</v>
      </c>
      <c r="AY174" s="16" t="s">
        <v>123</v>
      </c>
      <c r="BE174" s="210">
        <f>IF(N174="základní",J174,0)</f>
        <v>0</v>
      </c>
      <c r="BF174" s="210">
        <f>IF(N174="snížená",J174,0)</f>
        <v>0</v>
      </c>
      <c r="BG174" s="210">
        <f>IF(N174="zákl. přenesená",J174,0)</f>
        <v>0</v>
      </c>
      <c r="BH174" s="210">
        <f>IF(N174="sníž. přenesená",J174,0)</f>
        <v>0</v>
      </c>
      <c r="BI174" s="210">
        <f>IF(N174="nulová",J174,0)</f>
        <v>0</v>
      </c>
      <c r="BJ174" s="16" t="s">
        <v>83</v>
      </c>
      <c r="BK174" s="210">
        <f>ROUND(I174*H174,2)</f>
        <v>0</v>
      </c>
      <c r="BL174" s="16" t="s">
        <v>130</v>
      </c>
      <c r="BM174" s="209" t="s">
        <v>236</v>
      </c>
    </row>
    <row r="175" spans="1:65" s="13" customFormat="1" ht="10.199999999999999">
      <c r="B175" s="211"/>
      <c r="C175" s="212"/>
      <c r="D175" s="213" t="s">
        <v>132</v>
      </c>
      <c r="E175" s="214" t="s">
        <v>1</v>
      </c>
      <c r="F175" s="215" t="s">
        <v>237</v>
      </c>
      <c r="G175" s="212"/>
      <c r="H175" s="216">
        <v>610</v>
      </c>
      <c r="I175" s="217"/>
      <c r="J175" s="212"/>
      <c r="K175" s="212"/>
      <c r="L175" s="218"/>
      <c r="M175" s="219"/>
      <c r="N175" s="220"/>
      <c r="O175" s="220"/>
      <c r="P175" s="220"/>
      <c r="Q175" s="220"/>
      <c r="R175" s="220"/>
      <c r="S175" s="220"/>
      <c r="T175" s="221"/>
      <c r="AT175" s="222" t="s">
        <v>132</v>
      </c>
      <c r="AU175" s="222" t="s">
        <v>85</v>
      </c>
      <c r="AV175" s="13" t="s">
        <v>85</v>
      </c>
      <c r="AW175" s="13" t="s">
        <v>32</v>
      </c>
      <c r="AX175" s="13" t="s">
        <v>83</v>
      </c>
      <c r="AY175" s="222" t="s">
        <v>123</v>
      </c>
    </row>
    <row r="176" spans="1:65" s="2" customFormat="1" ht="21.75" customHeight="1">
      <c r="A176" s="33"/>
      <c r="B176" s="34"/>
      <c r="C176" s="198" t="s">
        <v>238</v>
      </c>
      <c r="D176" s="198" t="s">
        <v>125</v>
      </c>
      <c r="E176" s="199" t="s">
        <v>239</v>
      </c>
      <c r="F176" s="200" t="s">
        <v>240</v>
      </c>
      <c r="G176" s="201" t="s">
        <v>128</v>
      </c>
      <c r="H176" s="202">
        <v>610</v>
      </c>
      <c r="I176" s="203"/>
      <c r="J176" s="204">
        <f>ROUND(I176*H176,2)</f>
        <v>0</v>
      </c>
      <c r="K176" s="200" t="s">
        <v>129</v>
      </c>
      <c r="L176" s="38"/>
      <c r="M176" s="205" t="s">
        <v>1</v>
      </c>
      <c r="N176" s="206" t="s">
        <v>41</v>
      </c>
      <c r="O176" s="70"/>
      <c r="P176" s="207">
        <f>O176*H176</f>
        <v>0</v>
      </c>
      <c r="Q176" s="207">
        <v>0</v>
      </c>
      <c r="R176" s="207">
        <f>Q176*H176</f>
        <v>0</v>
      </c>
      <c r="S176" s="207">
        <v>0</v>
      </c>
      <c r="T176" s="208">
        <f>S176*H176</f>
        <v>0</v>
      </c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R176" s="209" t="s">
        <v>130</v>
      </c>
      <c r="AT176" s="209" t="s">
        <v>125</v>
      </c>
      <c r="AU176" s="209" t="s">
        <v>85</v>
      </c>
      <c r="AY176" s="16" t="s">
        <v>123</v>
      </c>
      <c r="BE176" s="210">
        <f>IF(N176="základní",J176,0)</f>
        <v>0</v>
      </c>
      <c r="BF176" s="210">
        <f>IF(N176="snížená",J176,0)</f>
        <v>0</v>
      </c>
      <c r="BG176" s="210">
        <f>IF(N176="zákl. přenesená",J176,0)</f>
        <v>0</v>
      </c>
      <c r="BH176" s="210">
        <f>IF(N176="sníž. přenesená",J176,0)</f>
        <v>0</v>
      </c>
      <c r="BI176" s="210">
        <f>IF(N176="nulová",J176,0)</f>
        <v>0</v>
      </c>
      <c r="BJ176" s="16" t="s">
        <v>83</v>
      </c>
      <c r="BK176" s="210">
        <f>ROUND(I176*H176,2)</f>
        <v>0</v>
      </c>
      <c r="BL176" s="16" t="s">
        <v>130</v>
      </c>
      <c r="BM176" s="209" t="s">
        <v>241</v>
      </c>
    </row>
    <row r="177" spans="1:65" s="13" customFormat="1" ht="10.199999999999999">
      <c r="B177" s="211"/>
      <c r="C177" s="212"/>
      <c r="D177" s="213" t="s">
        <v>132</v>
      </c>
      <c r="E177" s="214" t="s">
        <v>1</v>
      </c>
      <c r="F177" s="215" t="s">
        <v>237</v>
      </c>
      <c r="G177" s="212"/>
      <c r="H177" s="216">
        <v>610</v>
      </c>
      <c r="I177" s="217"/>
      <c r="J177" s="212"/>
      <c r="K177" s="212"/>
      <c r="L177" s="218"/>
      <c r="M177" s="219"/>
      <c r="N177" s="220"/>
      <c r="O177" s="220"/>
      <c r="P177" s="220"/>
      <c r="Q177" s="220"/>
      <c r="R177" s="220"/>
      <c r="S177" s="220"/>
      <c r="T177" s="221"/>
      <c r="AT177" s="222" t="s">
        <v>132</v>
      </c>
      <c r="AU177" s="222" t="s">
        <v>85</v>
      </c>
      <c r="AV177" s="13" t="s">
        <v>85</v>
      </c>
      <c r="AW177" s="13" t="s">
        <v>32</v>
      </c>
      <c r="AX177" s="13" t="s">
        <v>83</v>
      </c>
      <c r="AY177" s="222" t="s">
        <v>123</v>
      </c>
    </row>
    <row r="178" spans="1:65" s="2" customFormat="1" ht="21.75" customHeight="1">
      <c r="A178" s="33"/>
      <c r="B178" s="34"/>
      <c r="C178" s="198" t="s">
        <v>242</v>
      </c>
      <c r="D178" s="198" t="s">
        <v>125</v>
      </c>
      <c r="E178" s="199" t="s">
        <v>243</v>
      </c>
      <c r="F178" s="200" t="s">
        <v>244</v>
      </c>
      <c r="G178" s="201" t="s">
        <v>128</v>
      </c>
      <c r="H178" s="202">
        <v>610</v>
      </c>
      <c r="I178" s="203"/>
      <c r="J178" s="204">
        <f>ROUND(I178*H178,2)</f>
        <v>0</v>
      </c>
      <c r="K178" s="200" t="s">
        <v>129</v>
      </c>
      <c r="L178" s="38"/>
      <c r="M178" s="205" t="s">
        <v>1</v>
      </c>
      <c r="N178" s="206" t="s">
        <v>41</v>
      </c>
      <c r="O178" s="70"/>
      <c r="P178" s="207">
        <f>O178*H178</f>
        <v>0</v>
      </c>
      <c r="Q178" s="207">
        <v>0</v>
      </c>
      <c r="R178" s="207">
        <f>Q178*H178</f>
        <v>0</v>
      </c>
      <c r="S178" s="207">
        <v>0</v>
      </c>
      <c r="T178" s="208">
        <f>S178*H178</f>
        <v>0</v>
      </c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R178" s="209" t="s">
        <v>130</v>
      </c>
      <c r="AT178" s="209" t="s">
        <v>125</v>
      </c>
      <c r="AU178" s="209" t="s">
        <v>85</v>
      </c>
      <c r="AY178" s="16" t="s">
        <v>123</v>
      </c>
      <c r="BE178" s="210">
        <f>IF(N178="základní",J178,0)</f>
        <v>0</v>
      </c>
      <c r="BF178" s="210">
        <f>IF(N178="snížená",J178,0)</f>
        <v>0</v>
      </c>
      <c r="BG178" s="210">
        <f>IF(N178="zákl. přenesená",J178,0)</f>
        <v>0</v>
      </c>
      <c r="BH178" s="210">
        <f>IF(N178="sníž. přenesená",J178,0)</f>
        <v>0</v>
      </c>
      <c r="BI178" s="210">
        <f>IF(N178="nulová",J178,0)</f>
        <v>0</v>
      </c>
      <c r="BJ178" s="16" t="s">
        <v>83</v>
      </c>
      <c r="BK178" s="210">
        <f>ROUND(I178*H178,2)</f>
        <v>0</v>
      </c>
      <c r="BL178" s="16" t="s">
        <v>130</v>
      </c>
      <c r="BM178" s="209" t="s">
        <v>245</v>
      </c>
    </row>
    <row r="179" spans="1:65" s="13" customFormat="1" ht="10.199999999999999">
      <c r="B179" s="211"/>
      <c r="C179" s="212"/>
      <c r="D179" s="213" t="s">
        <v>132</v>
      </c>
      <c r="E179" s="214" t="s">
        <v>1</v>
      </c>
      <c r="F179" s="215" t="s">
        <v>237</v>
      </c>
      <c r="G179" s="212"/>
      <c r="H179" s="216">
        <v>610</v>
      </c>
      <c r="I179" s="217"/>
      <c r="J179" s="212"/>
      <c r="K179" s="212"/>
      <c r="L179" s="218"/>
      <c r="M179" s="219"/>
      <c r="N179" s="220"/>
      <c r="O179" s="220"/>
      <c r="P179" s="220"/>
      <c r="Q179" s="220"/>
      <c r="R179" s="220"/>
      <c r="S179" s="220"/>
      <c r="T179" s="221"/>
      <c r="AT179" s="222" t="s">
        <v>132</v>
      </c>
      <c r="AU179" s="222" t="s">
        <v>85</v>
      </c>
      <c r="AV179" s="13" t="s">
        <v>85</v>
      </c>
      <c r="AW179" s="13" t="s">
        <v>32</v>
      </c>
      <c r="AX179" s="13" t="s">
        <v>83</v>
      </c>
      <c r="AY179" s="222" t="s">
        <v>123</v>
      </c>
    </row>
    <row r="180" spans="1:65" s="2" customFormat="1" ht="16.5" customHeight="1">
      <c r="A180" s="33"/>
      <c r="B180" s="34"/>
      <c r="C180" s="198" t="s">
        <v>246</v>
      </c>
      <c r="D180" s="198" t="s">
        <v>125</v>
      </c>
      <c r="E180" s="199" t="s">
        <v>247</v>
      </c>
      <c r="F180" s="200" t="s">
        <v>248</v>
      </c>
      <c r="G180" s="201" t="s">
        <v>128</v>
      </c>
      <c r="H180" s="202">
        <v>611.5</v>
      </c>
      <c r="I180" s="203"/>
      <c r="J180" s="204">
        <f>ROUND(I180*H180,2)</f>
        <v>0</v>
      </c>
      <c r="K180" s="200" t="s">
        <v>129</v>
      </c>
      <c r="L180" s="38"/>
      <c r="M180" s="205" t="s">
        <v>1</v>
      </c>
      <c r="N180" s="206" t="s">
        <v>41</v>
      </c>
      <c r="O180" s="70"/>
      <c r="P180" s="207">
        <f>O180*H180</f>
        <v>0</v>
      </c>
      <c r="Q180" s="207">
        <v>0</v>
      </c>
      <c r="R180" s="207">
        <f>Q180*H180</f>
        <v>0</v>
      </c>
      <c r="S180" s="207">
        <v>0</v>
      </c>
      <c r="T180" s="208">
        <f>S180*H180</f>
        <v>0</v>
      </c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R180" s="209" t="s">
        <v>130</v>
      </c>
      <c r="AT180" s="209" t="s">
        <v>125</v>
      </c>
      <c r="AU180" s="209" t="s">
        <v>85</v>
      </c>
      <c r="AY180" s="16" t="s">
        <v>123</v>
      </c>
      <c r="BE180" s="210">
        <f>IF(N180="základní",J180,0)</f>
        <v>0</v>
      </c>
      <c r="BF180" s="210">
        <f>IF(N180="snížená",J180,0)</f>
        <v>0</v>
      </c>
      <c r="BG180" s="210">
        <f>IF(N180="zákl. přenesená",J180,0)</f>
        <v>0</v>
      </c>
      <c r="BH180" s="210">
        <f>IF(N180="sníž. přenesená",J180,0)</f>
        <v>0</v>
      </c>
      <c r="BI180" s="210">
        <f>IF(N180="nulová",J180,0)</f>
        <v>0</v>
      </c>
      <c r="BJ180" s="16" t="s">
        <v>83</v>
      </c>
      <c r="BK180" s="210">
        <f>ROUND(I180*H180,2)</f>
        <v>0</v>
      </c>
      <c r="BL180" s="16" t="s">
        <v>130</v>
      </c>
      <c r="BM180" s="209" t="s">
        <v>249</v>
      </c>
    </row>
    <row r="181" spans="1:65" s="13" customFormat="1" ht="10.199999999999999">
      <c r="B181" s="211"/>
      <c r="C181" s="212"/>
      <c r="D181" s="213" t="s">
        <v>132</v>
      </c>
      <c r="E181" s="214" t="s">
        <v>1</v>
      </c>
      <c r="F181" s="215" t="s">
        <v>250</v>
      </c>
      <c r="G181" s="212"/>
      <c r="H181" s="216">
        <v>1.5</v>
      </c>
      <c r="I181" s="217"/>
      <c r="J181" s="212"/>
      <c r="K181" s="212"/>
      <c r="L181" s="218"/>
      <c r="M181" s="219"/>
      <c r="N181" s="220"/>
      <c r="O181" s="220"/>
      <c r="P181" s="220"/>
      <c r="Q181" s="220"/>
      <c r="R181" s="220"/>
      <c r="S181" s="220"/>
      <c r="T181" s="221"/>
      <c r="AT181" s="222" t="s">
        <v>132</v>
      </c>
      <c r="AU181" s="222" t="s">
        <v>85</v>
      </c>
      <c r="AV181" s="13" t="s">
        <v>85</v>
      </c>
      <c r="AW181" s="13" t="s">
        <v>32</v>
      </c>
      <c r="AX181" s="13" t="s">
        <v>76</v>
      </c>
      <c r="AY181" s="222" t="s">
        <v>123</v>
      </c>
    </row>
    <row r="182" spans="1:65" s="13" customFormat="1" ht="10.199999999999999">
      <c r="B182" s="211"/>
      <c r="C182" s="212"/>
      <c r="D182" s="213" t="s">
        <v>132</v>
      </c>
      <c r="E182" s="214" t="s">
        <v>1</v>
      </c>
      <c r="F182" s="215" t="s">
        <v>237</v>
      </c>
      <c r="G182" s="212"/>
      <c r="H182" s="216">
        <v>610</v>
      </c>
      <c r="I182" s="217"/>
      <c r="J182" s="212"/>
      <c r="K182" s="212"/>
      <c r="L182" s="218"/>
      <c r="M182" s="219"/>
      <c r="N182" s="220"/>
      <c r="O182" s="220"/>
      <c r="P182" s="220"/>
      <c r="Q182" s="220"/>
      <c r="R182" s="220"/>
      <c r="S182" s="220"/>
      <c r="T182" s="221"/>
      <c r="AT182" s="222" t="s">
        <v>132</v>
      </c>
      <c r="AU182" s="222" t="s">
        <v>85</v>
      </c>
      <c r="AV182" s="13" t="s">
        <v>85</v>
      </c>
      <c r="AW182" s="13" t="s">
        <v>32</v>
      </c>
      <c r="AX182" s="13" t="s">
        <v>76</v>
      </c>
      <c r="AY182" s="222" t="s">
        <v>123</v>
      </c>
    </row>
    <row r="183" spans="1:65" s="14" customFormat="1" ht="10.199999999999999">
      <c r="B183" s="223"/>
      <c r="C183" s="224"/>
      <c r="D183" s="213" t="s">
        <v>132</v>
      </c>
      <c r="E183" s="225" t="s">
        <v>1</v>
      </c>
      <c r="F183" s="226" t="s">
        <v>148</v>
      </c>
      <c r="G183" s="224"/>
      <c r="H183" s="227">
        <v>611.5</v>
      </c>
      <c r="I183" s="228"/>
      <c r="J183" s="224"/>
      <c r="K183" s="224"/>
      <c r="L183" s="229"/>
      <c r="M183" s="230"/>
      <c r="N183" s="231"/>
      <c r="O183" s="231"/>
      <c r="P183" s="231"/>
      <c r="Q183" s="231"/>
      <c r="R183" s="231"/>
      <c r="S183" s="231"/>
      <c r="T183" s="232"/>
      <c r="AT183" s="233" t="s">
        <v>132</v>
      </c>
      <c r="AU183" s="233" t="s">
        <v>85</v>
      </c>
      <c r="AV183" s="14" t="s">
        <v>130</v>
      </c>
      <c r="AW183" s="14" t="s">
        <v>32</v>
      </c>
      <c r="AX183" s="14" t="s">
        <v>83</v>
      </c>
      <c r="AY183" s="233" t="s">
        <v>123</v>
      </c>
    </row>
    <row r="184" spans="1:65" s="2" customFormat="1" ht="21.75" customHeight="1">
      <c r="A184" s="33"/>
      <c r="B184" s="34"/>
      <c r="C184" s="198" t="s">
        <v>251</v>
      </c>
      <c r="D184" s="198" t="s">
        <v>125</v>
      </c>
      <c r="E184" s="199" t="s">
        <v>252</v>
      </c>
      <c r="F184" s="200" t="s">
        <v>253</v>
      </c>
      <c r="G184" s="201" t="s">
        <v>128</v>
      </c>
      <c r="H184" s="202">
        <v>611.5</v>
      </c>
      <c r="I184" s="203"/>
      <c r="J184" s="204">
        <f>ROUND(I184*H184,2)</f>
        <v>0</v>
      </c>
      <c r="K184" s="200" t="s">
        <v>129</v>
      </c>
      <c r="L184" s="38"/>
      <c r="M184" s="205" t="s">
        <v>1</v>
      </c>
      <c r="N184" s="206" t="s">
        <v>41</v>
      </c>
      <c r="O184" s="70"/>
      <c r="P184" s="207">
        <f>O184*H184</f>
        <v>0</v>
      </c>
      <c r="Q184" s="207">
        <v>0</v>
      </c>
      <c r="R184" s="207">
        <f>Q184*H184</f>
        <v>0</v>
      </c>
      <c r="S184" s="207">
        <v>0</v>
      </c>
      <c r="T184" s="208">
        <f>S184*H184</f>
        <v>0</v>
      </c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R184" s="209" t="s">
        <v>130</v>
      </c>
      <c r="AT184" s="209" t="s">
        <v>125</v>
      </c>
      <c r="AU184" s="209" t="s">
        <v>85</v>
      </c>
      <c r="AY184" s="16" t="s">
        <v>123</v>
      </c>
      <c r="BE184" s="210">
        <f>IF(N184="základní",J184,0)</f>
        <v>0</v>
      </c>
      <c r="BF184" s="210">
        <f>IF(N184="snížená",J184,0)</f>
        <v>0</v>
      </c>
      <c r="BG184" s="210">
        <f>IF(N184="zákl. přenesená",J184,0)</f>
        <v>0</v>
      </c>
      <c r="BH184" s="210">
        <f>IF(N184="sníž. přenesená",J184,0)</f>
        <v>0</v>
      </c>
      <c r="BI184" s="210">
        <f>IF(N184="nulová",J184,0)</f>
        <v>0</v>
      </c>
      <c r="BJ184" s="16" t="s">
        <v>83</v>
      </c>
      <c r="BK184" s="210">
        <f>ROUND(I184*H184,2)</f>
        <v>0</v>
      </c>
      <c r="BL184" s="16" t="s">
        <v>130</v>
      </c>
      <c r="BM184" s="209" t="s">
        <v>254</v>
      </c>
    </row>
    <row r="185" spans="1:65" s="13" customFormat="1" ht="10.199999999999999">
      <c r="B185" s="211"/>
      <c r="C185" s="212"/>
      <c r="D185" s="213" t="s">
        <v>132</v>
      </c>
      <c r="E185" s="214" t="s">
        <v>1</v>
      </c>
      <c r="F185" s="215" t="s">
        <v>250</v>
      </c>
      <c r="G185" s="212"/>
      <c r="H185" s="216">
        <v>1.5</v>
      </c>
      <c r="I185" s="217"/>
      <c r="J185" s="212"/>
      <c r="K185" s="212"/>
      <c r="L185" s="218"/>
      <c r="M185" s="219"/>
      <c r="N185" s="220"/>
      <c r="O185" s="220"/>
      <c r="P185" s="220"/>
      <c r="Q185" s="220"/>
      <c r="R185" s="220"/>
      <c r="S185" s="220"/>
      <c r="T185" s="221"/>
      <c r="AT185" s="222" t="s">
        <v>132</v>
      </c>
      <c r="AU185" s="222" t="s">
        <v>85</v>
      </c>
      <c r="AV185" s="13" t="s">
        <v>85</v>
      </c>
      <c r="AW185" s="13" t="s">
        <v>32</v>
      </c>
      <c r="AX185" s="13" t="s">
        <v>76</v>
      </c>
      <c r="AY185" s="222" t="s">
        <v>123</v>
      </c>
    </row>
    <row r="186" spans="1:65" s="13" customFormat="1" ht="10.199999999999999">
      <c r="B186" s="211"/>
      <c r="C186" s="212"/>
      <c r="D186" s="213" t="s">
        <v>132</v>
      </c>
      <c r="E186" s="214" t="s">
        <v>1</v>
      </c>
      <c r="F186" s="215" t="s">
        <v>237</v>
      </c>
      <c r="G186" s="212"/>
      <c r="H186" s="216">
        <v>610</v>
      </c>
      <c r="I186" s="217"/>
      <c r="J186" s="212"/>
      <c r="K186" s="212"/>
      <c r="L186" s="218"/>
      <c r="M186" s="219"/>
      <c r="N186" s="220"/>
      <c r="O186" s="220"/>
      <c r="P186" s="220"/>
      <c r="Q186" s="220"/>
      <c r="R186" s="220"/>
      <c r="S186" s="220"/>
      <c r="T186" s="221"/>
      <c r="AT186" s="222" t="s">
        <v>132</v>
      </c>
      <c r="AU186" s="222" t="s">
        <v>85</v>
      </c>
      <c r="AV186" s="13" t="s">
        <v>85</v>
      </c>
      <c r="AW186" s="13" t="s">
        <v>32</v>
      </c>
      <c r="AX186" s="13" t="s">
        <v>76</v>
      </c>
      <c r="AY186" s="222" t="s">
        <v>123</v>
      </c>
    </row>
    <row r="187" spans="1:65" s="14" customFormat="1" ht="10.199999999999999">
      <c r="B187" s="223"/>
      <c r="C187" s="224"/>
      <c r="D187" s="213" t="s">
        <v>132</v>
      </c>
      <c r="E187" s="225" t="s">
        <v>1</v>
      </c>
      <c r="F187" s="226" t="s">
        <v>148</v>
      </c>
      <c r="G187" s="224"/>
      <c r="H187" s="227">
        <v>611.5</v>
      </c>
      <c r="I187" s="228"/>
      <c r="J187" s="224"/>
      <c r="K187" s="224"/>
      <c r="L187" s="229"/>
      <c r="M187" s="230"/>
      <c r="N187" s="231"/>
      <c r="O187" s="231"/>
      <c r="P187" s="231"/>
      <c r="Q187" s="231"/>
      <c r="R187" s="231"/>
      <c r="S187" s="231"/>
      <c r="T187" s="232"/>
      <c r="AT187" s="233" t="s">
        <v>132</v>
      </c>
      <c r="AU187" s="233" t="s">
        <v>85</v>
      </c>
      <c r="AV187" s="14" t="s">
        <v>130</v>
      </c>
      <c r="AW187" s="14" t="s">
        <v>32</v>
      </c>
      <c r="AX187" s="14" t="s">
        <v>83</v>
      </c>
      <c r="AY187" s="233" t="s">
        <v>123</v>
      </c>
    </row>
    <row r="188" spans="1:65" s="2" customFormat="1" ht="21.75" customHeight="1">
      <c r="A188" s="33"/>
      <c r="B188" s="34"/>
      <c r="C188" s="198" t="s">
        <v>255</v>
      </c>
      <c r="D188" s="198" t="s">
        <v>125</v>
      </c>
      <c r="E188" s="199" t="s">
        <v>256</v>
      </c>
      <c r="F188" s="200" t="s">
        <v>257</v>
      </c>
      <c r="G188" s="201" t="s">
        <v>128</v>
      </c>
      <c r="H188" s="202">
        <v>10</v>
      </c>
      <c r="I188" s="203"/>
      <c r="J188" s="204">
        <f>ROUND(I188*H188,2)</f>
        <v>0</v>
      </c>
      <c r="K188" s="200" t="s">
        <v>129</v>
      </c>
      <c r="L188" s="38"/>
      <c r="M188" s="205" t="s">
        <v>1</v>
      </c>
      <c r="N188" s="206" t="s">
        <v>41</v>
      </c>
      <c r="O188" s="70"/>
      <c r="P188" s="207">
        <f>O188*H188</f>
        <v>0</v>
      </c>
      <c r="Q188" s="207">
        <v>8.4250000000000005E-2</v>
      </c>
      <c r="R188" s="207">
        <f>Q188*H188</f>
        <v>0.84250000000000003</v>
      </c>
      <c r="S188" s="207">
        <v>0</v>
      </c>
      <c r="T188" s="208">
        <f>S188*H188</f>
        <v>0</v>
      </c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R188" s="209" t="s">
        <v>130</v>
      </c>
      <c r="AT188" s="209" t="s">
        <v>125</v>
      </c>
      <c r="AU188" s="209" t="s">
        <v>85</v>
      </c>
      <c r="AY188" s="16" t="s">
        <v>123</v>
      </c>
      <c r="BE188" s="210">
        <f>IF(N188="základní",J188,0)</f>
        <v>0</v>
      </c>
      <c r="BF188" s="210">
        <f>IF(N188="snížená",J188,0)</f>
        <v>0</v>
      </c>
      <c r="BG188" s="210">
        <f>IF(N188="zákl. přenesená",J188,0)</f>
        <v>0</v>
      </c>
      <c r="BH188" s="210">
        <f>IF(N188="sníž. přenesená",J188,0)</f>
        <v>0</v>
      </c>
      <c r="BI188" s="210">
        <f>IF(N188="nulová",J188,0)</f>
        <v>0</v>
      </c>
      <c r="BJ188" s="16" t="s">
        <v>83</v>
      </c>
      <c r="BK188" s="210">
        <f>ROUND(I188*H188,2)</f>
        <v>0</v>
      </c>
      <c r="BL188" s="16" t="s">
        <v>130</v>
      </c>
      <c r="BM188" s="209" t="s">
        <v>258</v>
      </c>
    </row>
    <row r="189" spans="1:65" s="13" customFormat="1" ht="10.199999999999999">
      <c r="B189" s="211"/>
      <c r="C189" s="212"/>
      <c r="D189" s="213" t="s">
        <v>132</v>
      </c>
      <c r="E189" s="214" t="s">
        <v>1</v>
      </c>
      <c r="F189" s="215" t="s">
        <v>232</v>
      </c>
      <c r="G189" s="212"/>
      <c r="H189" s="216">
        <v>10</v>
      </c>
      <c r="I189" s="217"/>
      <c r="J189" s="212"/>
      <c r="K189" s="212"/>
      <c r="L189" s="218"/>
      <c r="M189" s="219"/>
      <c r="N189" s="220"/>
      <c r="O189" s="220"/>
      <c r="P189" s="220"/>
      <c r="Q189" s="220"/>
      <c r="R189" s="220"/>
      <c r="S189" s="220"/>
      <c r="T189" s="221"/>
      <c r="AT189" s="222" t="s">
        <v>132</v>
      </c>
      <c r="AU189" s="222" t="s">
        <v>85</v>
      </c>
      <c r="AV189" s="13" t="s">
        <v>85</v>
      </c>
      <c r="AW189" s="13" t="s">
        <v>32</v>
      </c>
      <c r="AX189" s="13" t="s">
        <v>83</v>
      </c>
      <c r="AY189" s="222" t="s">
        <v>123</v>
      </c>
    </row>
    <row r="190" spans="1:65" s="2" customFormat="1" ht="16.5" customHeight="1">
      <c r="A190" s="33"/>
      <c r="B190" s="34"/>
      <c r="C190" s="234" t="s">
        <v>259</v>
      </c>
      <c r="D190" s="234" t="s">
        <v>202</v>
      </c>
      <c r="E190" s="235" t="s">
        <v>260</v>
      </c>
      <c r="F190" s="236" t="s">
        <v>261</v>
      </c>
      <c r="G190" s="237" t="s">
        <v>128</v>
      </c>
      <c r="H190" s="238">
        <v>10.5</v>
      </c>
      <c r="I190" s="239"/>
      <c r="J190" s="240">
        <f>ROUND(I190*H190,2)</f>
        <v>0</v>
      </c>
      <c r="K190" s="236" t="s">
        <v>1</v>
      </c>
      <c r="L190" s="241"/>
      <c r="M190" s="242" t="s">
        <v>1</v>
      </c>
      <c r="N190" s="243" t="s">
        <v>41</v>
      </c>
      <c r="O190" s="70"/>
      <c r="P190" s="207">
        <f>O190*H190</f>
        <v>0</v>
      </c>
      <c r="Q190" s="207">
        <v>0.14000000000000001</v>
      </c>
      <c r="R190" s="207">
        <f>Q190*H190</f>
        <v>1.4700000000000002</v>
      </c>
      <c r="S190" s="207">
        <v>0</v>
      </c>
      <c r="T190" s="208">
        <f>S190*H190</f>
        <v>0</v>
      </c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R190" s="209" t="s">
        <v>161</v>
      </c>
      <c r="AT190" s="209" t="s">
        <v>202</v>
      </c>
      <c r="AU190" s="209" t="s">
        <v>85</v>
      </c>
      <c r="AY190" s="16" t="s">
        <v>123</v>
      </c>
      <c r="BE190" s="210">
        <f>IF(N190="základní",J190,0)</f>
        <v>0</v>
      </c>
      <c r="BF190" s="210">
        <f>IF(N190="snížená",J190,0)</f>
        <v>0</v>
      </c>
      <c r="BG190" s="210">
        <f>IF(N190="zákl. přenesená",J190,0)</f>
        <v>0</v>
      </c>
      <c r="BH190" s="210">
        <f>IF(N190="sníž. přenesená",J190,0)</f>
        <v>0</v>
      </c>
      <c r="BI190" s="210">
        <f>IF(N190="nulová",J190,0)</f>
        <v>0</v>
      </c>
      <c r="BJ190" s="16" t="s">
        <v>83</v>
      </c>
      <c r="BK190" s="210">
        <f>ROUND(I190*H190,2)</f>
        <v>0</v>
      </c>
      <c r="BL190" s="16" t="s">
        <v>130</v>
      </c>
      <c r="BM190" s="209" t="s">
        <v>262</v>
      </c>
    </row>
    <row r="191" spans="1:65" s="13" customFormat="1" ht="10.199999999999999">
      <c r="B191" s="211"/>
      <c r="C191" s="212"/>
      <c r="D191" s="213" t="s">
        <v>132</v>
      </c>
      <c r="E191" s="214" t="s">
        <v>1</v>
      </c>
      <c r="F191" s="215" t="s">
        <v>263</v>
      </c>
      <c r="G191" s="212"/>
      <c r="H191" s="216">
        <v>10.5</v>
      </c>
      <c r="I191" s="217"/>
      <c r="J191" s="212"/>
      <c r="K191" s="212"/>
      <c r="L191" s="218"/>
      <c r="M191" s="219"/>
      <c r="N191" s="220"/>
      <c r="O191" s="220"/>
      <c r="P191" s="220"/>
      <c r="Q191" s="220"/>
      <c r="R191" s="220"/>
      <c r="S191" s="220"/>
      <c r="T191" s="221"/>
      <c r="AT191" s="222" t="s">
        <v>132</v>
      </c>
      <c r="AU191" s="222" t="s">
        <v>85</v>
      </c>
      <c r="AV191" s="13" t="s">
        <v>85</v>
      </c>
      <c r="AW191" s="13" t="s">
        <v>32</v>
      </c>
      <c r="AX191" s="13" t="s">
        <v>83</v>
      </c>
      <c r="AY191" s="222" t="s">
        <v>123</v>
      </c>
    </row>
    <row r="192" spans="1:65" s="2" customFormat="1" ht="16.5" customHeight="1">
      <c r="A192" s="33"/>
      <c r="B192" s="34"/>
      <c r="C192" s="198" t="s">
        <v>264</v>
      </c>
      <c r="D192" s="198" t="s">
        <v>125</v>
      </c>
      <c r="E192" s="199" t="s">
        <v>265</v>
      </c>
      <c r="F192" s="200" t="s">
        <v>266</v>
      </c>
      <c r="G192" s="201" t="s">
        <v>128</v>
      </c>
      <c r="H192" s="202">
        <v>1</v>
      </c>
      <c r="I192" s="203"/>
      <c r="J192" s="204">
        <f>ROUND(I192*H192,2)</f>
        <v>0</v>
      </c>
      <c r="K192" s="200" t="s">
        <v>1</v>
      </c>
      <c r="L192" s="38"/>
      <c r="M192" s="205" t="s">
        <v>1</v>
      </c>
      <c r="N192" s="206" t="s">
        <v>41</v>
      </c>
      <c r="O192" s="70"/>
      <c r="P192" s="207">
        <f>O192*H192</f>
        <v>0</v>
      </c>
      <c r="Q192" s="207">
        <v>0</v>
      </c>
      <c r="R192" s="207">
        <f>Q192*H192</f>
        <v>0</v>
      </c>
      <c r="S192" s="207">
        <v>0</v>
      </c>
      <c r="T192" s="208">
        <f>S192*H192</f>
        <v>0</v>
      </c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R192" s="209" t="s">
        <v>130</v>
      </c>
      <c r="AT192" s="209" t="s">
        <v>125</v>
      </c>
      <c r="AU192" s="209" t="s">
        <v>85</v>
      </c>
      <c r="AY192" s="16" t="s">
        <v>123</v>
      </c>
      <c r="BE192" s="210">
        <f>IF(N192="základní",J192,0)</f>
        <v>0</v>
      </c>
      <c r="BF192" s="210">
        <f>IF(N192="snížená",J192,0)</f>
        <v>0</v>
      </c>
      <c r="BG192" s="210">
        <f>IF(N192="zákl. přenesená",J192,0)</f>
        <v>0</v>
      </c>
      <c r="BH192" s="210">
        <f>IF(N192="sníž. přenesená",J192,0)</f>
        <v>0</v>
      </c>
      <c r="BI192" s="210">
        <f>IF(N192="nulová",J192,0)</f>
        <v>0</v>
      </c>
      <c r="BJ192" s="16" t="s">
        <v>83</v>
      </c>
      <c r="BK192" s="210">
        <f>ROUND(I192*H192,2)</f>
        <v>0</v>
      </c>
      <c r="BL192" s="16" t="s">
        <v>130</v>
      </c>
      <c r="BM192" s="209" t="s">
        <v>267</v>
      </c>
    </row>
    <row r="193" spans="1:65" s="12" customFormat="1" ht="20.85" customHeight="1">
      <c r="B193" s="182"/>
      <c r="C193" s="183"/>
      <c r="D193" s="184" t="s">
        <v>75</v>
      </c>
      <c r="E193" s="196" t="s">
        <v>268</v>
      </c>
      <c r="F193" s="196" t="s">
        <v>269</v>
      </c>
      <c r="G193" s="183"/>
      <c r="H193" s="183"/>
      <c r="I193" s="186"/>
      <c r="J193" s="197">
        <f>BK193</f>
        <v>0</v>
      </c>
      <c r="K193" s="183"/>
      <c r="L193" s="188"/>
      <c r="M193" s="189"/>
      <c r="N193" s="190"/>
      <c r="O193" s="190"/>
      <c r="P193" s="191">
        <f>SUM(P194:P197)</f>
        <v>0</v>
      </c>
      <c r="Q193" s="190"/>
      <c r="R193" s="191">
        <f>SUM(R194:R197)</f>
        <v>4.726</v>
      </c>
      <c r="S193" s="190"/>
      <c r="T193" s="192">
        <f>SUM(T194:T197)</f>
        <v>0</v>
      </c>
      <c r="AR193" s="193" t="s">
        <v>83</v>
      </c>
      <c r="AT193" s="194" t="s">
        <v>75</v>
      </c>
      <c r="AU193" s="194" t="s">
        <v>85</v>
      </c>
      <c r="AY193" s="193" t="s">
        <v>123</v>
      </c>
      <c r="BK193" s="195">
        <f>SUM(BK194:BK197)</f>
        <v>0</v>
      </c>
    </row>
    <row r="194" spans="1:65" s="2" customFormat="1" ht="16.5" customHeight="1">
      <c r="A194" s="33"/>
      <c r="B194" s="34"/>
      <c r="C194" s="198" t="s">
        <v>270</v>
      </c>
      <c r="D194" s="198" t="s">
        <v>125</v>
      </c>
      <c r="E194" s="199" t="s">
        <v>271</v>
      </c>
      <c r="F194" s="200" t="s">
        <v>272</v>
      </c>
      <c r="G194" s="201" t="s">
        <v>128</v>
      </c>
      <c r="H194" s="202">
        <v>10</v>
      </c>
      <c r="I194" s="203"/>
      <c r="J194" s="204">
        <f>ROUND(I194*H194,2)</f>
        <v>0</v>
      </c>
      <c r="K194" s="200" t="s">
        <v>228</v>
      </c>
      <c r="L194" s="38"/>
      <c r="M194" s="205" t="s">
        <v>1</v>
      </c>
      <c r="N194" s="206" t="s">
        <v>41</v>
      </c>
      <c r="O194" s="70"/>
      <c r="P194" s="207">
        <f>O194*H194</f>
        <v>0</v>
      </c>
      <c r="Q194" s="207">
        <v>0.47260000000000002</v>
      </c>
      <c r="R194" s="207">
        <f>Q194*H194</f>
        <v>4.726</v>
      </c>
      <c r="S194" s="207">
        <v>0</v>
      </c>
      <c r="T194" s="208">
        <f>S194*H194</f>
        <v>0</v>
      </c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R194" s="209" t="s">
        <v>130</v>
      </c>
      <c r="AT194" s="209" t="s">
        <v>125</v>
      </c>
      <c r="AU194" s="209" t="s">
        <v>138</v>
      </c>
      <c r="AY194" s="16" t="s">
        <v>123</v>
      </c>
      <c r="BE194" s="210">
        <f>IF(N194="základní",J194,0)</f>
        <v>0</v>
      </c>
      <c r="BF194" s="210">
        <f>IF(N194="snížená",J194,0)</f>
        <v>0</v>
      </c>
      <c r="BG194" s="210">
        <f>IF(N194="zákl. přenesená",J194,0)</f>
        <v>0</v>
      </c>
      <c r="BH194" s="210">
        <f>IF(N194="sníž. přenesená",J194,0)</f>
        <v>0</v>
      </c>
      <c r="BI194" s="210">
        <f>IF(N194="nulová",J194,0)</f>
        <v>0</v>
      </c>
      <c r="BJ194" s="16" t="s">
        <v>83</v>
      </c>
      <c r="BK194" s="210">
        <f>ROUND(I194*H194,2)</f>
        <v>0</v>
      </c>
      <c r="BL194" s="16" t="s">
        <v>130</v>
      </c>
      <c r="BM194" s="209" t="s">
        <v>273</v>
      </c>
    </row>
    <row r="195" spans="1:65" s="2" customFormat="1" ht="19.2">
      <c r="A195" s="33"/>
      <c r="B195" s="34"/>
      <c r="C195" s="35"/>
      <c r="D195" s="213" t="s">
        <v>230</v>
      </c>
      <c r="E195" s="35"/>
      <c r="F195" s="244" t="s">
        <v>231</v>
      </c>
      <c r="G195" s="35"/>
      <c r="H195" s="35"/>
      <c r="I195" s="110"/>
      <c r="J195" s="35"/>
      <c r="K195" s="35"/>
      <c r="L195" s="38"/>
      <c r="M195" s="245"/>
      <c r="N195" s="246"/>
      <c r="O195" s="70"/>
      <c r="P195" s="70"/>
      <c r="Q195" s="70"/>
      <c r="R195" s="70"/>
      <c r="S195" s="70"/>
      <c r="T195" s="71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T195" s="16" t="s">
        <v>230</v>
      </c>
      <c r="AU195" s="16" t="s">
        <v>138</v>
      </c>
    </row>
    <row r="196" spans="1:65" s="13" customFormat="1" ht="10.199999999999999">
      <c r="B196" s="211"/>
      <c r="C196" s="212"/>
      <c r="D196" s="213" t="s">
        <v>132</v>
      </c>
      <c r="E196" s="214" t="s">
        <v>1</v>
      </c>
      <c r="F196" s="215" t="s">
        <v>274</v>
      </c>
      <c r="G196" s="212"/>
      <c r="H196" s="216">
        <v>10</v>
      </c>
      <c r="I196" s="217"/>
      <c r="J196" s="212"/>
      <c r="K196" s="212"/>
      <c r="L196" s="218"/>
      <c r="M196" s="219"/>
      <c r="N196" s="220"/>
      <c r="O196" s="220"/>
      <c r="P196" s="220"/>
      <c r="Q196" s="220"/>
      <c r="R196" s="220"/>
      <c r="S196" s="220"/>
      <c r="T196" s="221"/>
      <c r="AT196" s="222" t="s">
        <v>132</v>
      </c>
      <c r="AU196" s="222" t="s">
        <v>138</v>
      </c>
      <c r="AV196" s="13" t="s">
        <v>85</v>
      </c>
      <c r="AW196" s="13" t="s">
        <v>32</v>
      </c>
      <c r="AX196" s="13" t="s">
        <v>83</v>
      </c>
      <c r="AY196" s="222" t="s">
        <v>123</v>
      </c>
    </row>
    <row r="197" spans="1:65" s="2" customFormat="1" ht="33" customHeight="1">
      <c r="A197" s="33"/>
      <c r="B197" s="34"/>
      <c r="C197" s="198" t="s">
        <v>275</v>
      </c>
      <c r="D197" s="198" t="s">
        <v>125</v>
      </c>
      <c r="E197" s="199" t="s">
        <v>276</v>
      </c>
      <c r="F197" s="200" t="s">
        <v>277</v>
      </c>
      <c r="G197" s="201" t="s">
        <v>128</v>
      </c>
      <c r="H197" s="202">
        <v>1</v>
      </c>
      <c r="I197" s="203"/>
      <c r="J197" s="204">
        <f>ROUND(I197*H197,2)</f>
        <v>0</v>
      </c>
      <c r="K197" s="200" t="s">
        <v>1</v>
      </c>
      <c r="L197" s="38"/>
      <c r="M197" s="205" t="s">
        <v>1</v>
      </c>
      <c r="N197" s="206" t="s">
        <v>41</v>
      </c>
      <c r="O197" s="70"/>
      <c r="P197" s="207">
        <f>O197*H197</f>
        <v>0</v>
      </c>
      <c r="Q197" s="207">
        <v>0</v>
      </c>
      <c r="R197" s="207">
        <f>Q197*H197</f>
        <v>0</v>
      </c>
      <c r="S197" s="207">
        <v>0</v>
      </c>
      <c r="T197" s="208">
        <f>S197*H197</f>
        <v>0</v>
      </c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R197" s="209" t="s">
        <v>130</v>
      </c>
      <c r="AT197" s="209" t="s">
        <v>125</v>
      </c>
      <c r="AU197" s="209" t="s">
        <v>138</v>
      </c>
      <c r="AY197" s="16" t="s">
        <v>123</v>
      </c>
      <c r="BE197" s="210">
        <f>IF(N197="základní",J197,0)</f>
        <v>0</v>
      </c>
      <c r="BF197" s="210">
        <f>IF(N197="snížená",J197,0)</f>
        <v>0</v>
      </c>
      <c r="BG197" s="210">
        <f>IF(N197="zákl. přenesená",J197,0)</f>
        <v>0</v>
      </c>
      <c r="BH197" s="210">
        <f>IF(N197="sníž. přenesená",J197,0)</f>
        <v>0</v>
      </c>
      <c r="BI197" s="210">
        <f>IF(N197="nulová",J197,0)</f>
        <v>0</v>
      </c>
      <c r="BJ197" s="16" t="s">
        <v>83</v>
      </c>
      <c r="BK197" s="210">
        <f>ROUND(I197*H197,2)</f>
        <v>0</v>
      </c>
      <c r="BL197" s="16" t="s">
        <v>130</v>
      </c>
      <c r="BM197" s="209" t="s">
        <v>278</v>
      </c>
    </row>
    <row r="198" spans="1:65" s="12" customFormat="1" ht="22.8" customHeight="1">
      <c r="B198" s="182"/>
      <c r="C198" s="183"/>
      <c r="D198" s="184" t="s">
        <v>75</v>
      </c>
      <c r="E198" s="196" t="s">
        <v>153</v>
      </c>
      <c r="F198" s="196" t="s">
        <v>279</v>
      </c>
      <c r="G198" s="183"/>
      <c r="H198" s="183"/>
      <c r="I198" s="186"/>
      <c r="J198" s="197">
        <f>BK198</f>
        <v>0</v>
      </c>
      <c r="K198" s="183"/>
      <c r="L198" s="188"/>
      <c r="M198" s="189"/>
      <c r="N198" s="190"/>
      <c r="O198" s="190"/>
      <c r="P198" s="191">
        <f>SUM(P199:P200)</f>
        <v>0</v>
      </c>
      <c r="Q198" s="190"/>
      <c r="R198" s="191">
        <f>SUM(R199:R200)</f>
        <v>9.9215999999999998</v>
      </c>
      <c r="S198" s="190"/>
      <c r="T198" s="192">
        <f>SUM(T199:T200)</f>
        <v>0</v>
      </c>
      <c r="AR198" s="193" t="s">
        <v>83</v>
      </c>
      <c r="AT198" s="194" t="s">
        <v>75</v>
      </c>
      <c r="AU198" s="194" t="s">
        <v>83</v>
      </c>
      <c r="AY198" s="193" t="s">
        <v>123</v>
      </c>
      <c r="BK198" s="195">
        <f>SUM(BK199:BK200)</f>
        <v>0</v>
      </c>
    </row>
    <row r="199" spans="1:65" s="2" customFormat="1" ht="16.5" customHeight="1">
      <c r="A199" s="33"/>
      <c r="B199" s="34"/>
      <c r="C199" s="198" t="s">
        <v>280</v>
      </c>
      <c r="D199" s="198" t="s">
        <v>125</v>
      </c>
      <c r="E199" s="199" t="s">
        <v>281</v>
      </c>
      <c r="F199" s="200" t="s">
        <v>282</v>
      </c>
      <c r="G199" s="201" t="s">
        <v>128</v>
      </c>
      <c r="H199" s="202">
        <v>18</v>
      </c>
      <c r="I199" s="203"/>
      <c r="J199" s="204">
        <f>ROUND(I199*H199,2)</f>
        <v>0</v>
      </c>
      <c r="K199" s="200" t="s">
        <v>129</v>
      </c>
      <c r="L199" s="38"/>
      <c r="M199" s="205" t="s">
        <v>1</v>
      </c>
      <c r="N199" s="206" t="s">
        <v>41</v>
      </c>
      <c r="O199" s="70"/>
      <c r="P199" s="207">
        <f>O199*H199</f>
        <v>0</v>
      </c>
      <c r="Q199" s="207">
        <v>0.27560000000000001</v>
      </c>
      <c r="R199" s="207">
        <f>Q199*H199</f>
        <v>4.9607999999999999</v>
      </c>
      <c r="S199" s="207">
        <v>0</v>
      </c>
      <c r="T199" s="208">
        <f>S199*H199</f>
        <v>0</v>
      </c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R199" s="209" t="s">
        <v>130</v>
      </c>
      <c r="AT199" s="209" t="s">
        <v>125</v>
      </c>
      <c r="AU199" s="209" t="s">
        <v>85</v>
      </c>
      <c r="AY199" s="16" t="s">
        <v>123</v>
      </c>
      <c r="BE199" s="210">
        <f>IF(N199="základní",J199,0)</f>
        <v>0</v>
      </c>
      <c r="BF199" s="210">
        <f>IF(N199="snížená",J199,0)</f>
        <v>0</v>
      </c>
      <c r="BG199" s="210">
        <f>IF(N199="zákl. přenesená",J199,0)</f>
        <v>0</v>
      </c>
      <c r="BH199" s="210">
        <f>IF(N199="sníž. přenesená",J199,0)</f>
        <v>0</v>
      </c>
      <c r="BI199" s="210">
        <f>IF(N199="nulová",J199,0)</f>
        <v>0</v>
      </c>
      <c r="BJ199" s="16" t="s">
        <v>83</v>
      </c>
      <c r="BK199" s="210">
        <f>ROUND(I199*H199,2)</f>
        <v>0</v>
      </c>
      <c r="BL199" s="16" t="s">
        <v>130</v>
      </c>
      <c r="BM199" s="209" t="s">
        <v>283</v>
      </c>
    </row>
    <row r="200" spans="1:65" s="2" customFormat="1" ht="16.5" customHeight="1">
      <c r="A200" s="33"/>
      <c r="B200" s="34"/>
      <c r="C200" s="198" t="s">
        <v>284</v>
      </c>
      <c r="D200" s="198" t="s">
        <v>125</v>
      </c>
      <c r="E200" s="199" t="s">
        <v>285</v>
      </c>
      <c r="F200" s="200" t="s">
        <v>286</v>
      </c>
      <c r="G200" s="201" t="s">
        <v>128</v>
      </c>
      <c r="H200" s="202">
        <v>18</v>
      </c>
      <c r="I200" s="203"/>
      <c r="J200" s="204">
        <f>ROUND(I200*H200,2)</f>
        <v>0</v>
      </c>
      <c r="K200" s="200" t="s">
        <v>1</v>
      </c>
      <c r="L200" s="38"/>
      <c r="M200" s="205" t="s">
        <v>1</v>
      </c>
      <c r="N200" s="206" t="s">
        <v>41</v>
      </c>
      <c r="O200" s="70"/>
      <c r="P200" s="207">
        <f>O200*H200</f>
        <v>0</v>
      </c>
      <c r="Q200" s="207">
        <v>0.27560000000000001</v>
      </c>
      <c r="R200" s="207">
        <f>Q200*H200</f>
        <v>4.9607999999999999</v>
      </c>
      <c r="S200" s="207">
        <v>0</v>
      </c>
      <c r="T200" s="208">
        <f>S200*H200</f>
        <v>0</v>
      </c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R200" s="209" t="s">
        <v>130</v>
      </c>
      <c r="AT200" s="209" t="s">
        <v>125</v>
      </c>
      <c r="AU200" s="209" t="s">
        <v>85</v>
      </c>
      <c r="AY200" s="16" t="s">
        <v>123</v>
      </c>
      <c r="BE200" s="210">
        <f>IF(N200="základní",J200,0)</f>
        <v>0</v>
      </c>
      <c r="BF200" s="210">
        <f>IF(N200="snížená",J200,0)</f>
        <v>0</v>
      </c>
      <c r="BG200" s="210">
        <f>IF(N200="zákl. přenesená",J200,0)</f>
        <v>0</v>
      </c>
      <c r="BH200" s="210">
        <f>IF(N200="sníž. přenesená",J200,0)</f>
        <v>0</v>
      </c>
      <c r="BI200" s="210">
        <f>IF(N200="nulová",J200,0)</f>
        <v>0</v>
      </c>
      <c r="BJ200" s="16" t="s">
        <v>83</v>
      </c>
      <c r="BK200" s="210">
        <f>ROUND(I200*H200,2)</f>
        <v>0</v>
      </c>
      <c r="BL200" s="16" t="s">
        <v>130</v>
      </c>
      <c r="BM200" s="209" t="s">
        <v>287</v>
      </c>
    </row>
    <row r="201" spans="1:65" s="12" customFormat="1" ht="22.8" customHeight="1">
      <c r="B201" s="182"/>
      <c r="C201" s="183"/>
      <c r="D201" s="184" t="s">
        <v>75</v>
      </c>
      <c r="E201" s="196" t="s">
        <v>161</v>
      </c>
      <c r="F201" s="196" t="s">
        <v>288</v>
      </c>
      <c r="G201" s="183"/>
      <c r="H201" s="183"/>
      <c r="I201" s="186"/>
      <c r="J201" s="197">
        <f>BK201</f>
        <v>0</v>
      </c>
      <c r="K201" s="183"/>
      <c r="L201" s="188"/>
      <c r="M201" s="189"/>
      <c r="N201" s="190"/>
      <c r="O201" s="190"/>
      <c r="P201" s="191">
        <f>SUM(P202:P208)</f>
        <v>0</v>
      </c>
      <c r="Q201" s="190"/>
      <c r="R201" s="191">
        <f>SUM(R202:R208)</f>
        <v>1.9942800000000001</v>
      </c>
      <c r="S201" s="190"/>
      <c r="T201" s="192">
        <f>SUM(T202:T208)</f>
        <v>0</v>
      </c>
      <c r="AR201" s="193" t="s">
        <v>83</v>
      </c>
      <c r="AT201" s="194" t="s">
        <v>75</v>
      </c>
      <c r="AU201" s="194" t="s">
        <v>83</v>
      </c>
      <c r="AY201" s="193" t="s">
        <v>123</v>
      </c>
      <c r="BK201" s="195">
        <f>SUM(BK202:BK208)</f>
        <v>0</v>
      </c>
    </row>
    <row r="202" spans="1:65" s="2" customFormat="1" ht="21.75" customHeight="1">
      <c r="A202" s="33"/>
      <c r="B202" s="34"/>
      <c r="C202" s="198" t="s">
        <v>289</v>
      </c>
      <c r="D202" s="198" t="s">
        <v>125</v>
      </c>
      <c r="E202" s="199" t="s">
        <v>290</v>
      </c>
      <c r="F202" s="200" t="s">
        <v>291</v>
      </c>
      <c r="G202" s="201" t="s">
        <v>292</v>
      </c>
      <c r="H202" s="202">
        <v>4</v>
      </c>
      <c r="I202" s="203"/>
      <c r="J202" s="204">
        <f>ROUND(I202*H202,2)</f>
        <v>0</v>
      </c>
      <c r="K202" s="200" t="s">
        <v>129</v>
      </c>
      <c r="L202" s="38"/>
      <c r="M202" s="205" t="s">
        <v>1</v>
      </c>
      <c r="N202" s="206" t="s">
        <v>41</v>
      </c>
      <c r="O202" s="70"/>
      <c r="P202" s="207">
        <f>O202*H202</f>
        <v>0</v>
      </c>
      <c r="Q202" s="207">
        <v>0.42080000000000001</v>
      </c>
      <c r="R202" s="207">
        <f>Q202*H202</f>
        <v>1.6832</v>
      </c>
      <c r="S202" s="207">
        <v>0</v>
      </c>
      <c r="T202" s="208">
        <f>S202*H202</f>
        <v>0</v>
      </c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R202" s="209" t="s">
        <v>130</v>
      </c>
      <c r="AT202" s="209" t="s">
        <v>125</v>
      </c>
      <c r="AU202" s="209" t="s">
        <v>85</v>
      </c>
      <c r="AY202" s="16" t="s">
        <v>123</v>
      </c>
      <c r="BE202" s="210">
        <f>IF(N202="základní",J202,0)</f>
        <v>0</v>
      </c>
      <c r="BF202" s="210">
        <f>IF(N202="snížená",J202,0)</f>
        <v>0</v>
      </c>
      <c r="BG202" s="210">
        <f>IF(N202="zákl. přenesená",J202,0)</f>
        <v>0</v>
      </c>
      <c r="BH202" s="210">
        <f>IF(N202="sníž. přenesená",J202,0)</f>
        <v>0</v>
      </c>
      <c r="BI202" s="210">
        <f>IF(N202="nulová",J202,0)</f>
        <v>0</v>
      </c>
      <c r="BJ202" s="16" t="s">
        <v>83</v>
      </c>
      <c r="BK202" s="210">
        <f>ROUND(I202*H202,2)</f>
        <v>0</v>
      </c>
      <c r="BL202" s="16" t="s">
        <v>130</v>
      </c>
      <c r="BM202" s="209" t="s">
        <v>293</v>
      </c>
    </row>
    <row r="203" spans="1:65" s="2" customFormat="1" ht="21.75" customHeight="1">
      <c r="A203" s="33"/>
      <c r="B203" s="34"/>
      <c r="C203" s="198" t="s">
        <v>294</v>
      </c>
      <c r="D203" s="198" t="s">
        <v>125</v>
      </c>
      <c r="E203" s="199" t="s">
        <v>295</v>
      </c>
      <c r="F203" s="200" t="s">
        <v>296</v>
      </c>
      <c r="G203" s="201" t="s">
        <v>292</v>
      </c>
      <c r="H203" s="202">
        <v>1</v>
      </c>
      <c r="I203" s="203"/>
      <c r="J203" s="204">
        <f>ROUND(I203*H203,2)</f>
        <v>0</v>
      </c>
      <c r="K203" s="200" t="s">
        <v>129</v>
      </c>
      <c r="L203" s="38"/>
      <c r="M203" s="205" t="s">
        <v>1</v>
      </c>
      <c r="N203" s="206" t="s">
        <v>41</v>
      </c>
      <c r="O203" s="70"/>
      <c r="P203" s="207">
        <f>O203*H203</f>
        <v>0</v>
      </c>
      <c r="Q203" s="207">
        <v>0.31108000000000002</v>
      </c>
      <c r="R203" s="207">
        <f>Q203*H203</f>
        <v>0.31108000000000002</v>
      </c>
      <c r="S203" s="207">
        <v>0</v>
      </c>
      <c r="T203" s="208">
        <f>S203*H203</f>
        <v>0</v>
      </c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R203" s="209" t="s">
        <v>130</v>
      </c>
      <c r="AT203" s="209" t="s">
        <v>125</v>
      </c>
      <c r="AU203" s="209" t="s">
        <v>85</v>
      </c>
      <c r="AY203" s="16" t="s">
        <v>123</v>
      </c>
      <c r="BE203" s="210">
        <f>IF(N203="základní",J203,0)</f>
        <v>0</v>
      </c>
      <c r="BF203" s="210">
        <f>IF(N203="snížená",J203,0)</f>
        <v>0</v>
      </c>
      <c r="BG203" s="210">
        <f>IF(N203="zákl. přenesená",J203,0)</f>
        <v>0</v>
      </c>
      <c r="BH203" s="210">
        <f>IF(N203="sníž. přenesená",J203,0)</f>
        <v>0</v>
      </c>
      <c r="BI203" s="210">
        <f>IF(N203="nulová",J203,0)</f>
        <v>0</v>
      </c>
      <c r="BJ203" s="16" t="s">
        <v>83</v>
      </c>
      <c r="BK203" s="210">
        <f>ROUND(I203*H203,2)</f>
        <v>0</v>
      </c>
      <c r="BL203" s="16" t="s">
        <v>130</v>
      </c>
      <c r="BM203" s="209" t="s">
        <v>297</v>
      </c>
    </row>
    <row r="204" spans="1:65" s="2" customFormat="1" ht="21.75" customHeight="1">
      <c r="A204" s="33"/>
      <c r="B204" s="34"/>
      <c r="C204" s="198" t="s">
        <v>298</v>
      </c>
      <c r="D204" s="198" t="s">
        <v>125</v>
      </c>
      <c r="E204" s="199" t="s">
        <v>299</v>
      </c>
      <c r="F204" s="200" t="s">
        <v>300</v>
      </c>
      <c r="G204" s="201" t="s">
        <v>292</v>
      </c>
      <c r="H204" s="202">
        <v>1</v>
      </c>
      <c r="I204" s="203"/>
      <c r="J204" s="204">
        <f>ROUND(I204*H204,2)</f>
        <v>0</v>
      </c>
      <c r="K204" s="200" t="s">
        <v>1</v>
      </c>
      <c r="L204" s="38"/>
      <c r="M204" s="205" t="s">
        <v>1</v>
      </c>
      <c r="N204" s="206" t="s">
        <v>41</v>
      </c>
      <c r="O204" s="70"/>
      <c r="P204" s="207">
        <f>O204*H204</f>
        <v>0</v>
      </c>
      <c r="Q204" s="207">
        <v>0</v>
      </c>
      <c r="R204" s="207">
        <f>Q204*H204</f>
        <v>0</v>
      </c>
      <c r="S204" s="207">
        <v>0</v>
      </c>
      <c r="T204" s="208">
        <f>S204*H204</f>
        <v>0</v>
      </c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R204" s="209" t="s">
        <v>130</v>
      </c>
      <c r="AT204" s="209" t="s">
        <v>125</v>
      </c>
      <c r="AU204" s="209" t="s">
        <v>85</v>
      </c>
      <c r="AY204" s="16" t="s">
        <v>123</v>
      </c>
      <c r="BE204" s="210">
        <f>IF(N204="základní",J204,0)</f>
        <v>0</v>
      </c>
      <c r="BF204" s="210">
        <f>IF(N204="snížená",J204,0)</f>
        <v>0</v>
      </c>
      <c r="BG204" s="210">
        <f>IF(N204="zákl. přenesená",J204,0)</f>
        <v>0</v>
      </c>
      <c r="BH204" s="210">
        <f>IF(N204="sníž. přenesená",J204,0)</f>
        <v>0</v>
      </c>
      <c r="BI204" s="210">
        <f>IF(N204="nulová",J204,0)</f>
        <v>0</v>
      </c>
      <c r="BJ204" s="16" t="s">
        <v>83</v>
      </c>
      <c r="BK204" s="210">
        <f>ROUND(I204*H204,2)</f>
        <v>0</v>
      </c>
      <c r="BL204" s="16" t="s">
        <v>130</v>
      </c>
      <c r="BM204" s="209" t="s">
        <v>301</v>
      </c>
    </row>
    <row r="205" spans="1:65" s="2" customFormat="1" ht="67.2">
      <c r="A205" s="33"/>
      <c r="B205" s="34"/>
      <c r="C205" s="35"/>
      <c r="D205" s="213" t="s">
        <v>230</v>
      </c>
      <c r="E205" s="35"/>
      <c r="F205" s="244" t="s">
        <v>302</v>
      </c>
      <c r="G205" s="35"/>
      <c r="H205" s="35"/>
      <c r="I205" s="110"/>
      <c r="J205" s="35"/>
      <c r="K205" s="35"/>
      <c r="L205" s="38"/>
      <c r="M205" s="245"/>
      <c r="N205" s="246"/>
      <c r="O205" s="70"/>
      <c r="P205" s="70"/>
      <c r="Q205" s="70"/>
      <c r="R205" s="70"/>
      <c r="S205" s="70"/>
      <c r="T205" s="71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T205" s="16" t="s">
        <v>230</v>
      </c>
      <c r="AU205" s="16" t="s">
        <v>85</v>
      </c>
    </row>
    <row r="206" spans="1:65" s="2" customFormat="1" ht="16.5" customHeight="1">
      <c r="A206" s="33"/>
      <c r="B206" s="34"/>
      <c r="C206" s="198" t="s">
        <v>303</v>
      </c>
      <c r="D206" s="198" t="s">
        <v>125</v>
      </c>
      <c r="E206" s="199" t="s">
        <v>304</v>
      </c>
      <c r="F206" s="200" t="s">
        <v>305</v>
      </c>
      <c r="G206" s="201" t="s">
        <v>164</v>
      </c>
      <c r="H206" s="202">
        <v>3</v>
      </c>
      <c r="I206" s="203"/>
      <c r="J206" s="204">
        <f>ROUND(I206*H206,2)</f>
        <v>0</v>
      </c>
      <c r="K206" s="200" t="s">
        <v>1</v>
      </c>
      <c r="L206" s="38"/>
      <c r="M206" s="205" t="s">
        <v>1</v>
      </c>
      <c r="N206" s="206" t="s">
        <v>41</v>
      </c>
      <c r="O206" s="70"/>
      <c r="P206" s="207">
        <f>O206*H206</f>
        <v>0</v>
      </c>
      <c r="Q206" s="207">
        <v>0</v>
      </c>
      <c r="R206" s="207">
        <f>Q206*H206</f>
        <v>0</v>
      </c>
      <c r="S206" s="207">
        <v>0</v>
      </c>
      <c r="T206" s="208">
        <f>S206*H206</f>
        <v>0</v>
      </c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R206" s="209" t="s">
        <v>130</v>
      </c>
      <c r="AT206" s="209" t="s">
        <v>125</v>
      </c>
      <c r="AU206" s="209" t="s">
        <v>85</v>
      </c>
      <c r="AY206" s="16" t="s">
        <v>123</v>
      </c>
      <c r="BE206" s="210">
        <f>IF(N206="základní",J206,0)</f>
        <v>0</v>
      </c>
      <c r="BF206" s="210">
        <f>IF(N206="snížená",J206,0)</f>
        <v>0</v>
      </c>
      <c r="BG206" s="210">
        <f>IF(N206="zákl. přenesená",J206,0)</f>
        <v>0</v>
      </c>
      <c r="BH206" s="210">
        <f>IF(N206="sníž. přenesená",J206,0)</f>
        <v>0</v>
      </c>
      <c r="BI206" s="210">
        <f>IF(N206="nulová",J206,0)</f>
        <v>0</v>
      </c>
      <c r="BJ206" s="16" t="s">
        <v>83</v>
      </c>
      <c r="BK206" s="210">
        <f>ROUND(I206*H206,2)</f>
        <v>0</v>
      </c>
      <c r="BL206" s="16" t="s">
        <v>130</v>
      </c>
      <c r="BM206" s="209" t="s">
        <v>306</v>
      </c>
    </row>
    <row r="207" spans="1:65" s="2" customFormat="1" ht="38.4">
      <c r="A207" s="33"/>
      <c r="B207" s="34"/>
      <c r="C207" s="35"/>
      <c r="D207" s="213" t="s">
        <v>230</v>
      </c>
      <c r="E207" s="35"/>
      <c r="F207" s="244" t="s">
        <v>307</v>
      </c>
      <c r="G207" s="35"/>
      <c r="H207" s="35"/>
      <c r="I207" s="110"/>
      <c r="J207" s="35"/>
      <c r="K207" s="35"/>
      <c r="L207" s="38"/>
      <c r="M207" s="245"/>
      <c r="N207" s="246"/>
      <c r="O207" s="70"/>
      <c r="P207" s="70"/>
      <c r="Q207" s="70"/>
      <c r="R207" s="70"/>
      <c r="S207" s="70"/>
      <c r="T207" s="71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T207" s="16" t="s">
        <v>230</v>
      </c>
      <c r="AU207" s="16" t="s">
        <v>85</v>
      </c>
    </row>
    <row r="208" spans="1:65" s="2" customFormat="1" ht="33" customHeight="1">
      <c r="A208" s="33"/>
      <c r="B208" s="34"/>
      <c r="C208" s="198" t="s">
        <v>308</v>
      </c>
      <c r="D208" s="198" t="s">
        <v>125</v>
      </c>
      <c r="E208" s="199" t="s">
        <v>309</v>
      </c>
      <c r="F208" s="200" t="s">
        <v>310</v>
      </c>
      <c r="G208" s="201" t="s">
        <v>292</v>
      </c>
      <c r="H208" s="202">
        <v>1</v>
      </c>
      <c r="I208" s="203"/>
      <c r="J208" s="204">
        <f>ROUND(I208*H208,2)</f>
        <v>0</v>
      </c>
      <c r="K208" s="200" t="s">
        <v>1</v>
      </c>
      <c r="L208" s="38"/>
      <c r="M208" s="205" t="s">
        <v>1</v>
      </c>
      <c r="N208" s="206" t="s">
        <v>41</v>
      </c>
      <c r="O208" s="70"/>
      <c r="P208" s="207">
        <f>O208*H208</f>
        <v>0</v>
      </c>
      <c r="Q208" s="207">
        <v>0</v>
      </c>
      <c r="R208" s="207">
        <f>Q208*H208</f>
        <v>0</v>
      </c>
      <c r="S208" s="207">
        <v>0</v>
      </c>
      <c r="T208" s="208">
        <f>S208*H208</f>
        <v>0</v>
      </c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R208" s="209" t="s">
        <v>130</v>
      </c>
      <c r="AT208" s="209" t="s">
        <v>125</v>
      </c>
      <c r="AU208" s="209" t="s">
        <v>85</v>
      </c>
      <c r="AY208" s="16" t="s">
        <v>123</v>
      </c>
      <c r="BE208" s="210">
        <f>IF(N208="základní",J208,0)</f>
        <v>0</v>
      </c>
      <c r="BF208" s="210">
        <f>IF(N208="snížená",J208,0)</f>
        <v>0</v>
      </c>
      <c r="BG208" s="210">
        <f>IF(N208="zákl. přenesená",J208,0)</f>
        <v>0</v>
      </c>
      <c r="BH208" s="210">
        <f>IF(N208="sníž. přenesená",J208,0)</f>
        <v>0</v>
      </c>
      <c r="BI208" s="210">
        <f>IF(N208="nulová",J208,0)</f>
        <v>0</v>
      </c>
      <c r="BJ208" s="16" t="s">
        <v>83</v>
      </c>
      <c r="BK208" s="210">
        <f>ROUND(I208*H208,2)</f>
        <v>0</v>
      </c>
      <c r="BL208" s="16" t="s">
        <v>130</v>
      </c>
      <c r="BM208" s="209" t="s">
        <v>311</v>
      </c>
    </row>
    <row r="209" spans="1:65" s="12" customFormat="1" ht="22.8" customHeight="1">
      <c r="B209" s="182"/>
      <c r="C209" s="183"/>
      <c r="D209" s="184" t="s">
        <v>75</v>
      </c>
      <c r="E209" s="196" t="s">
        <v>167</v>
      </c>
      <c r="F209" s="196" t="s">
        <v>312</v>
      </c>
      <c r="G209" s="183"/>
      <c r="H209" s="183"/>
      <c r="I209" s="186"/>
      <c r="J209" s="197">
        <f>BK209</f>
        <v>0</v>
      </c>
      <c r="K209" s="183"/>
      <c r="L209" s="188"/>
      <c r="M209" s="189"/>
      <c r="N209" s="190"/>
      <c r="O209" s="190"/>
      <c r="P209" s="191">
        <f>SUM(P210:P232)</f>
        <v>0</v>
      </c>
      <c r="Q209" s="190"/>
      <c r="R209" s="191">
        <f>SUM(R210:R232)</f>
        <v>60.98283691999999</v>
      </c>
      <c r="S209" s="190"/>
      <c r="T209" s="192">
        <f>SUM(T210:T232)</f>
        <v>0</v>
      </c>
      <c r="AR209" s="193" t="s">
        <v>83</v>
      </c>
      <c r="AT209" s="194" t="s">
        <v>75</v>
      </c>
      <c r="AU209" s="194" t="s">
        <v>83</v>
      </c>
      <c r="AY209" s="193" t="s">
        <v>123</v>
      </c>
      <c r="BK209" s="195">
        <f>SUM(BK210:BK232)</f>
        <v>0</v>
      </c>
    </row>
    <row r="210" spans="1:65" s="2" customFormat="1" ht="16.5" customHeight="1">
      <c r="A210" s="33"/>
      <c r="B210" s="34"/>
      <c r="C210" s="198" t="s">
        <v>313</v>
      </c>
      <c r="D210" s="198" t="s">
        <v>125</v>
      </c>
      <c r="E210" s="199" t="s">
        <v>314</v>
      </c>
      <c r="F210" s="200" t="s">
        <v>315</v>
      </c>
      <c r="G210" s="201" t="s">
        <v>128</v>
      </c>
      <c r="H210" s="202">
        <v>637</v>
      </c>
      <c r="I210" s="203"/>
      <c r="J210" s="204">
        <f>ROUND(I210*H210,2)</f>
        <v>0</v>
      </c>
      <c r="K210" s="200" t="s">
        <v>1</v>
      </c>
      <c r="L210" s="38"/>
      <c r="M210" s="205" t="s">
        <v>1</v>
      </c>
      <c r="N210" s="206" t="s">
        <v>41</v>
      </c>
      <c r="O210" s="70"/>
      <c r="P210" s="207">
        <f>O210*H210</f>
        <v>0</v>
      </c>
      <c r="Q210" s="207">
        <v>0</v>
      </c>
      <c r="R210" s="207">
        <f>Q210*H210</f>
        <v>0</v>
      </c>
      <c r="S210" s="207">
        <v>0</v>
      </c>
      <c r="T210" s="208">
        <f>S210*H210</f>
        <v>0</v>
      </c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R210" s="209" t="s">
        <v>130</v>
      </c>
      <c r="AT210" s="209" t="s">
        <v>125</v>
      </c>
      <c r="AU210" s="209" t="s">
        <v>85</v>
      </c>
      <c r="AY210" s="16" t="s">
        <v>123</v>
      </c>
      <c r="BE210" s="210">
        <f>IF(N210="základní",J210,0)</f>
        <v>0</v>
      </c>
      <c r="BF210" s="210">
        <f>IF(N210="snížená",J210,0)</f>
        <v>0</v>
      </c>
      <c r="BG210" s="210">
        <f>IF(N210="zákl. přenesená",J210,0)</f>
        <v>0</v>
      </c>
      <c r="BH210" s="210">
        <f>IF(N210="sníž. přenesená",J210,0)</f>
        <v>0</v>
      </c>
      <c r="BI210" s="210">
        <f>IF(N210="nulová",J210,0)</f>
        <v>0</v>
      </c>
      <c r="BJ210" s="16" t="s">
        <v>83</v>
      </c>
      <c r="BK210" s="210">
        <f>ROUND(I210*H210,2)</f>
        <v>0</v>
      </c>
      <c r="BL210" s="16" t="s">
        <v>130</v>
      </c>
      <c r="BM210" s="209" t="s">
        <v>316</v>
      </c>
    </row>
    <row r="211" spans="1:65" s="2" customFormat="1" ht="16.5" customHeight="1">
      <c r="A211" s="33"/>
      <c r="B211" s="34"/>
      <c r="C211" s="198" t="s">
        <v>317</v>
      </c>
      <c r="D211" s="198" t="s">
        <v>125</v>
      </c>
      <c r="E211" s="199" t="s">
        <v>318</v>
      </c>
      <c r="F211" s="200" t="s">
        <v>319</v>
      </c>
      <c r="G211" s="201" t="s">
        <v>128</v>
      </c>
      <c r="H211" s="202">
        <v>63</v>
      </c>
      <c r="I211" s="203"/>
      <c r="J211" s="204">
        <f>ROUND(I211*H211,2)</f>
        <v>0</v>
      </c>
      <c r="K211" s="200" t="s">
        <v>320</v>
      </c>
      <c r="L211" s="38"/>
      <c r="M211" s="205" t="s">
        <v>1</v>
      </c>
      <c r="N211" s="206" t="s">
        <v>41</v>
      </c>
      <c r="O211" s="70"/>
      <c r="P211" s="207">
        <f>O211*H211</f>
        <v>0</v>
      </c>
      <c r="Q211" s="207">
        <v>9.4000000000000004E-3</v>
      </c>
      <c r="R211" s="207">
        <f>Q211*H211</f>
        <v>0.59220000000000006</v>
      </c>
      <c r="S211" s="207">
        <v>0</v>
      </c>
      <c r="T211" s="208">
        <f>S211*H211</f>
        <v>0</v>
      </c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R211" s="209" t="s">
        <v>130</v>
      </c>
      <c r="AT211" s="209" t="s">
        <v>125</v>
      </c>
      <c r="AU211" s="209" t="s">
        <v>85</v>
      </c>
      <c r="AY211" s="16" t="s">
        <v>123</v>
      </c>
      <c r="BE211" s="210">
        <f>IF(N211="základní",J211,0)</f>
        <v>0</v>
      </c>
      <c r="BF211" s="210">
        <f>IF(N211="snížená",J211,0)</f>
        <v>0</v>
      </c>
      <c r="BG211" s="210">
        <f>IF(N211="zákl. přenesená",J211,0)</f>
        <v>0</v>
      </c>
      <c r="BH211" s="210">
        <f>IF(N211="sníž. přenesená",J211,0)</f>
        <v>0</v>
      </c>
      <c r="BI211" s="210">
        <f>IF(N211="nulová",J211,0)</f>
        <v>0</v>
      </c>
      <c r="BJ211" s="16" t="s">
        <v>83</v>
      </c>
      <c r="BK211" s="210">
        <f>ROUND(I211*H211,2)</f>
        <v>0</v>
      </c>
      <c r="BL211" s="16" t="s">
        <v>130</v>
      </c>
      <c r="BM211" s="209" t="s">
        <v>321</v>
      </c>
    </row>
    <row r="212" spans="1:65" s="13" customFormat="1" ht="10.199999999999999">
      <c r="B212" s="211"/>
      <c r="C212" s="212"/>
      <c r="D212" s="213" t="s">
        <v>132</v>
      </c>
      <c r="E212" s="214" t="s">
        <v>1</v>
      </c>
      <c r="F212" s="215" t="s">
        <v>322</v>
      </c>
      <c r="G212" s="212"/>
      <c r="H212" s="216">
        <v>63</v>
      </c>
      <c r="I212" s="217"/>
      <c r="J212" s="212"/>
      <c r="K212" s="212"/>
      <c r="L212" s="218"/>
      <c r="M212" s="219"/>
      <c r="N212" s="220"/>
      <c r="O212" s="220"/>
      <c r="P212" s="220"/>
      <c r="Q212" s="220"/>
      <c r="R212" s="220"/>
      <c r="S212" s="220"/>
      <c r="T212" s="221"/>
      <c r="AT212" s="222" t="s">
        <v>132</v>
      </c>
      <c r="AU212" s="222" t="s">
        <v>85</v>
      </c>
      <c r="AV212" s="13" t="s">
        <v>85</v>
      </c>
      <c r="AW212" s="13" t="s">
        <v>32</v>
      </c>
      <c r="AX212" s="13" t="s">
        <v>83</v>
      </c>
      <c r="AY212" s="222" t="s">
        <v>123</v>
      </c>
    </row>
    <row r="213" spans="1:65" s="2" customFormat="1" ht="16.5" customHeight="1">
      <c r="A213" s="33"/>
      <c r="B213" s="34"/>
      <c r="C213" s="198" t="s">
        <v>323</v>
      </c>
      <c r="D213" s="198" t="s">
        <v>125</v>
      </c>
      <c r="E213" s="199" t="s">
        <v>324</v>
      </c>
      <c r="F213" s="200" t="s">
        <v>325</v>
      </c>
      <c r="G213" s="201" t="s">
        <v>128</v>
      </c>
      <c r="H213" s="202">
        <v>63</v>
      </c>
      <c r="I213" s="203"/>
      <c r="J213" s="204">
        <f>ROUND(I213*H213,2)</f>
        <v>0</v>
      </c>
      <c r="K213" s="200" t="s">
        <v>320</v>
      </c>
      <c r="L213" s="38"/>
      <c r="M213" s="205" t="s">
        <v>1</v>
      </c>
      <c r="N213" s="206" t="s">
        <v>41</v>
      </c>
      <c r="O213" s="70"/>
      <c r="P213" s="207">
        <f>O213*H213</f>
        <v>0</v>
      </c>
      <c r="Q213" s="207">
        <v>0</v>
      </c>
      <c r="R213" s="207">
        <f>Q213*H213</f>
        <v>0</v>
      </c>
      <c r="S213" s="207">
        <v>0</v>
      </c>
      <c r="T213" s="208">
        <f>S213*H213</f>
        <v>0</v>
      </c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R213" s="209" t="s">
        <v>130</v>
      </c>
      <c r="AT213" s="209" t="s">
        <v>125</v>
      </c>
      <c r="AU213" s="209" t="s">
        <v>85</v>
      </c>
      <c r="AY213" s="16" t="s">
        <v>123</v>
      </c>
      <c r="BE213" s="210">
        <f>IF(N213="základní",J213,0)</f>
        <v>0</v>
      </c>
      <c r="BF213" s="210">
        <f>IF(N213="snížená",J213,0)</f>
        <v>0</v>
      </c>
      <c r="BG213" s="210">
        <f>IF(N213="zákl. přenesená",J213,0)</f>
        <v>0</v>
      </c>
      <c r="BH213" s="210">
        <f>IF(N213="sníž. přenesená",J213,0)</f>
        <v>0</v>
      </c>
      <c r="BI213" s="210">
        <f>IF(N213="nulová",J213,0)</f>
        <v>0</v>
      </c>
      <c r="BJ213" s="16" t="s">
        <v>83</v>
      </c>
      <c r="BK213" s="210">
        <f>ROUND(I213*H213,2)</f>
        <v>0</v>
      </c>
      <c r="BL213" s="16" t="s">
        <v>130</v>
      </c>
      <c r="BM213" s="209" t="s">
        <v>326</v>
      </c>
    </row>
    <row r="214" spans="1:65" s="2" customFormat="1" ht="21.75" customHeight="1">
      <c r="A214" s="33"/>
      <c r="B214" s="34"/>
      <c r="C214" s="198" t="s">
        <v>327</v>
      </c>
      <c r="D214" s="198" t="s">
        <v>125</v>
      </c>
      <c r="E214" s="199" t="s">
        <v>328</v>
      </c>
      <c r="F214" s="200" t="s">
        <v>329</v>
      </c>
      <c r="G214" s="201" t="s">
        <v>164</v>
      </c>
      <c r="H214" s="202">
        <v>144</v>
      </c>
      <c r="I214" s="203"/>
      <c r="J214" s="204">
        <f>ROUND(I214*H214,2)</f>
        <v>0</v>
      </c>
      <c r="K214" s="200" t="s">
        <v>129</v>
      </c>
      <c r="L214" s="38"/>
      <c r="M214" s="205" t="s">
        <v>1</v>
      </c>
      <c r="N214" s="206" t="s">
        <v>41</v>
      </c>
      <c r="O214" s="70"/>
      <c r="P214" s="207">
        <f>O214*H214</f>
        <v>0</v>
      </c>
      <c r="Q214" s="207">
        <v>8.9779999999999999E-2</v>
      </c>
      <c r="R214" s="207">
        <f>Q214*H214</f>
        <v>12.928319999999999</v>
      </c>
      <c r="S214" s="207">
        <v>0</v>
      </c>
      <c r="T214" s="208">
        <f>S214*H214</f>
        <v>0</v>
      </c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R214" s="209" t="s">
        <v>130</v>
      </c>
      <c r="AT214" s="209" t="s">
        <v>125</v>
      </c>
      <c r="AU214" s="209" t="s">
        <v>85</v>
      </c>
      <c r="AY214" s="16" t="s">
        <v>123</v>
      </c>
      <c r="BE214" s="210">
        <f>IF(N214="základní",J214,0)</f>
        <v>0</v>
      </c>
      <c r="BF214" s="210">
        <f>IF(N214="snížená",J214,0)</f>
        <v>0</v>
      </c>
      <c r="BG214" s="210">
        <f>IF(N214="zákl. přenesená",J214,0)</f>
        <v>0</v>
      </c>
      <c r="BH214" s="210">
        <f>IF(N214="sníž. přenesená",J214,0)</f>
        <v>0</v>
      </c>
      <c r="BI214" s="210">
        <f>IF(N214="nulová",J214,0)</f>
        <v>0</v>
      </c>
      <c r="BJ214" s="16" t="s">
        <v>83</v>
      </c>
      <c r="BK214" s="210">
        <f>ROUND(I214*H214,2)</f>
        <v>0</v>
      </c>
      <c r="BL214" s="16" t="s">
        <v>130</v>
      </c>
      <c r="BM214" s="209" t="s">
        <v>330</v>
      </c>
    </row>
    <row r="215" spans="1:65" s="13" customFormat="1" ht="10.199999999999999">
      <c r="B215" s="211"/>
      <c r="C215" s="212"/>
      <c r="D215" s="213" t="s">
        <v>132</v>
      </c>
      <c r="E215" s="214" t="s">
        <v>1</v>
      </c>
      <c r="F215" s="215" t="s">
        <v>331</v>
      </c>
      <c r="G215" s="212"/>
      <c r="H215" s="216">
        <v>144</v>
      </c>
      <c r="I215" s="217"/>
      <c r="J215" s="212"/>
      <c r="K215" s="212"/>
      <c r="L215" s="218"/>
      <c r="M215" s="219"/>
      <c r="N215" s="220"/>
      <c r="O215" s="220"/>
      <c r="P215" s="220"/>
      <c r="Q215" s="220"/>
      <c r="R215" s="220"/>
      <c r="S215" s="220"/>
      <c r="T215" s="221"/>
      <c r="AT215" s="222" t="s">
        <v>132</v>
      </c>
      <c r="AU215" s="222" t="s">
        <v>85</v>
      </c>
      <c r="AV215" s="13" t="s">
        <v>85</v>
      </c>
      <c r="AW215" s="13" t="s">
        <v>32</v>
      </c>
      <c r="AX215" s="13" t="s">
        <v>83</v>
      </c>
      <c r="AY215" s="222" t="s">
        <v>123</v>
      </c>
    </row>
    <row r="216" spans="1:65" s="2" customFormat="1" ht="16.5" customHeight="1">
      <c r="A216" s="33"/>
      <c r="B216" s="34"/>
      <c r="C216" s="234" t="s">
        <v>332</v>
      </c>
      <c r="D216" s="234" t="s">
        <v>202</v>
      </c>
      <c r="E216" s="235" t="s">
        <v>333</v>
      </c>
      <c r="F216" s="236" t="s">
        <v>334</v>
      </c>
      <c r="G216" s="237" t="s">
        <v>128</v>
      </c>
      <c r="H216" s="238">
        <v>15.84</v>
      </c>
      <c r="I216" s="239"/>
      <c r="J216" s="240">
        <f>ROUND(I216*H216,2)</f>
        <v>0</v>
      </c>
      <c r="K216" s="236" t="s">
        <v>129</v>
      </c>
      <c r="L216" s="241"/>
      <c r="M216" s="242" t="s">
        <v>1</v>
      </c>
      <c r="N216" s="243" t="s">
        <v>41</v>
      </c>
      <c r="O216" s="70"/>
      <c r="P216" s="207">
        <f>O216*H216</f>
        <v>0</v>
      </c>
      <c r="Q216" s="207">
        <v>0.222</v>
      </c>
      <c r="R216" s="207">
        <f>Q216*H216</f>
        <v>3.5164800000000001</v>
      </c>
      <c r="S216" s="207">
        <v>0</v>
      </c>
      <c r="T216" s="208">
        <f>S216*H216</f>
        <v>0</v>
      </c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R216" s="209" t="s">
        <v>161</v>
      </c>
      <c r="AT216" s="209" t="s">
        <v>202</v>
      </c>
      <c r="AU216" s="209" t="s">
        <v>85</v>
      </c>
      <c r="AY216" s="16" t="s">
        <v>123</v>
      </c>
      <c r="BE216" s="210">
        <f>IF(N216="základní",J216,0)</f>
        <v>0</v>
      </c>
      <c r="BF216" s="210">
        <f>IF(N216="snížená",J216,0)</f>
        <v>0</v>
      </c>
      <c r="BG216" s="210">
        <f>IF(N216="zákl. přenesená",J216,0)</f>
        <v>0</v>
      </c>
      <c r="BH216" s="210">
        <f>IF(N216="sníž. přenesená",J216,0)</f>
        <v>0</v>
      </c>
      <c r="BI216" s="210">
        <f>IF(N216="nulová",J216,0)</f>
        <v>0</v>
      </c>
      <c r="BJ216" s="16" t="s">
        <v>83</v>
      </c>
      <c r="BK216" s="210">
        <f>ROUND(I216*H216,2)</f>
        <v>0</v>
      </c>
      <c r="BL216" s="16" t="s">
        <v>130</v>
      </c>
      <c r="BM216" s="209" t="s">
        <v>335</v>
      </c>
    </row>
    <row r="217" spans="1:65" s="13" customFormat="1" ht="10.199999999999999">
      <c r="B217" s="211"/>
      <c r="C217" s="212"/>
      <c r="D217" s="213" t="s">
        <v>132</v>
      </c>
      <c r="E217" s="214" t="s">
        <v>1</v>
      </c>
      <c r="F217" s="215" t="s">
        <v>336</v>
      </c>
      <c r="G217" s="212"/>
      <c r="H217" s="216">
        <v>15.84</v>
      </c>
      <c r="I217" s="217"/>
      <c r="J217" s="212"/>
      <c r="K217" s="212"/>
      <c r="L217" s="218"/>
      <c r="M217" s="219"/>
      <c r="N217" s="220"/>
      <c r="O217" s="220"/>
      <c r="P217" s="220"/>
      <c r="Q217" s="220"/>
      <c r="R217" s="220"/>
      <c r="S217" s="220"/>
      <c r="T217" s="221"/>
      <c r="AT217" s="222" t="s">
        <v>132</v>
      </c>
      <c r="AU217" s="222" t="s">
        <v>85</v>
      </c>
      <c r="AV217" s="13" t="s">
        <v>85</v>
      </c>
      <c r="AW217" s="13" t="s">
        <v>32</v>
      </c>
      <c r="AX217" s="13" t="s">
        <v>83</v>
      </c>
      <c r="AY217" s="222" t="s">
        <v>123</v>
      </c>
    </row>
    <row r="218" spans="1:65" s="2" customFormat="1" ht="21.75" customHeight="1">
      <c r="A218" s="33"/>
      <c r="B218" s="34"/>
      <c r="C218" s="198" t="s">
        <v>337</v>
      </c>
      <c r="D218" s="198" t="s">
        <v>125</v>
      </c>
      <c r="E218" s="199" t="s">
        <v>338</v>
      </c>
      <c r="F218" s="200" t="s">
        <v>339</v>
      </c>
      <c r="G218" s="201" t="s">
        <v>164</v>
      </c>
      <c r="H218" s="202">
        <v>145</v>
      </c>
      <c r="I218" s="203"/>
      <c r="J218" s="204">
        <f>ROUND(I218*H218,2)</f>
        <v>0</v>
      </c>
      <c r="K218" s="200" t="s">
        <v>1</v>
      </c>
      <c r="L218" s="38"/>
      <c r="M218" s="205" t="s">
        <v>1</v>
      </c>
      <c r="N218" s="206" t="s">
        <v>41</v>
      </c>
      <c r="O218" s="70"/>
      <c r="P218" s="207">
        <f>O218*H218</f>
        <v>0</v>
      </c>
      <c r="Q218" s="207">
        <v>0.1295</v>
      </c>
      <c r="R218" s="207">
        <f>Q218*H218</f>
        <v>18.7775</v>
      </c>
      <c r="S218" s="207">
        <v>0</v>
      </c>
      <c r="T218" s="208">
        <f>S218*H218</f>
        <v>0</v>
      </c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R218" s="209" t="s">
        <v>130</v>
      </c>
      <c r="AT218" s="209" t="s">
        <v>125</v>
      </c>
      <c r="AU218" s="209" t="s">
        <v>85</v>
      </c>
      <c r="AY218" s="16" t="s">
        <v>123</v>
      </c>
      <c r="BE218" s="210">
        <f>IF(N218="základní",J218,0)</f>
        <v>0</v>
      </c>
      <c r="BF218" s="210">
        <f>IF(N218="snížená",J218,0)</f>
        <v>0</v>
      </c>
      <c r="BG218" s="210">
        <f>IF(N218="zákl. přenesená",J218,0)</f>
        <v>0</v>
      </c>
      <c r="BH218" s="210">
        <f>IF(N218="sníž. přenesená",J218,0)</f>
        <v>0</v>
      </c>
      <c r="BI218" s="210">
        <f>IF(N218="nulová",J218,0)</f>
        <v>0</v>
      </c>
      <c r="BJ218" s="16" t="s">
        <v>83</v>
      </c>
      <c r="BK218" s="210">
        <f>ROUND(I218*H218,2)</f>
        <v>0</v>
      </c>
      <c r="BL218" s="16" t="s">
        <v>130</v>
      </c>
      <c r="BM218" s="209" t="s">
        <v>340</v>
      </c>
    </row>
    <row r="219" spans="1:65" s="13" customFormat="1" ht="10.199999999999999">
      <c r="B219" s="211"/>
      <c r="C219" s="212"/>
      <c r="D219" s="213" t="s">
        <v>132</v>
      </c>
      <c r="E219" s="214" t="s">
        <v>1</v>
      </c>
      <c r="F219" s="215" t="s">
        <v>341</v>
      </c>
      <c r="G219" s="212"/>
      <c r="H219" s="216">
        <v>145</v>
      </c>
      <c r="I219" s="217"/>
      <c r="J219" s="212"/>
      <c r="K219" s="212"/>
      <c r="L219" s="218"/>
      <c r="M219" s="219"/>
      <c r="N219" s="220"/>
      <c r="O219" s="220"/>
      <c r="P219" s="220"/>
      <c r="Q219" s="220"/>
      <c r="R219" s="220"/>
      <c r="S219" s="220"/>
      <c r="T219" s="221"/>
      <c r="AT219" s="222" t="s">
        <v>132</v>
      </c>
      <c r="AU219" s="222" t="s">
        <v>85</v>
      </c>
      <c r="AV219" s="13" t="s">
        <v>85</v>
      </c>
      <c r="AW219" s="13" t="s">
        <v>32</v>
      </c>
      <c r="AX219" s="13" t="s">
        <v>83</v>
      </c>
      <c r="AY219" s="222" t="s">
        <v>123</v>
      </c>
    </row>
    <row r="220" spans="1:65" s="2" customFormat="1" ht="16.5" customHeight="1">
      <c r="A220" s="33"/>
      <c r="B220" s="34"/>
      <c r="C220" s="234" t="s">
        <v>342</v>
      </c>
      <c r="D220" s="234" t="s">
        <v>202</v>
      </c>
      <c r="E220" s="235" t="s">
        <v>343</v>
      </c>
      <c r="F220" s="236" t="s">
        <v>344</v>
      </c>
      <c r="G220" s="237" t="s">
        <v>292</v>
      </c>
      <c r="H220" s="238">
        <v>11</v>
      </c>
      <c r="I220" s="239"/>
      <c r="J220" s="240">
        <f>ROUND(I220*H220,2)</f>
        <v>0</v>
      </c>
      <c r="K220" s="236" t="s">
        <v>345</v>
      </c>
      <c r="L220" s="241"/>
      <c r="M220" s="242" t="s">
        <v>1</v>
      </c>
      <c r="N220" s="243" t="s">
        <v>41</v>
      </c>
      <c r="O220" s="70"/>
      <c r="P220" s="207">
        <f>O220*H220</f>
        <v>0</v>
      </c>
      <c r="Q220" s="207">
        <v>5.8000000000000003E-2</v>
      </c>
      <c r="R220" s="207">
        <f>Q220*H220</f>
        <v>0.63800000000000001</v>
      </c>
      <c r="S220" s="207">
        <v>0</v>
      </c>
      <c r="T220" s="208">
        <f>S220*H220</f>
        <v>0</v>
      </c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R220" s="209" t="s">
        <v>161</v>
      </c>
      <c r="AT220" s="209" t="s">
        <v>202</v>
      </c>
      <c r="AU220" s="209" t="s">
        <v>85</v>
      </c>
      <c r="AY220" s="16" t="s">
        <v>123</v>
      </c>
      <c r="BE220" s="210">
        <f>IF(N220="základní",J220,0)</f>
        <v>0</v>
      </c>
      <c r="BF220" s="210">
        <f>IF(N220="snížená",J220,0)</f>
        <v>0</v>
      </c>
      <c r="BG220" s="210">
        <f>IF(N220="zákl. přenesená",J220,0)</f>
        <v>0</v>
      </c>
      <c r="BH220" s="210">
        <f>IF(N220="sníž. přenesená",J220,0)</f>
        <v>0</v>
      </c>
      <c r="BI220" s="210">
        <f>IF(N220="nulová",J220,0)</f>
        <v>0</v>
      </c>
      <c r="BJ220" s="16" t="s">
        <v>83</v>
      </c>
      <c r="BK220" s="210">
        <f>ROUND(I220*H220,2)</f>
        <v>0</v>
      </c>
      <c r="BL220" s="16" t="s">
        <v>130</v>
      </c>
      <c r="BM220" s="209" t="s">
        <v>346</v>
      </c>
    </row>
    <row r="221" spans="1:65" s="13" customFormat="1" ht="10.199999999999999">
      <c r="B221" s="211"/>
      <c r="C221" s="212"/>
      <c r="D221" s="213" t="s">
        <v>132</v>
      </c>
      <c r="E221" s="214" t="s">
        <v>1</v>
      </c>
      <c r="F221" s="215" t="s">
        <v>178</v>
      </c>
      <c r="G221" s="212"/>
      <c r="H221" s="216">
        <v>11</v>
      </c>
      <c r="I221" s="217"/>
      <c r="J221" s="212"/>
      <c r="K221" s="212"/>
      <c r="L221" s="218"/>
      <c r="M221" s="219"/>
      <c r="N221" s="220"/>
      <c r="O221" s="220"/>
      <c r="P221" s="220"/>
      <c r="Q221" s="220"/>
      <c r="R221" s="220"/>
      <c r="S221" s="220"/>
      <c r="T221" s="221"/>
      <c r="AT221" s="222" t="s">
        <v>132</v>
      </c>
      <c r="AU221" s="222" t="s">
        <v>85</v>
      </c>
      <c r="AV221" s="13" t="s">
        <v>85</v>
      </c>
      <c r="AW221" s="13" t="s">
        <v>32</v>
      </c>
      <c r="AX221" s="13" t="s">
        <v>83</v>
      </c>
      <c r="AY221" s="222" t="s">
        <v>123</v>
      </c>
    </row>
    <row r="222" spans="1:65" s="2" customFormat="1" ht="16.5" customHeight="1">
      <c r="A222" s="33"/>
      <c r="B222" s="34"/>
      <c r="C222" s="234" t="s">
        <v>347</v>
      </c>
      <c r="D222" s="234" t="s">
        <v>202</v>
      </c>
      <c r="E222" s="235" t="s">
        <v>348</v>
      </c>
      <c r="F222" s="236" t="s">
        <v>349</v>
      </c>
      <c r="G222" s="237" t="s">
        <v>164</v>
      </c>
      <c r="H222" s="238">
        <v>134</v>
      </c>
      <c r="I222" s="239"/>
      <c r="J222" s="240">
        <f>ROUND(I222*H222,2)</f>
        <v>0</v>
      </c>
      <c r="K222" s="236" t="s">
        <v>129</v>
      </c>
      <c r="L222" s="241"/>
      <c r="M222" s="242" t="s">
        <v>1</v>
      </c>
      <c r="N222" s="243" t="s">
        <v>41</v>
      </c>
      <c r="O222" s="70"/>
      <c r="P222" s="207">
        <f>O222*H222</f>
        <v>0</v>
      </c>
      <c r="Q222" s="207">
        <v>8.5000000000000006E-2</v>
      </c>
      <c r="R222" s="207">
        <f>Q222*H222</f>
        <v>11.39</v>
      </c>
      <c r="S222" s="207">
        <v>0</v>
      </c>
      <c r="T222" s="208">
        <f>S222*H222</f>
        <v>0</v>
      </c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R222" s="209" t="s">
        <v>161</v>
      </c>
      <c r="AT222" s="209" t="s">
        <v>202</v>
      </c>
      <c r="AU222" s="209" t="s">
        <v>85</v>
      </c>
      <c r="AY222" s="16" t="s">
        <v>123</v>
      </c>
      <c r="BE222" s="210">
        <f>IF(N222="základní",J222,0)</f>
        <v>0</v>
      </c>
      <c r="BF222" s="210">
        <f>IF(N222="snížená",J222,0)</f>
        <v>0</v>
      </c>
      <c r="BG222" s="210">
        <f>IF(N222="zákl. přenesená",J222,0)</f>
        <v>0</v>
      </c>
      <c r="BH222" s="210">
        <f>IF(N222="sníž. přenesená",J222,0)</f>
        <v>0</v>
      </c>
      <c r="BI222" s="210">
        <f>IF(N222="nulová",J222,0)</f>
        <v>0</v>
      </c>
      <c r="BJ222" s="16" t="s">
        <v>83</v>
      </c>
      <c r="BK222" s="210">
        <f>ROUND(I222*H222,2)</f>
        <v>0</v>
      </c>
      <c r="BL222" s="16" t="s">
        <v>130</v>
      </c>
      <c r="BM222" s="209" t="s">
        <v>350</v>
      </c>
    </row>
    <row r="223" spans="1:65" s="13" customFormat="1" ht="10.199999999999999">
      <c r="B223" s="211"/>
      <c r="C223" s="212"/>
      <c r="D223" s="213" t="s">
        <v>132</v>
      </c>
      <c r="E223" s="214" t="s">
        <v>1</v>
      </c>
      <c r="F223" s="215" t="s">
        <v>351</v>
      </c>
      <c r="G223" s="212"/>
      <c r="H223" s="216">
        <v>134</v>
      </c>
      <c r="I223" s="217"/>
      <c r="J223" s="212"/>
      <c r="K223" s="212"/>
      <c r="L223" s="218"/>
      <c r="M223" s="219"/>
      <c r="N223" s="220"/>
      <c r="O223" s="220"/>
      <c r="P223" s="220"/>
      <c r="Q223" s="220"/>
      <c r="R223" s="220"/>
      <c r="S223" s="220"/>
      <c r="T223" s="221"/>
      <c r="AT223" s="222" t="s">
        <v>132</v>
      </c>
      <c r="AU223" s="222" t="s">
        <v>85</v>
      </c>
      <c r="AV223" s="13" t="s">
        <v>85</v>
      </c>
      <c r="AW223" s="13" t="s">
        <v>32</v>
      </c>
      <c r="AX223" s="13" t="s">
        <v>83</v>
      </c>
      <c r="AY223" s="222" t="s">
        <v>123</v>
      </c>
    </row>
    <row r="224" spans="1:65" s="2" customFormat="1" ht="21.75" customHeight="1">
      <c r="A224" s="33"/>
      <c r="B224" s="34"/>
      <c r="C224" s="198" t="s">
        <v>352</v>
      </c>
      <c r="D224" s="198" t="s">
        <v>125</v>
      </c>
      <c r="E224" s="199" t="s">
        <v>353</v>
      </c>
      <c r="F224" s="200" t="s">
        <v>354</v>
      </c>
      <c r="G224" s="201" t="s">
        <v>170</v>
      </c>
      <c r="H224" s="202">
        <v>5.4379999999999997</v>
      </c>
      <c r="I224" s="203"/>
      <c r="J224" s="204">
        <f>ROUND(I224*H224,2)</f>
        <v>0</v>
      </c>
      <c r="K224" s="200" t="s">
        <v>129</v>
      </c>
      <c r="L224" s="38"/>
      <c r="M224" s="205" t="s">
        <v>1</v>
      </c>
      <c r="N224" s="206" t="s">
        <v>41</v>
      </c>
      <c r="O224" s="70"/>
      <c r="P224" s="207">
        <f>O224*H224</f>
        <v>0</v>
      </c>
      <c r="Q224" s="207">
        <v>2.2563399999999998</v>
      </c>
      <c r="R224" s="207">
        <f>Q224*H224</f>
        <v>12.269976919999998</v>
      </c>
      <c r="S224" s="207">
        <v>0</v>
      </c>
      <c r="T224" s="208">
        <f>S224*H224</f>
        <v>0</v>
      </c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R224" s="209" t="s">
        <v>130</v>
      </c>
      <c r="AT224" s="209" t="s">
        <v>125</v>
      </c>
      <c r="AU224" s="209" t="s">
        <v>85</v>
      </c>
      <c r="AY224" s="16" t="s">
        <v>123</v>
      </c>
      <c r="BE224" s="210">
        <f>IF(N224="základní",J224,0)</f>
        <v>0</v>
      </c>
      <c r="BF224" s="210">
        <f>IF(N224="snížená",J224,0)</f>
        <v>0</v>
      </c>
      <c r="BG224" s="210">
        <f>IF(N224="zákl. přenesená",J224,0)</f>
        <v>0</v>
      </c>
      <c r="BH224" s="210">
        <f>IF(N224="sníž. přenesená",J224,0)</f>
        <v>0</v>
      </c>
      <c r="BI224" s="210">
        <f>IF(N224="nulová",J224,0)</f>
        <v>0</v>
      </c>
      <c r="BJ224" s="16" t="s">
        <v>83</v>
      </c>
      <c r="BK224" s="210">
        <f>ROUND(I224*H224,2)</f>
        <v>0</v>
      </c>
      <c r="BL224" s="16" t="s">
        <v>130</v>
      </c>
      <c r="BM224" s="209" t="s">
        <v>355</v>
      </c>
    </row>
    <row r="225" spans="1:65" s="13" customFormat="1" ht="10.199999999999999">
      <c r="B225" s="211"/>
      <c r="C225" s="212"/>
      <c r="D225" s="213" t="s">
        <v>132</v>
      </c>
      <c r="E225" s="214" t="s">
        <v>1</v>
      </c>
      <c r="F225" s="215" t="s">
        <v>356</v>
      </c>
      <c r="G225" s="212"/>
      <c r="H225" s="216">
        <v>5.4379999999999997</v>
      </c>
      <c r="I225" s="217"/>
      <c r="J225" s="212"/>
      <c r="K225" s="212"/>
      <c r="L225" s="218"/>
      <c r="M225" s="219"/>
      <c r="N225" s="220"/>
      <c r="O225" s="220"/>
      <c r="P225" s="220"/>
      <c r="Q225" s="220"/>
      <c r="R225" s="220"/>
      <c r="S225" s="220"/>
      <c r="T225" s="221"/>
      <c r="AT225" s="222" t="s">
        <v>132</v>
      </c>
      <c r="AU225" s="222" t="s">
        <v>85</v>
      </c>
      <c r="AV225" s="13" t="s">
        <v>85</v>
      </c>
      <c r="AW225" s="13" t="s">
        <v>32</v>
      </c>
      <c r="AX225" s="13" t="s">
        <v>83</v>
      </c>
      <c r="AY225" s="222" t="s">
        <v>123</v>
      </c>
    </row>
    <row r="226" spans="1:65" s="2" customFormat="1" ht="21.75" customHeight="1">
      <c r="A226" s="33"/>
      <c r="B226" s="34"/>
      <c r="C226" s="198" t="s">
        <v>357</v>
      </c>
      <c r="D226" s="198" t="s">
        <v>125</v>
      </c>
      <c r="E226" s="199" t="s">
        <v>358</v>
      </c>
      <c r="F226" s="200" t="s">
        <v>359</v>
      </c>
      <c r="G226" s="201" t="s">
        <v>128</v>
      </c>
      <c r="H226" s="202">
        <v>828</v>
      </c>
      <c r="I226" s="203"/>
      <c r="J226" s="204">
        <f>ROUND(I226*H226,2)</f>
        <v>0</v>
      </c>
      <c r="K226" s="200" t="s">
        <v>228</v>
      </c>
      <c r="L226" s="38"/>
      <c r="M226" s="205" t="s">
        <v>1</v>
      </c>
      <c r="N226" s="206" t="s">
        <v>41</v>
      </c>
      <c r="O226" s="70"/>
      <c r="P226" s="207">
        <f>O226*H226</f>
        <v>0</v>
      </c>
      <c r="Q226" s="207">
        <v>1.0200000000000001E-3</v>
      </c>
      <c r="R226" s="207">
        <f>Q226*H226</f>
        <v>0.84456000000000009</v>
      </c>
      <c r="S226" s="207">
        <v>0</v>
      </c>
      <c r="T226" s="208">
        <f>S226*H226</f>
        <v>0</v>
      </c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R226" s="209" t="s">
        <v>130</v>
      </c>
      <c r="AT226" s="209" t="s">
        <v>125</v>
      </c>
      <c r="AU226" s="209" t="s">
        <v>85</v>
      </c>
      <c r="AY226" s="16" t="s">
        <v>123</v>
      </c>
      <c r="BE226" s="210">
        <f>IF(N226="základní",J226,0)</f>
        <v>0</v>
      </c>
      <c r="BF226" s="210">
        <f>IF(N226="snížená",J226,0)</f>
        <v>0</v>
      </c>
      <c r="BG226" s="210">
        <f>IF(N226="zákl. přenesená",J226,0)</f>
        <v>0</v>
      </c>
      <c r="BH226" s="210">
        <f>IF(N226="sníž. přenesená",J226,0)</f>
        <v>0</v>
      </c>
      <c r="BI226" s="210">
        <f>IF(N226="nulová",J226,0)</f>
        <v>0</v>
      </c>
      <c r="BJ226" s="16" t="s">
        <v>83</v>
      </c>
      <c r="BK226" s="210">
        <f>ROUND(I226*H226,2)</f>
        <v>0</v>
      </c>
      <c r="BL226" s="16" t="s">
        <v>130</v>
      </c>
      <c r="BM226" s="209" t="s">
        <v>360</v>
      </c>
    </row>
    <row r="227" spans="1:65" s="13" customFormat="1" ht="10.199999999999999">
      <c r="B227" s="211"/>
      <c r="C227" s="212"/>
      <c r="D227" s="213" t="s">
        <v>132</v>
      </c>
      <c r="E227" s="214" t="s">
        <v>1</v>
      </c>
      <c r="F227" s="215" t="s">
        <v>361</v>
      </c>
      <c r="G227" s="212"/>
      <c r="H227" s="216">
        <v>828</v>
      </c>
      <c r="I227" s="217"/>
      <c r="J227" s="212"/>
      <c r="K227" s="212"/>
      <c r="L227" s="218"/>
      <c r="M227" s="219"/>
      <c r="N227" s="220"/>
      <c r="O227" s="220"/>
      <c r="P227" s="220"/>
      <c r="Q227" s="220"/>
      <c r="R227" s="220"/>
      <c r="S227" s="220"/>
      <c r="T227" s="221"/>
      <c r="AT227" s="222" t="s">
        <v>132</v>
      </c>
      <c r="AU227" s="222" t="s">
        <v>85</v>
      </c>
      <c r="AV227" s="13" t="s">
        <v>85</v>
      </c>
      <c r="AW227" s="13" t="s">
        <v>32</v>
      </c>
      <c r="AX227" s="13" t="s">
        <v>83</v>
      </c>
      <c r="AY227" s="222" t="s">
        <v>123</v>
      </c>
    </row>
    <row r="228" spans="1:65" s="2" customFormat="1" ht="16.5" customHeight="1">
      <c r="A228" s="33"/>
      <c r="B228" s="34"/>
      <c r="C228" s="198" t="s">
        <v>362</v>
      </c>
      <c r="D228" s="198" t="s">
        <v>125</v>
      </c>
      <c r="E228" s="199" t="s">
        <v>363</v>
      </c>
      <c r="F228" s="200" t="s">
        <v>364</v>
      </c>
      <c r="G228" s="201" t="s">
        <v>164</v>
      </c>
      <c r="H228" s="202">
        <v>6</v>
      </c>
      <c r="I228" s="203"/>
      <c r="J228" s="204">
        <f>ROUND(I228*H228,2)</f>
        <v>0</v>
      </c>
      <c r="K228" s="200" t="s">
        <v>129</v>
      </c>
      <c r="L228" s="38"/>
      <c r="M228" s="205" t="s">
        <v>1</v>
      </c>
      <c r="N228" s="206" t="s">
        <v>41</v>
      </c>
      <c r="O228" s="70"/>
      <c r="P228" s="207">
        <f>O228*H228</f>
        <v>0</v>
      </c>
      <c r="Q228" s="207">
        <v>0</v>
      </c>
      <c r="R228" s="207">
        <f>Q228*H228</f>
        <v>0</v>
      </c>
      <c r="S228" s="207">
        <v>0</v>
      </c>
      <c r="T228" s="208">
        <f>S228*H228</f>
        <v>0</v>
      </c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R228" s="209" t="s">
        <v>130</v>
      </c>
      <c r="AT228" s="209" t="s">
        <v>125</v>
      </c>
      <c r="AU228" s="209" t="s">
        <v>85</v>
      </c>
      <c r="AY228" s="16" t="s">
        <v>123</v>
      </c>
      <c r="BE228" s="210">
        <f>IF(N228="základní",J228,0)</f>
        <v>0</v>
      </c>
      <c r="BF228" s="210">
        <f>IF(N228="snížená",J228,0)</f>
        <v>0</v>
      </c>
      <c r="BG228" s="210">
        <f>IF(N228="zákl. přenesená",J228,0)</f>
        <v>0</v>
      </c>
      <c r="BH228" s="210">
        <f>IF(N228="sníž. přenesená",J228,0)</f>
        <v>0</v>
      </c>
      <c r="BI228" s="210">
        <f>IF(N228="nulová",J228,0)</f>
        <v>0</v>
      </c>
      <c r="BJ228" s="16" t="s">
        <v>83</v>
      </c>
      <c r="BK228" s="210">
        <f>ROUND(I228*H228,2)</f>
        <v>0</v>
      </c>
      <c r="BL228" s="16" t="s">
        <v>130</v>
      </c>
      <c r="BM228" s="209" t="s">
        <v>365</v>
      </c>
    </row>
    <row r="229" spans="1:65" s="2" customFormat="1" ht="16.5" customHeight="1">
      <c r="A229" s="33"/>
      <c r="B229" s="34"/>
      <c r="C229" s="198" t="s">
        <v>366</v>
      </c>
      <c r="D229" s="198" t="s">
        <v>125</v>
      </c>
      <c r="E229" s="199" t="s">
        <v>367</v>
      </c>
      <c r="F229" s="200" t="s">
        <v>368</v>
      </c>
      <c r="G229" s="201" t="s">
        <v>292</v>
      </c>
      <c r="H229" s="202">
        <v>1</v>
      </c>
      <c r="I229" s="203"/>
      <c r="J229" s="204">
        <f>ROUND(I229*H229,2)</f>
        <v>0</v>
      </c>
      <c r="K229" s="200" t="s">
        <v>1</v>
      </c>
      <c r="L229" s="38"/>
      <c r="M229" s="205" t="s">
        <v>1</v>
      </c>
      <c r="N229" s="206" t="s">
        <v>41</v>
      </c>
      <c r="O229" s="70"/>
      <c r="P229" s="207">
        <f>O229*H229</f>
        <v>0</v>
      </c>
      <c r="Q229" s="207">
        <v>0</v>
      </c>
      <c r="R229" s="207">
        <f>Q229*H229</f>
        <v>0</v>
      </c>
      <c r="S229" s="207">
        <v>0</v>
      </c>
      <c r="T229" s="208">
        <f>S229*H229</f>
        <v>0</v>
      </c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R229" s="209" t="s">
        <v>130</v>
      </c>
      <c r="AT229" s="209" t="s">
        <v>125</v>
      </c>
      <c r="AU229" s="209" t="s">
        <v>85</v>
      </c>
      <c r="AY229" s="16" t="s">
        <v>123</v>
      </c>
      <c r="BE229" s="210">
        <f>IF(N229="základní",J229,0)</f>
        <v>0</v>
      </c>
      <c r="BF229" s="210">
        <f>IF(N229="snížená",J229,0)</f>
        <v>0</v>
      </c>
      <c r="BG229" s="210">
        <f>IF(N229="zákl. přenesená",J229,0)</f>
        <v>0</v>
      </c>
      <c r="BH229" s="210">
        <f>IF(N229="sníž. přenesená",J229,0)</f>
        <v>0</v>
      </c>
      <c r="BI229" s="210">
        <f>IF(N229="nulová",J229,0)</f>
        <v>0</v>
      </c>
      <c r="BJ229" s="16" t="s">
        <v>83</v>
      </c>
      <c r="BK229" s="210">
        <f>ROUND(I229*H229,2)</f>
        <v>0</v>
      </c>
      <c r="BL229" s="16" t="s">
        <v>130</v>
      </c>
      <c r="BM229" s="209" t="s">
        <v>369</v>
      </c>
    </row>
    <row r="230" spans="1:65" s="2" customFormat="1" ht="67.2">
      <c r="A230" s="33"/>
      <c r="B230" s="34"/>
      <c r="C230" s="35"/>
      <c r="D230" s="213" t="s">
        <v>230</v>
      </c>
      <c r="E230" s="35"/>
      <c r="F230" s="244" t="s">
        <v>370</v>
      </c>
      <c r="G230" s="35"/>
      <c r="H230" s="35"/>
      <c r="I230" s="110"/>
      <c r="J230" s="35"/>
      <c r="K230" s="35"/>
      <c r="L230" s="38"/>
      <c r="M230" s="245"/>
      <c r="N230" s="246"/>
      <c r="O230" s="70"/>
      <c r="P230" s="70"/>
      <c r="Q230" s="70"/>
      <c r="R230" s="70"/>
      <c r="S230" s="70"/>
      <c r="T230" s="71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T230" s="16" t="s">
        <v>230</v>
      </c>
      <c r="AU230" s="16" t="s">
        <v>85</v>
      </c>
    </row>
    <row r="231" spans="1:65" s="2" customFormat="1" ht="66.75" customHeight="1">
      <c r="A231" s="33"/>
      <c r="B231" s="34"/>
      <c r="C231" s="198" t="s">
        <v>371</v>
      </c>
      <c r="D231" s="198" t="s">
        <v>125</v>
      </c>
      <c r="E231" s="199" t="s">
        <v>372</v>
      </c>
      <c r="F231" s="200" t="s">
        <v>373</v>
      </c>
      <c r="G231" s="201" t="s">
        <v>164</v>
      </c>
      <c r="H231" s="202">
        <v>5</v>
      </c>
      <c r="I231" s="203"/>
      <c r="J231" s="204">
        <f>ROUND(I231*H231,2)</f>
        <v>0</v>
      </c>
      <c r="K231" s="200" t="s">
        <v>1</v>
      </c>
      <c r="L231" s="38"/>
      <c r="M231" s="205" t="s">
        <v>1</v>
      </c>
      <c r="N231" s="206" t="s">
        <v>41</v>
      </c>
      <c r="O231" s="70"/>
      <c r="P231" s="207">
        <f>O231*H231</f>
        <v>0</v>
      </c>
      <c r="Q231" s="207">
        <v>0</v>
      </c>
      <c r="R231" s="207">
        <f>Q231*H231</f>
        <v>0</v>
      </c>
      <c r="S231" s="207">
        <v>0</v>
      </c>
      <c r="T231" s="208">
        <f>S231*H231</f>
        <v>0</v>
      </c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R231" s="209" t="s">
        <v>130</v>
      </c>
      <c r="AT231" s="209" t="s">
        <v>125</v>
      </c>
      <c r="AU231" s="209" t="s">
        <v>85</v>
      </c>
      <c r="AY231" s="16" t="s">
        <v>123</v>
      </c>
      <c r="BE231" s="210">
        <f>IF(N231="základní",J231,0)</f>
        <v>0</v>
      </c>
      <c r="BF231" s="210">
        <f>IF(N231="snížená",J231,0)</f>
        <v>0</v>
      </c>
      <c r="BG231" s="210">
        <f>IF(N231="zákl. přenesená",J231,0)</f>
        <v>0</v>
      </c>
      <c r="BH231" s="210">
        <f>IF(N231="sníž. přenesená",J231,0)</f>
        <v>0</v>
      </c>
      <c r="BI231" s="210">
        <f>IF(N231="nulová",J231,0)</f>
        <v>0</v>
      </c>
      <c r="BJ231" s="16" t="s">
        <v>83</v>
      </c>
      <c r="BK231" s="210">
        <f>ROUND(I231*H231,2)</f>
        <v>0</v>
      </c>
      <c r="BL231" s="16" t="s">
        <v>130</v>
      </c>
      <c r="BM231" s="209" t="s">
        <v>374</v>
      </c>
    </row>
    <row r="232" spans="1:65" s="2" customFormat="1" ht="16.5" customHeight="1">
      <c r="A232" s="33"/>
      <c r="B232" s="34"/>
      <c r="C232" s="198" t="s">
        <v>375</v>
      </c>
      <c r="D232" s="198" t="s">
        <v>125</v>
      </c>
      <c r="E232" s="199" t="s">
        <v>376</v>
      </c>
      <c r="F232" s="200" t="s">
        <v>377</v>
      </c>
      <c r="G232" s="201" t="s">
        <v>164</v>
      </c>
      <c r="H232" s="202">
        <v>6</v>
      </c>
      <c r="I232" s="203"/>
      <c r="J232" s="204">
        <f>ROUND(I232*H232,2)</f>
        <v>0</v>
      </c>
      <c r="K232" s="200" t="s">
        <v>1</v>
      </c>
      <c r="L232" s="38"/>
      <c r="M232" s="205" t="s">
        <v>1</v>
      </c>
      <c r="N232" s="206" t="s">
        <v>41</v>
      </c>
      <c r="O232" s="70"/>
      <c r="P232" s="207">
        <f>O232*H232</f>
        <v>0</v>
      </c>
      <c r="Q232" s="207">
        <v>4.3E-3</v>
      </c>
      <c r="R232" s="207">
        <f>Q232*H232</f>
        <v>2.58E-2</v>
      </c>
      <c r="S232" s="207">
        <v>0</v>
      </c>
      <c r="T232" s="208">
        <f>S232*H232</f>
        <v>0</v>
      </c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R232" s="209" t="s">
        <v>130</v>
      </c>
      <c r="AT232" s="209" t="s">
        <v>125</v>
      </c>
      <c r="AU232" s="209" t="s">
        <v>85</v>
      </c>
      <c r="AY232" s="16" t="s">
        <v>123</v>
      </c>
      <c r="BE232" s="210">
        <f>IF(N232="základní",J232,0)</f>
        <v>0</v>
      </c>
      <c r="BF232" s="210">
        <f>IF(N232="snížená",J232,0)</f>
        <v>0</v>
      </c>
      <c r="BG232" s="210">
        <f>IF(N232="zákl. přenesená",J232,0)</f>
        <v>0</v>
      </c>
      <c r="BH232" s="210">
        <f>IF(N232="sníž. přenesená",J232,0)</f>
        <v>0</v>
      </c>
      <c r="BI232" s="210">
        <f>IF(N232="nulová",J232,0)</f>
        <v>0</v>
      </c>
      <c r="BJ232" s="16" t="s">
        <v>83</v>
      </c>
      <c r="BK232" s="210">
        <f>ROUND(I232*H232,2)</f>
        <v>0</v>
      </c>
      <c r="BL232" s="16" t="s">
        <v>130</v>
      </c>
      <c r="BM232" s="209" t="s">
        <v>378</v>
      </c>
    </row>
    <row r="233" spans="1:65" s="12" customFormat="1" ht="22.8" customHeight="1">
      <c r="B233" s="182"/>
      <c r="C233" s="183"/>
      <c r="D233" s="184" t="s">
        <v>75</v>
      </c>
      <c r="E233" s="196" t="s">
        <v>379</v>
      </c>
      <c r="F233" s="196" t="s">
        <v>380</v>
      </c>
      <c r="G233" s="183"/>
      <c r="H233" s="183"/>
      <c r="I233" s="186"/>
      <c r="J233" s="197">
        <f>BK233</f>
        <v>0</v>
      </c>
      <c r="K233" s="183"/>
      <c r="L233" s="188"/>
      <c r="M233" s="189"/>
      <c r="N233" s="190"/>
      <c r="O233" s="190"/>
      <c r="P233" s="191">
        <f>SUM(P234:P240)</f>
        <v>0</v>
      </c>
      <c r="Q233" s="190"/>
      <c r="R233" s="191">
        <f>SUM(R234:R240)</f>
        <v>0</v>
      </c>
      <c r="S233" s="190"/>
      <c r="T233" s="192">
        <f>SUM(T234:T240)</f>
        <v>0</v>
      </c>
      <c r="AR233" s="193" t="s">
        <v>83</v>
      </c>
      <c r="AT233" s="194" t="s">
        <v>75</v>
      </c>
      <c r="AU233" s="194" t="s">
        <v>83</v>
      </c>
      <c r="AY233" s="193" t="s">
        <v>123</v>
      </c>
      <c r="BK233" s="195">
        <f>SUM(BK234:BK240)</f>
        <v>0</v>
      </c>
    </row>
    <row r="234" spans="1:65" s="2" customFormat="1" ht="16.5" customHeight="1">
      <c r="A234" s="33"/>
      <c r="B234" s="34"/>
      <c r="C234" s="198" t="s">
        <v>381</v>
      </c>
      <c r="D234" s="198" t="s">
        <v>125</v>
      </c>
      <c r="E234" s="199" t="s">
        <v>382</v>
      </c>
      <c r="F234" s="200" t="s">
        <v>383</v>
      </c>
      <c r="G234" s="201" t="s">
        <v>205</v>
      </c>
      <c r="H234" s="202">
        <v>430.834</v>
      </c>
      <c r="I234" s="203"/>
      <c r="J234" s="204">
        <f>ROUND(I234*H234,2)</f>
        <v>0</v>
      </c>
      <c r="K234" s="200" t="s">
        <v>129</v>
      </c>
      <c r="L234" s="38"/>
      <c r="M234" s="205" t="s">
        <v>1</v>
      </c>
      <c r="N234" s="206" t="s">
        <v>41</v>
      </c>
      <c r="O234" s="70"/>
      <c r="P234" s="207">
        <f>O234*H234</f>
        <v>0</v>
      </c>
      <c r="Q234" s="207">
        <v>0</v>
      </c>
      <c r="R234" s="207">
        <f>Q234*H234</f>
        <v>0</v>
      </c>
      <c r="S234" s="207">
        <v>0</v>
      </c>
      <c r="T234" s="208">
        <f>S234*H234</f>
        <v>0</v>
      </c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R234" s="209" t="s">
        <v>130</v>
      </c>
      <c r="AT234" s="209" t="s">
        <v>125</v>
      </c>
      <c r="AU234" s="209" t="s">
        <v>85</v>
      </c>
      <c r="AY234" s="16" t="s">
        <v>123</v>
      </c>
      <c r="BE234" s="210">
        <f>IF(N234="základní",J234,0)</f>
        <v>0</v>
      </c>
      <c r="BF234" s="210">
        <f>IF(N234="snížená",J234,0)</f>
        <v>0</v>
      </c>
      <c r="BG234" s="210">
        <f>IF(N234="zákl. přenesená",J234,0)</f>
        <v>0</v>
      </c>
      <c r="BH234" s="210">
        <f>IF(N234="sníž. přenesená",J234,0)</f>
        <v>0</v>
      </c>
      <c r="BI234" s="210">
        <f>IF(N234="nulová",J234,0)</f>
        <v>0</v>
      </c>
      <c r="BJ234" s="16" t="s">
        <v>83</v>
      </c>
      <c r="BK234" s="210">
        <f>ROUND(I234*H234,2)</f>
        <v>0</v>
      </c>
      <c r="BL234" s="16" t="s">
        <v>130</v>
      </c>
      <c r="BM234" s="209" t="s">
        <v>384</v>
      </c>
    </row>
    <row r="235" spans="1:65" s="2" customFormat="1" ht="21.75" customHeight="1">
      <c r="A235" s="33"/>
      <c r="B235" s="34"/>
      <c r="C235" s="198" t="s">
        <v>385</v>
      </c>
      <c r="D235" s="198" t="s">
        <v>125</v>
      </c>
      <c r="E235" s="199" t="s">
        <v>386</v>
      </c>
      <c r="F235" s="200" t="s">
        <v>387</v>
      </c>
      <c r="G235" s="201" t="s">
        <v>205</v>
      </c>
      <c r="H235" s="202">
        <v>6031.6760000000004</v>
      </c>
      <c r="I235" s="203"/>
      <c r="J235" s="204">
        <f>ROUND(I235*H235,2)</f>
        <v>0</v>
      </c>
      <c r="K235" s="200" t="s">
        <v>129</v>
      </c>
      <c r="L235" s="38"/>
      <c r="M235" s="205" t="s">
        <v>1</v>
      </c>
      <c r="N235" s="206" t="s">
        <v>41</v>
      </c>
      <c r="O235" s="70"/>
      <c r="P235" s="207">
        <f>O235*H235</f>
        <v>0</v>
      </c>
      <c r="Q235" s="207">
        <v>0</v>
      </c>
      <c r="R235" s="207">
        <f>Q235*H235</f>
        <v>0</v>
      </c>
      <c r="S235" s="207">
        <v>0</v>
      </c>
      <c r="T235" s="208">
        <f>S235*H235</f>
        <v>0</v>
      </c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R235" s="209" t="s">
        <v>130</v>
      </c>
      <c r="AT235" s="209" t="s">
        <v>125</v>
      </c>
      <c r="AU235" s="209" t="s">
        <v>85</v>
      </c>
      <c r="AY235" s="16" t="s">
        <v>123</v>
      </c>
      <c r="BE235" s="210">
        <f>IF(N235="základní",J235,0)</f>
        <v>0</v>
      </c>
      <c r="BF235" s="210">
        <f>IF(N235="snížená",J235,0)</f>
        <v>0</v>
      </c>
      <c r="BG235" s="210">
        <f>IF(N235="zákl. přenesená",J235,0)</f>
        <v>0</v>
      </c>
      <c r="BH235" s="210">
        <f>IF(N235="sníž. přenesená",J235,0)</f>
        <v>0</v>
      </c>
      <c r="BI235" s="210">
        <f>IF(N235="nulová",J235,0)</f>
        <v>0</v>
      </c>
      <c r="BJ235" s="16" t="s">
        <v>83</v>
      </c>
      <c r="BK235" s="210">
        <f>ROUND(I235*H235,2)</f>
        <v>0</v>
      </c>
      <c r="BL235" s="16" t="s">
        <v>130</v>
      </c>
      <c r="BM235" s="209" t="s">
        <v>388</v>
      </c>
    </row>
    <row r="236" spans="1:65" s="13" customFormat="1" ht="10.199999999999999">
      <c r="B236" s="211"/>
      <c r="C236" s="212"/>
      <c r="D236" s="213" t="s">
        <v>132</v>
      </c>
      <c r="E236" s="212"/>
      <c r="F236" s="215" t="s">
        <v>389</v>
      </c>
      <c r="G236" s="212"/>
      <c r="H236" s="216">
        <v>6031.6760000000004</v>
      </c>
      <c r="I236" s="217"/>
      <c r="J236" s="212"/>
      <c r="K236" s="212"/>
      <c r="L236" s="218"/>
      <c r="M236" s="219"/>
      <c r="N236" s="220"/>
      <c r="O236" s="220"/>
      <c r="P236" s="220"/>
      <c r="Q236" s="220"/>
      <c r="R236" s="220"/>
      <c r="S236" s="220"/>
      <c r="T236" s="221"/>
      <c r="AT236" s="222" t="s">
        <v>132</v>
      </c>
      <c r="AU236" s="222" t="s">
        <v>85</v>
      </c>
      <c r="AV236" s="13" t="s">
        <v>85</v>
      </c>
      <c r="AW236" s="13" t="s">
        <v>4</v>
      </c>
      <c r="AX236" s="13" t="s">
        <v>83</v>
      </c>
      <c r="AY236" s="222" t="s">
        <v>123</v>
      </c>
    </row>
    <row r="237" spans="1:65" s="2" customFormat="1" ht="21.75" customHeight="1">
      <c r="A237" s="33"/>
      <c r="B237" s="34"/>
      <c r="C237" s="198" t="s">
        <v>390</v>
      </c>
      <c r="D237" s="198" t="s">
        <v>125</v>
      </c>
      <c r="E237" s="199" t="s">
        <v>391</v>
      </c>
      <c r="F237" s="200" t="s">
        <v>392</v>
      </c>
      <c r="G237" s="201" t="s">
        <v>205</v>
      </c>
      <c r="H237" s="202">
        <v>430.834</v>
      </c>
      <c r="I237" s="203"/>
      <c r="J237" s="204">
        <f>ROUND(I237*H237,2)</f>
        <v>0</v>
      </c>
      <c r="K237" s="200" t="s">
        <v>129</v>
      </c>
      <c r="L237" s="38"/>
      <c r="M237" s="205" t="s">
        <v>1</v>
      </c>
      <c r="N237" s="206" t="s">
        <v>41</v>
      </c>
      <c r="O237" s="70"/>
      <c r="P237" s="207">
        <f>O237*H237</f>
        <v>0</v>
      </c>
      <c r="Q237" s="207">
        <v>0</v>
      </c>
      <c r="R237" s="207">
        <f>Q237*H237</f>
        <v>0</v>
      </c>
      <c r="S237" s="207">
        <v>0</v>
      </c>
      <c r="T237" s="208">
        <f>S237*H237</f>
        <v>0</v>
      </c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R237" s="209" t="s">
        <v>130</v>
      </c>
      <c r="AT237" s="209" t="s">
        <v>125</v>
      </c>
      <c r="AU237" s="209" t="s">
        <v>85</v>
      </c>
      <c r="AY237" s="16" t="s">
        <v>123</v>
      </c>
      <c r="BE237" s="210">
        <f>IF(N237="základní",J237,0)</f>
        <v>0</v>
      </c>
      <c r="BF237" s="210">
        <f>IF(N237="snížená",J237,0)</f>
        <v>0</v>
      </c>
      <c r="BG237" s="210">
        <f>IF(N237="zákl. přenesená",J237,0)</f>
        <v>0</v>
      </c>
      <c r="BH237" s="210">
        <f>IF(N237="sníž. přenesená",J237,0)</f>
        <v>0</v>
      </c>
      <c r="BI237" s="210">
        <f>IF(N237="nulová",J237,0)</f>
        <v>0</v>
      </c>
      <c r="BJ237" s="16" t="s">
        <v>83</v>
      </c>
      <c r="BK237" s="210">
        <f>ROUND(I237*H237,2)</f>
        <v>0</v>
      </c>
      <c r="BL237" s="16" t="s">
        <v>130</v>
      </c>
      <c r="BM237" s="209" t="s">
        <v>393</v>
      </c>
    </row>
    <row r="238" spans="1:65" s="2" customFormat="1" ht="33" customHeight="1">
      <c r="A238" s="33"/>
      <c r="B238" s="34"/>
      <c r="C238" s="198" t="s">
        <v>268</v>
      </c>
      <c r="D238" s="198" t="s">
        <v>125</v>
      </c>
      <c r="E238" s="199" t="s">
        <v>394</v>
      </c>
      <c r="F238" s="200" t="s">
        <v>395</v>
      </c>
      <c r="G238" s="201" t="s">
        <v>205</v>
      </c>
      <c r="H238" s="202">
        <v>277.84800000000001</v>
      </c>
      <c r="I238" s="203"/>
      <c r="J238" s="204">
        <f>ROUND(I238*H238,2)</f>
        <v>0</v>
      </c>
      <c r="K238" s="200" t="s">
        <v>228</v>
      </c>
      <c r="L238" s="38"/>
      <c r="M238" s="205" t="s">
        <v>1</v>
      </c>
      <c r="N238" s="206" t="s">
        <v>41</v>
      </c>
      <c r="O238" s="70"/>
      <c r="P238" s="207">
        <f>O238*H238</f>
        <v>0</v>
      </c>
      <c r="Q238" s="207">
        <v>0</v>
      </c>
      <c r="R238" s="207">
        <f>Q238*H238</f>
        <v>0</v>
      </c>
      <c r="S238" s="207">
        <v>0</v>
      </c>
      <c r="T238" s="208">
        <f>S238*H238</f>
        <v>0</v>
      </c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R238" s="209" t="s">
        <v>130</v>
      </c>
      <c r="AT238" s="209" t="s">
        <v>125</v>
      </c>
      <c r="AU238" s="209" t="s">
        <v>85</v>
      </c>
      <c r="AY238" s="16" t="s">
        <v>123</v>
      </c>
      <c r="BE238" s="210">
        <f>IF(N238="základní",J238,0)</f>
        <v>0</v>
      </c>
      <c r="BF238" s="210">
        <f>IF(N238="snížená",J238,0)</f>
        <v>0</v>
      </c>
      <c r="BG238" s="210">
        <f>IF(N238="zákl. přenesená",J238,0)</f>
        <v>0</v>
      </c>
      <c r="BH238" s="210">
        <f>IF(N238="sníž. přenesená",J238,0)</f>
        <v>0</v>
      </c>
      <c r="BI238" s="210">
        <f>IF(N238="nulová",J238,0)</f>
        <v>0</v>
      </c>
      <c r="BJ238" s="16" t="s">
        <v>83</v>
      </c>
      <c r="BK238" s="210">
        <f>ROUND(I238*H238,2)</f>
        <v>0</v>
      </c>
      <c r="BL238" s="16" t="s">
        <v>130</v>
      </c>
      <c r="BM238" s="209" t="s">
        <v>396</v>
      </c>
    </row>
    <row r="239" spans="1:65" s="2" customFormat="1" ht="21.75" customHeight="1">
      <c r="A239" s="33"/>
      <c r="B239" s="34"/>
      <c r="C239" s="198" t="s">
        <v>397</v>
      </c>
      <c r="D239" s="198" t="s">
        <v>125</v>
      </c>
      <c r="E239" s="199" t="s">
        <v>398</v>
      </c>
      <c r="F239" s="200" t="s">
        <v>399</v>
      </c>
      <c r="G239" s="201" t="s">
        <v>205</v>
      </c>
      <c r="H239" s="202">
        <v>3.6219999999999999</v>
      </c>
      <c r="I239" s="203"/>
      <c r="J239" s="204">
        <f>ROUND(I239*H239,2)</f>
        <v>0</v>
      </c>
      <c r="K239" s="200" t="s">
        <v>228</v>
      </c>
      <c r="L239" s="38"/>
      <c r="M239" s="205" t="s">
        <v>1</v>
      </c>
      <c r="N239" s="206" t="s">
        <v>41</v>
      </c>
      <c r="O239" s="70"/>
      <c r="P239" s="207">
        <f>O239*H239</f>
        <v>0</v>
      </c>
      <c r="Q239" s="207">
        <v>0</v>
      </c>
      <c r="R239" s="207">
        <f>Q239*H239</f>
        <v>0</v>
      </c>
      <c r="S239" s="207">
        <v>0</v>
      </c>
      <c r="T239" s="208">
        <f>S239*H239</f>
        <v>0</v>
      </c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R239" s="209" t="s">
        <v>130</v>
      </c>
      <c r="AT239" s="209" t="s">
        <v>125</v>
      </c>
      <c r="AU239" s="209" t="s">
        <v>85</v>
      </c>
      <c r="AY239" s="16" t="s">
        <v>123</v>
      </c>
      <c r="BE239" s="210">
        <f>IF(N239="základní",J239,0)</f>
        <v>0</v>
      </c>
      <c r="BF239" s="210">
        <f>IF(N239="snížená",J239,0)</f>
        <v>0</v>
      </c>
      <c r="BG239" s="210">
        <f>IF(N239="zákl. přenesená",J239,0)</f>
        <v>0</v>
      </c>
      <c r="BH239" s="210">
        <f>IF(N239="sníž. přenesená",J239,0)</f>
        <v>0</v>
      </c>
      <c r="BI239" s="210">
        <f>IF(N239="nulová",J239,0)</f>
        <v>0</v>
      </c>
      <c r="BJ239" s="16" t="s">
        <v>83</v>
      </c>
      <c r="BK239" s="210">
        <f>ROUND(I239*H239,2)</f>
        <v>0</v>
      </c>
      <c r="BL239" s="16" t="s">
        <v>130</v>
      </c>
      <c r="BM239" s="209" t="s">
        <v>400</v>
      </c>
    </row>
    <row r="240" spans="1:65" s="2" customFormat="1" ht="33" customHeight="1">
      <c r="A240" s="33"/>
      <c r="B240" s="34"/>
      <c r="C240" s="198" t="s">
        <v>401</v>
      </c>
      <c r="D240" s="198" t="s">
        <v>125</v>
      </c>
      <c r="E240" s="199" t="s">
        <v>402</v>
      </c>
      <c r="F240" s="200" t="s">
        <v>403</v>
      </c>
      <c r="G240" s="201" t="s">
        <v>205</v>
      </c>
      <c r="H240" s="202">
        <v>149.364</v>
      </c>
      <c r="I240" s="203"/>
      <c r="J240" s="204">
        <f>ROUND(I240*H240,2)</f>
        <v>0</v>
      </c>
      <c r="K240" s="200" t="s">
        <v>129</v>
      </c>
      <c r="L240" s="38"/>
      <c r="M240" s="205" t="s">
        <v>1</v>
      </c>
      <c r="N240" s="206" t="s">
        <v>41</v>
      </c>
      <c r="O240" s="70"/>
      <c r="P240" s="207">
        <f>O240*H240</f>
        <v>0</v>
      </c>
      <c r="Q240" s="207">
        <v>0</v>
      </c>
      <c r="R240" s="207">
        <f>Q240*H240</f>
        <v>0</v>
      </c>
      <c r="S240" s="207">
        <v>0</v>
      </c>
      <c r="T240" s="208">
        <f>S240*H240</f>
        <v>0</v>
      </c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R240" s="209" t="s">
        <v>130</v>
      </c>
      <c r="AT240" s="209" t="s">
        <v>125</v>
      </c>
      <c r="AU240" s="209" t="s">
        <v>85</v>
      </c>
      <c r="AY240" s="16" t="s">
        <v>123</v>
      </c>
      <c r="BE240" s="210">
        <f>IF(N240="základní",J240,0)</f>
        <v>0</v>
      </c>
      <c r="BF240" s="210">
        <f>IF(N240="snížená",J240,0)</f>
        <v>0</v>
      </c>
      <c r="BG240" s="210">
        <f>IF(N240="zákl. přenesená",J240,0)</f>
        <v>0</v>
      </c>
      <c r="BH240" s="210">
        <f>IF(N240="sníž. přenesená",J240,0)</f>
        <v>0</v>
      </c>
      <c r="BI240" s="210">
        <f>IF(N240="nulová",J240,0)</f>
        <v>0</v>
      </c>
      <c r="BJ240" s="16" t="s">
        <v>83</v>
      </c>
      <c r="BK240" s="210">
        <f>ROUND(I240*H240,2)</f>
        <v>0</v>
      </c>
      <c r="BL240" s="16" t="s">
        <v>130</v>
      </c>
      <c r="BM240" s="209" t="s">
        <v>404</v>
      </c>
    </row>
    <row r="241" spans="1:65" s="12" customFormat="1" ht="22.8" customHeight="1">
      <c r="B241" s="182"/>
      <c r="C241" s="183"/>
      <c r="D241" s="184" t="s">
        <v>75</v>
      </c>
      <c r="E241" s="196" t="s">
        <v>405</v>
      </c>
      <c r="F241" s="196" t="s">
        <v>406</v>
      </c>
      <c r="G241" s="183"/>
      <c r="H241" s="183"/>
      <c r="I241" s="186"/>
      <c r="J241" s="197">
        <f>BK241</f>
        <v>0</v>
      </c>
      <c r="K241" s="183"/>
      <c r="L241" s="188"/>
      <c r="M241" s="189"/>
      <c r="N241" s="190"/>
      <c r="O241" s="190"/>
      <c r="P241" s="191">
        <f>P242</f>
        <v>0</v>
      </c>
      <c r="Q241" s="190"/>
      <c r="R241" s="191">
        <f>R242</f>
        <v>0</v>
      </c>
      <c r="S241" s="190"/>
      <c r="T241" s="192">
        <f>T242</f>
        <v>0</v>
      </c>
      <c r="AR241" s="193" t="s">
        <v>83</v>
      </c>
      <c r="AT241" s="194" t="s">
        <v>75</v>
      </c>
      <c r="AU241" s="194" t="s">
        <v>83</v>
      </c>
      <c r="AY241" s="193" t="s">
        <v>123</v>
      </c>
      <c r="BK241" s="195">
        <f>BK242</f>
        <v>0</v>
      </c>
    </row>
    <row r="242" spans="1:65" s="2" customFormat="1" ht="21.75" customHeight="1">
      <c r="A242" s="33"/>
      <c r="B242" s="34"/>
      <c r="C242" s="198" t="s">
        <v>407</v>
      </c>
      <c r="D242" s="198" t="s">
        <v>125</v>
      </c>
      <c r="E242" s="199" t="s">
        <v>408</v>
      </c>
      <c r="F242" s="200" t="s">
        <v>409</v>
      </c>
      <c r="G242" s="201" t="s">
        <v>205</v>
      </c>
      <c r="H242" s="202">
        <v>108.73699999999999</v>
      </c>
      <c r="I242" s="203"/>
      <c r="J242" s="204">
        <f>ROUND(I242*H242,2)</f>
        <v>0</v>
      </c>
      <c r="K242" s="200" t="s">
        <v>129</v>
      </c>
      <c r="L242" s="38"/>
      <c r="M242" s="205" t="s">
        <v>1</v>
      </c>
      <c r="N242" s="206" t="s">
        <v>41</v>
      </c>
      <c r="O242" s="70"/>
      <c r="P242" s="207">
        <f>O242*H242</f>
        <v>0</v>
      </c>
      <c r="Q242" s="207">
        <v>0</v>
      </c>
      <c r="R242" s="207">
        <f>Q242*H242</f>
        <v>0</v>
      </c>
      <c r="S242" s="207">
        <v>0</v>
      </c>
      <c r="T242" s="208">
        <f>S242*H242</f>
        <v>0</v>
      </c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R242" s="209" t="s">
        <v>130</v>
      </c>
      <c r="AT242" s="209" t="s">
        <v>125</v>
      </c>
      <c r="AU242" s="209" t="s">
        <v>85</v>
      </c>
      <c r="AY242" s="16" t="s">
        <v>123</v>
      </c>
      <c r="BE242" s="210">
        <f>IF(N242="základní",J242,0)</f>
        <v>0</v>
      </c>
      <c r="BF242" s="210">
        <f>IF(N242="snížená",J242,0)</f>
        <v>0</v>
      </c>
      <c r="BG242" s="210">
        <f>IF(N242="zákl. přenesená",J242,0)</f>
        <v>0</v>
      </c>
      <c r="BH242" s="210">
        <f>IF(N242="sníž. přenesená",J242,0)</f>
        <v>0</v>
      </c>
      <c r="BI242" s="210">
        <f>IF(N242="nulová",J242,0)</f>
        <v>0</v>
      </c>
      <c r="BJ242" s="16" t="s">
        <v>83</v>
      </c>
      <c r="BK242" s="210">
        <f>ROUND(I242*H242,2)</f>
        <v>0</v>
      </c>
      <c r="BL242" s="16" t="s">
        <v>130</v>
      </c>
      <c r="BM242" s="209" t="s">
        <v>410</v>
      </c>
    </row>
    <row r="243" spans="1:65" s="12" customFormat="1" ht="25.95" customHeight="1">
      <c r="B243" s="182"/>
      <c r="C243" s="183"/>
      <c r="D243" s="184" t="s">
        <v>75</v>
      </c>
      <c r="E243" s="185" t="s">
        <v>411</v>
      </c>
      <c r="F243" s="185" t="s">
        <v>412</v>
      </c>
      <c r="G243" s="183"/>
      <c r="H243" s="183"/>
      <c r="I243" s="186"/>
      <c r="J243" s="187">
        <f>BK243</f>
        <v>0</v>
      </c>
      <c r="K243" s="183"/>
      <c r="L243" s="188"/>
      <c r="M243" s="189"/>
      <c r="N243" s="190"/>
      <c r="O243" s="190"/>
      <c r="P243" s="191">
        <f>P244</f>
        <v>0</v>
      </c>
      <c r="Q243" s="190"/>
      <c r="R243" s="191">
        <f>R244</f>
        <v>1.6320000000000001E-2</v>
      </c>
      <c r="S243" s="190"/>
      <c r="T243" s="192">
        <f>T244</f>
        <v>0</v>
      </c>
      <c r="AR243" s="193" t="s">
        <v>85</v>
      </c>
      <c r="AT243" s="194" t="s">
        <v>75</v>
      </c>
      <c r="AU243" s="194" t="s">
        <v>76</v>
      </c>
      <c r="AY243" s="193" t="s">
        <v>123</v>
      </c>
      <c r="BK243" s="195">
        <f>BK244</f>
        <v>0</v>
      </c>
    </row>
    <row r="244" spans="1:65" s="12" customFormat="1" ht="22.8" customHeight="1">
      <c r="B244" s="182"/>
      <c r="C244" s="183"/>
      <c r="D244" s="184" t="s">
        <v>75</v>
      </c>
      <c r="E244" s="196" t="s">
        <v>413</v>
      </c>
      <c r="F244" s="196" t="s">
        <v>414</v>
      </c>
      <c r="G244" s="183"/>
      <c r="H244" s="183"/>
      <c r="I244" s="186"/>
      <c r="J244" s="197">
        <f>BK244</f>
        <v>0</v>
      </c>
      <c r="K244" s="183"/>
      <c r="L244" s="188"/>
      <c r="M244" s="189"/>
      <c r="N244" s="190"/>
      <c r="O244" s="190"/>
      <c r="P244" s="191">
        <f>SUM(P245:P249)</f>
        <v>0</v>
      </c>
      <c r="Q244" s="190"/>
      <c r="R244" s="191">
        <f>SUM(R245:R249)</f>
        <v>1.6320000000000001E-2</v>
      </c>
      <c r="S244" s="190"/>
      <c r="T244" s="192">
        <f>SUM(T245:T249)</f>
        <v>0</v>
      </c>
      <c r="AR244" s="193" t="s">
        <v>85</v>
      </c>
      <c r="AT244" s="194" t="s">
        <v>75</v>
      </c>
      <c r="AU244" s="194" t="s">
        <v>83</v>
      </c>
      <c r="AY244" s="193" t="s">
        <v>123</v>
      </c>
      <c r="BK244" s="195">
        <f>SUM(BK245:BK249)</f>
        <v>0</v>
      </c>
    </row>
    <row r="245" spans="1:65" s="2" customFormat="1" ht="21.75" customHeight="1">
      <c r="A245" s="33"/>
      <c r="B245" s="34"/>
      <c r="C245" s="198" t="s">
        <v>415</v>
      </c>
      <c r="D245" s="198" t="s">
        <v>125</v>
      </c>
      <c r="E245" s="199" t="s">
        <v>416</v>
      </c>
      <c r="F245" s="200" t="s">
        <v>417</v>
      </c>
      <c r="G245" s="201" t="s">
        <v>128</v>
      </c>
      <c r="H245" s="202">
        <v>17</v>
      </c>
      <c r="I245" s="203"/>
      <c r="J245" s="204">
        <f>ROUND(I245*H245,2)</f>
        <v>0</v>
      </c>
      <c r="K245" s="200" t="s">
        <v>129</v>
      </c>
      <c r="L245" s="38"/>
      <c r="M245" s="205" t="s">
        <v>1</v>
      </c>
      <c r="N245" s="206" t="s">
        <v>41</v>
      </c>
      <c r="O245" s="70"/>
      <c r="P245" s="207">
        <f>O245*H245</f>
        <v>0</v>
      </c>
      <c r="Q245" s="207">
        <v>8.0000000000000004E-4</v>
      </c>
      <c r="R245" s="207">
        <f>Q245*H245</f>
        <v>1.3600000000000001E-2</v>
      </c>
      <c r="S245" s="207">
        <v>0</v>
      </c>
      <c r="T245" s="208">
        <f>S245*H245</f>
        <v>0</v>
      </c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R245" s="209" t="s">
        <v>201</v>
      </c>
      <c r="AT245" s="209" t="s">
        <v>125</v>
      </c>
      <c r="AU245" s="209" t="s">
        <v>85</v>
      </c>
      <c r="AY245" s="16" t="s">
        <v>123</v>
      </c>
      <c r="BE245" s="210">
        <f>IF(N245="základní",J245,0)</f>
        <v>0</v>
      </c>
      <c r="BF245" s="210">
        <f>IF(N245="snížená",J245,0)</f>
        <v>0</v>
      </c>
      <c r="BG245" s="210">
        <f>IF(N245="zákl. přenesená",J245,0)</f>
        <v>0</v>
      </c>
      <c r="BH245" s="210">
        <f>IF(N245="sníž. přenesená",J245,0)</f>
        <v>0</v>
      </c>
      <c r="BI245" s="210">
        <f>IF(N245="nulová",J245,0)</f>
        <v>0</v>
      </c>
      <c r="BJ245" s="16" t="s">
        <v>83</v>
      </c>
      <c r="BK245" s="210">
        <f>ROUND(I245*H245,2)</f>
        <v>0</v>
      </c>
      <c r="BL245" s="16" t="s">
        <v>201</v>
      </c>
      <c r="BM245" s="209" t="s">
        <v>418</v>
      </c>
    </row>
    <row r="246" spans="1:65" s="13" customFormat="1" ht="10.199999999999999">
      <c r="B246" s="211"/>
      <c r="C246" s="212"/>
      <c r="D246" s="213" t="s">
        <v>132</v>
      </c>
      <c r="E246" s="214" t="s">
        <v>1</v>
      </c>
      <c r="F246" s="215" t="s">
        <v>208</v>
      </c>
      <c r="G246" s="212"/>
      <c r="H246" s="216">
        <v>17</v>
      </c>
      <c r="I246" s="217"/>
      <c r="J246" s="212"/>
      <c r="K246" s="212"/>
      <c r="L246" s="218"/>
      <c r="M246" s="219"/>
      <c r="N246" s="220"/>
      <c r="O246" s="220"/>
      <c r="P246" s="220"/>
      <c r="Q246" s="220"/>
      <c r="R246" s="220"/>
      <c r="S246" s="220"/>
      <c r="T246" s="221"/>
      <c r="AT246" s="222" t="s">
        <v>132</v>
      </c>
      <c r="AU246" s="222" t="s">
        <v>85</v>
      </c>
      <c r="AV246" s="13" t="s">
        <v>85</v>
      </c>
      <c r="AW246" s="13" t="s">
        <v>32</v>
      </c>
      <c r="AX246" s="13" t="s">
        <v>83</v>
      </c>
      <c r="AY246" s="222" t="s">
        <v>123</v>
      </c>
    </row>
    <row r="247" spans="1:65" s="2" customFormat="1" ht="21.75" customHeight="1">
      <c r="A247" s="33"/>
      <c r="B247" s="34"/>
      <c r="C247" s="198" t="s">
        <v>419</v>
      </c>
      <c r="D247" s="198" t="s">
        <v>125</v>
      </c>
      <c r="E247" s="199" t="s">
        <v>420</v>
      </c>
      <c r="F247" s="200" t="s">
        <v>421</v>
      </c>
      <c r="G247" s="201" t="s">
        <v>164</v>
      </c>
      <c r="H247" s="202">
        <v>17</v>
      </c>
      <c r="I247" s="203"/>
      <c r="J247" s="204">
        <f>ROUND(I247*H247,2)</f>
        <v>0</v>
      </c>
      <c r="K247" s="200" t="s">
        <v>129</v>
      </c>
      <c r="L247" s="38"/>
      <c r="M247" s="205" t="s">
        <v>1</v>
      </c>
      <c r="N247" s="206" t="s">
        <v>41</v>
      </c>
      <c r="O247" s="70"/>
      <c r="P247" s="207">
        <f>O247*H247</f>
        <v>0</v>
      </c>
      <c r="Q247" s="207">
        <v>1.6000000000000001E-4</v>
      </c>
      <c r="R247" s="207">
        <f>Q247*H247</f>
        <v>2.7200000000000002E-3</v>
      </c>
      <c r="S247" s="207">
        <v>0</v>
      </c>
      <c r="T247" s="208">
        <f>S247*H247</f>
        <v>0</v>
      </c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R247" s="209" t="s">
        <v>201</v>
      </c>
      <c r="AT247" s="209" t="s">
        <v>125</v>
      </c>
      <c r="AU247" s="209" t="s">
        <v>85</v>
      </c>
      <c r="AY247" s="16" t="s">
        <v>123</v>
      </c>
      <c r="BE247" s="210">
        <f>IF(N247="základní",J247,0)</f>
        <v>0</v>
      </c>
      <c r="BF247" s="210">
        <f>IF(N247="snížená",J247,0)</f>
        <v>0</v>
      </c>
      <c r="BG247" s="210">
        <f>IF(N247="zákl. přenesená",J247,0)</f>
        <v>0</v>
      </c>
      <c r="BH247" s="210">
        <f>IF(N247="sníž. přenesená",J247,0)</f>
        <v>0</v>
      </c>
      <c r="BI247" s="210">
        <f>IF(N247="nulová",J247,0)</f>
        <v>0</v>
      </c>
      <c r="BJ247" s="16" t="s">
        <v>83</v>
      </c>
      <c r="BK247" s="210">
        <f>ROUND(I247*H247,2)</f>
        <v>0</v>
      </c>
      <c r="BL247" s="16" t="s">
        <v>201</v>
      </c>
      <c r="BM247" s="209" t="s">
        <v>422</v>
      </c>
    </row>
    <row r="248" spans="1:65" s="13" customFormat="1" ht="10.199999999999999">
      <c r="B248" s="211"/>
      <c r="C248" s="212"/>
      <c r="D248" s="213" t="s">
        <v>132</v>
      </c>
      <c r="E248" s="214" t="s">
        <v>1</v>
      </c>
      <c r="F248" s="215" t="s">
        <v>208</v>
      </c>
      <c r="G248" s="212"/>
      <c r="H248" s="216">
        <v>17</v>
      </c>
      <c r="I248" s="217"/>
      <c r="J248" s="212"/>
      <c r="K248" s="212"/>
      <c r="L248" s="218"/>
      <c r="M248" s="219"/>
      <c r="N248" s="220"/>
      <c r="O248" s="220"/>
      <c r="P248" s="220"/>
      <c r="Q248" s="220"/>
      <c r="R248" s="220"/>
      <c r="S248" s="220"/>
      <c r="T248" s="221"/>
      <c r="AT248" s="222" t="s">
        <v>132</v>
      </c>
      <c r="AU248" s="222" t="s">
        <v>85</v>
      </c>
      <c r="AV248" s="13" t="s">
        <v>85</v>
      </c>
      <c r="AW248" s="13" t="s">
        <v>32</v>
      </c>
      <c r="AX248" s="13" t="s">
        <v>83</v>
      </c>
      <c r="AY248" s="222" t="s">
        <v>123</v>
      </c>
    </row>
    <row r="249" spans="1:65" s="2" customFormat="1" ht="21.75" customHeight="1">
      <c r="A249" s="33"/>
      <c r="B249" s="34"/>
      <c r="C249" s="198" t="s">
        <v>423</v>
      </c>
      <c r="D249" s="198" t="s">
        <v>125</v>
      </c>
      <c r="E249" s="199" t="s">
        <v>424</v>
      </c>
      <c r="F249" s="200" t="s">
        <v>425</v>
      </c>
      <c r="G249" s="201" t="s">
        <v>426</v>
      </c>
      <c r="H249" s="247"/>
      <c r="I249" s="203"/>
      <c r="J249" s="204">
        <f>ROUND(I249*H249,2)</f>
        <v>0</v>
      </c>
      <c r="K249" s="200" t="s">
        <v>129</v>
      </c>
      <c r="L249" s="38"/>
      <c r="M249" s="205" t="s">
        <v>1</v>
      </c>
      <c r="N249" s="206" t="s">
        <v>41</v>
      </c>
      <c r="O249" s="70"/>
      <c r="P249" s="207">
        <f>O249*H249</f>
        <v>0</v>
      </c>
      <c r="Q249" s="207">
        <v>0</v>
      </c>
      <c r="R249" s="207">
        <f>Q249*H249</f>
        <v>0</v>
      </c>
      <c r="S249" s="207">
        <v>0</v>
      </c>
      <c r="T249" s="208">
        <f>S249*H249</f>
        <v>0</v>
      </c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R249" s="209" t="s">
        <v>201</v>
      </c>
      <c r="AT249" s="209" t="s">
        <v>125</v>
      </c>
      <c r="AU249" s="209" t="s">
        <v>85</v>
      </c>
      <c r="AY249" s="16" t="s">
        <v>123</v>
      </c>
      <c r="BE249" s="210">
        <f>IF(N249="základní",J249,0)</f>
        <v>0</v>
      </c>
      <c r="BF249" s="210">
        <f>IF(N249="snížená",J249,0)</f>
        <v>0</v>
      </c>
      <c r="BG249" s="210">
        <f>IF(N249="zákl. přenesená",J249,0)</f>
        <v>0</v>
      </c>
      <c r="BH249" s="210">
        <f>IF(N249="sníž. přenesená",J249,0)</f>
        <v>0</v>
      </c>
      <c r="BI249" s="210">
        <f>IF(N249="nulová",J249,0)</f>
        <v>0</v>
      </c>
      <c r="BJ249" s="16" t="s">
        <v>83</v>
      </c>
      <c r="BK249" s="210">
        <f>ROUND(I249*H249,2)</f>
        <v>0</v>
      </c>
      <c r="BL249" s="16" t="s">
        <v>201</v>
      </c>
      <c r="BM249" s="209" t="s">
        <v>427</v>
      </c>
    </row>
    <row r="250" spans="1:65" s="12" customFormat="1" ht="25.95" customHeight="1">
      <c r="B250" s="182"/>
      <c r="C250" s="183"/>
      <c r="D250" s="184" t="s">
        <v>75</v>
      </c>
      <c r="E250" s="185" t="s">
        <v>428</v>
      </c>
      <c r="F250" s="185" t="s">
        <v>429</v>
      </c>
      <c r="G250" s="183"/>
      <c r="H250" s="183"/>
      <c r="I250" s="186"/>
      <c r="J250" s="187">
        <f>BK250</f>
        <v>0</v>
      </c>
      <c r="K250" s="183"/>
      <c r="L250" s="188"/>
      <c r="M250" s="189"/>
      <c r="N250" s="190"/>
      <c r="O250" s="190"/>
      <c r="P250" s="191">
        <f>P251</f>
        <v>0</v>
      </c>
      <c r="Q250" s="190"/>
      <c r="R250" s="191">
        <f>R251</f>
        <v>0</v>
      </c>
      <c r="S250" s="190"/>
      <c r="T250" s="192">
        <f>T251</f>
        <v>0</v>
      </c>
      <c r="AR250" s="193" t="s">
        <v>149</v>
      </c>
      <c r="AT250" s="194" t="s">
        <v>75</v>
      </c>
      <c r="AU250" s="194" t="s">
        <v>76</v>
      </c>
      <c r="AY250" s="193" t="s">
        <v>123</v>
      </c>
      <c r="BK250" s="195">
        <f>BK251</f>
        <v>0</v>
      </c>
    </row>
    <row r="251" spans="1:65" s="12" customFormat="1" ht="22.8" customHeight="1">
      <c r="B251" s="182"/>
      <c r="C251" s="183"/>
      <c r="D251" s="184" t="s">
        <v>75</v>
      </c>
      <c r="E251" s="196" t="s">
        <v>76</v>
      </c>
      <c r="F251" s="196" t="s">
        <v>430</v>
      </c>
      <c r="G251" s="183"/>
      <c r="H251" s="183"/>
      <c r="I251" s="186"/>
      <c r="J251" s="197">
        <f>BK251</f>
        <v>0</v>
      </c>
      <c r="K251" s="183"/>
      <c r="L251" s="188"/>
      <c r="M251" s="189"/>
      <c r="N251" s="190"/>
      <c r="O251" s="190"/>
      <c r="P251" s="191">
        <f>SUM(P252:P261)</f>
        <v>0</v>
      </c>
      <c r="Q251" s="190"/>
      <c r="R251" s="191">
        <f>SUM(R252:R261)</f>
        <v>0</v>
      </c>
      <c r="S251" s="190"/>
      <c r="T251" s="192">
        <f>SUM(T252:T261)</f>
        <v>0</v>
      </c>
      <c r="AR251" s="193" t="s">
        <v>149</v>
      </c>
      <c r="AT251" s="194" t="s">
        <v>75</v>
      </c>
      <c r="AU251" s="194" t="s">
        <v>83</v>
      </c>
      <c r="AY251" s="193" t="s">
        <v>123</v>
      </c>
      <c r="BK251" s="195">
        <f>SUM(BK252:BK261)</f>
        <v>0</v>
      </c>
    </row>
    <row r="252" spans="1:65" s="2" customFormat="1" ht="16.5" customHeight="1">
      <c r="A252" s="33"/>
      <c r="B252" s="34"/>
      <c r="C252" s="198" t="s">
        <v>431</v>
      </c>
      <c r="D252" s="198" t="s">
        <v>125</v>
      </c>
      <c r="E252" s="199" t="s">
        <v>432</v>
      </c>
      <c r="F252" s="200" t="s">
        <v>433</v>
      </c>
      <c r="G252" s="201" t="s">
        <v>434</v>
      </c>
      <c r="H252" s="202">
        <v>1</v>
      </c>
      <c r="I252" s="203"/>
      <c r="J252" s="204">
        <f>ROUND(I252*H252,2)</f>
        <v>0</v>
      </c>
      <c r="K252" s="200" t="s">
        <v>1</v>
      </c>
      <c r="L252" s="38"/>
      <c r="M252" s="205" t="s">
        <v>1</v>
      </c>
      <c r="N252" s="206" t="s">
        <v>41</v>
      </c>
      <c r="O252" s="70"/>
      <c r="P252" s="207">
        <f>O252*H252</f>
        <v>0</v>
      </c>
      <c r="Q252" s="207">
        <v>0</v>
      </c>
      <c r="R252" s="207">
        <f>Q252*H252</f>
        <v>0</v>
      </c>
      <c r="S252" s="207">
        <v>0</v>
      </c>
      <c r="T252" s="208">
        <f>S252*H252</f>
        <v>0</v>
      </c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R252" s="209" t="s">
        <v>130</v>
      </c>
      <c r="AT252" s="209" t="s">
        <v>125</v>
      </c>
      <c r="AU252" s="209" t="s">
        <v>85</v>
      </c>
      <c r="AY252" s="16" t="s">
        <v>123</v>
      </c>
      <c r="BE252" s="210">
        <f>IF(N252="základní",J252,0)</f>
        <v>0</v>
      </c>
      <c r="BF252" s="210">
        <f>IF(N252="snížená",J252,0)</f>
        <v>0</v>
      </c>
      <c r="BG252" s="210">
        <f>IF(N252="zákl. přenesená",J252,0)</f>
        <v>0</v>
      </c>
      <c r="BH252" s="210">
        <f>IF(N252="sníž. přenesená",J252,0)</f>
        <v>0</v>
      </c>
      <c r="BI252" s="210">
        <f>IF(N252="nulová",J252,0)</f>
        <v>0</v>
      </c>
      <c r="BJ252" s="16" t="s">
        <v>83</v>
      </c>
      <c r="BK252" s="210">
        <f>ROUND(I252*H252,2)</f>
        <v>0</v>
      </c>
      <c r="BL252" s="16" t="s">
        <v>130</v>
      </c>
      <c r="BM252" s="209" t="s">
        <v>435</v>
      </c>
    </row>
    <row r="253" spans="1:65" s="2" customFormat="1" ht="105.6">
      <c r="A253" s="33"/>
      <c r="B253" s="34"/>
      <c r="C253" s="35"/>
      <c r="D253" s="213" t="s">
        <v>230</v>
      </c>
      <c r="E253" s="35"/>
      <c r="F253" s="244" t="s">
        <v>436</v>
      </c>
      <c r="G253" s="35"/>
      <c r="H253" s="35"/>
      <c r="I253" s="110"/>
      <c r="J253" s="35"/>
      <c r="K253" s="35"/>
      <c r="L253" s="38"/>
      <c r="M253" s="245"/>
      <c r="N253" s="246"/>
      <c r="O253" s="70"/>
      <c r="P253" s="70"/>
      <c r="Q253" s="70"/>
      <c r="R253" s="70"/>
      <c r="S253" s="70"/>
      <c r="T253" s="71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T253" s="16" t="s">
        <v>230</v>
      </c>
      <c r="AU253" s="16" t="s">
        <v>85</v>
      </c>
    </row>
    <row r="254" spans="1:65" s="2" customFormat="1" ht="16.5" customHeight="1">
      <c r="A254" s="33"/>
      <c r="B254" s="34"/>
      <c r="C254" s="198" t="s">
        <v>437</v>
      </c>
      <c r="D254" s="198" t="s">
        <v>125</v>
      </c>
      <c r="E254" s="199" t="s">
        <v>438</v>
      </c>
      <c r="F254" s="200" t="s">
        <v>439</v>
      </c>
      <c r="G254" s="201" t="s">
        <v>434</v>
      </c>
      <c r="H254" s="202">
        <v>1</v>
      </c>
      <c r="I254" s="203"/>
      <c r="J254" s="204">
        <f>ROUND(I254*H254,2)</f>
        <v>0</v>
      </c>
      <c r="K254" s="200" t="s">
        <v>1</v>
      </c>
      <c r="L254" s="38"/>
      <c r="M254" s="205" t="s">
        <v>1</v>
      </c>
      <c r="N254" s="206" t="s">
        <v>41</v>
      </c>
      <c r="O254" s="70"/>
      <c r="P254" s="207">
        <f>O254*H254</f>
        <v>0</v>
      </c>
      <c r="Q254" s="207">
        <v>0</v>
      </c>
      <c r="R254" s="207">
        <f>Q254*H254</f>
        <v>0</v>
      </c>
      <c r="S254" s="207">
        <v>0</v>
      </c>
      <c r="T254" s="208">
        <f>S254*H254</f>
        <v>0</v>
      </c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R254" s="209" t="s">
        <v>130</v>
      </c>
      <c r="AT254" s="209" t="s">
        <v>125</v>
      </c>
      <c r="AU254" s="209" t="s">
        <v>85</v>
      </c>
      <c r="AY254" s="16" t="s">
        <v>123</v>
      </c>
      <c r="BE254" s="210">
        <f>IF(N254="základní",J254,0)</f>
        <v>0</v>
      </c>
      <c r="BF254" s="210">
        <f>IF(N254="snížená",J254,0)</f>
        <v>0</v>
      </c>
      <c r="BG254" s="210">
        <f>IF(N254="zákl. přenesená",J254,0)</f>
        <v>0</v>
      </c>
      <c r="BH254" s="210">
        <f>IF(N254="sníž. přenesená",J254,0)</f>
        <v>0</v>
      </c>
      <c r="BI254" s="210">
        <f>IF(N254="nulová",J254,0)</f>
        <v>0</v>
      </c>
      <c r="BJ254" s="16" t="s">
        <v>83</v>
      </c>
      <c r="BK254" s="210">
        <f>ROUND(I254*H254,2)</f>
        <v>0</v>
      </c>
      <c r="BL254" s="16" t="s">
        <v>130</v>
      </c>
      <c r="BM254" s="209" t="s">
        <v>440</v>
      </c>
    </row>
    <row r="255" spans="1:65" s="2" customFormat="1" ht="19.2">
      <c r="A255" s="33"/>
      <c r="B255" s="34"/>
      <c r="C255" s="35"/>
      <c r="D255" s="213" t="s">
        <v>230</v>
      </c>
      <c r="E255" s="35"/>
      <c r="F255" s="244" t="s">
        <v>441</v>
      </c>
      <c r="G255" s="35"/>
      <c r="H255" s="35"/>
      <c r="I255" s="110"/>
      <c r="J255" s="35"/>
      <c r="K255" s="35"/>
      <c r="L255" s="38"/>
      <c r="M255" s="245"/>
      <c r="N255" s="246"/>
      <c r="O255" s="70"/>
      <c r="P255" s="70"/>
      <c r="Q255" s="70"/>
      <c r="R255" s="70"/>
      <c r="S255" s="70"/>
      <c r="T255" s="71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T255" s="16" t="s">
        <v>230</v>
      </c>
      <c r="AU255" s="16" t="s">
        <v>85</v>
      </c>
    </row>
    <row r="256" spans="1:65" s="2" customFormat="1" ht="16.5" customHeight="1">
      <c r="A256" s="33"/>
      <c r="B256" s="34"/>
      <c r="C256" s="198" t="s">
        <v>442</v>
      </c>
      <c r="D256" s="198" t="s">
        <v>125</v>
      </c>
      <c r="E256" s="199" t="s">
        <v>443</v>
      </c>
      <c r="F256" s="200" t="s">
        <v>444</v>
      </c>
      <c r="G256" s="201" t="s">
        <v>434</v>
      </c>
      <c r="H256" s="202">
        <v>1</v>
      </c>
      <c r="I256" s="203"/>
      <c r="J256" s="204">
        <f>ROUND(I256*H256,2)</f>
        <v>0</v>
      </c>
      <c r="K256" s="200" t="s">
        <v>1</v>
      </c>
      <c r="L256" s="38"/>
      <c r="M256" s="205" t="s">
        <v>1</v>
      </c>
      <c r="N256" s="206" t="s">
        <v>41</v>
      </c>
      <c r="O256" s="70"/>
      <c r="P256" s="207">
        <f>O256*H256</f>
        <v>0</v>
      </c>
      <c r="Q256" s="207">
        <v>0</v>
      </c>
      <c r="R256" s="207">
        <f>Q256*H256</f>
        <v>0</v>
      </c>
      <c r="S256" s="207">
        <v>0</v>
      </c>
      <c r="T256" s="208">
        <f>S256*H256</f>
        <v>0</v>
      </c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R256" s="209" t="s">
        <v>130</v>
      </c>
      <c r="AT256" s="209" t="s">
        <v>125</v>
      </c>
      <c r="AU256" s="209" t="s">
        <v>85</v>
      </c>
      <c r="AY256" s="16" t="s">
        <v>123</v>
      </c>
      <c r="BE256" s="210">
        <f>IF(N256="základní",J256,0)</f>
        <v>0</v>
      </c>
      <c r="BF256" s="210">
        <f>IF(N256="snížená",J256,0)</f>
        <v>0</v>
      </c>
      <c r="BG256" s="210">
        <f>IF(N256="zákl. přenesená",J256,0)</f>
        <v>0</v>
      </c>
      <c r="BH256" s="210">
        <f>IF(N256="sníž. přenesená",J256,0)</f>
        <v>0</v>
      </c>
      <c r="BI256" s="210">
        <f>IF(N256="nulová",J256,0)</f>
        <v>0</v>
      </c>
      <c r="BJ256" s="16" t="s">
        <v>83</v>
      </c>
      <c r="BK256" s="210">
        <f>ROUND(I256*H256,2)</f>
        <v>0</v>
      </c>
      <c r="BL256" s="16" t="s">
        <v>130</v>
      </c>
      <c r="BM256" s="209" t="s">
        <v>445</v>
      </c>
    </row>
    <row r="257" spans="1:65" s="2" customFormat="1" ht="21.75" customHeight="1">
      <c r="A257" s="33"/>
      <c r="B257" s="34"/>
      <c r="C257" s="198" t="s">
        <v>446</v>
      </c>
      <c r="D257" s="198" t="s">
        <v>125</v>
      </c>
      <c r="E257" s="199" t="s">
        <v>447</v>
      </c>
      <c r="F257" s="200" t="s">
        <v>448</v>
      </c>
      <c r="G257" s="201" t="s">
        <v>434</v>
      </c>
      <c r="H257" s="202">
        <v>1</v>
      </c>
      <c r="I257" s="203"/>
      <c r="J257" s="204">
        <f>ROUND(I257*H257,2)</f>
        <v>0</v>
      </c>
      <c r="K257" s="200" t="s">
        <v>1</v>
      </c>
      <c r="L257" s="38"/>
      <c r="M257" s="205" t="s">
        <v>1</v>
      </c>
      <c r="N257" s="206" t="s">
        <v>41</v>
      </c>
      <c r="O257" s="70"/>
      <c r="P257" s="207">
        <f>O257*H257</f>
        <v>0</v>
      </c>
      <c r="Q257" s="207">
        <v>0</v>
      </c>
      <c r="R257" s="207">
        <f>Q257*H257</f>
        <v>0</v>
      </c>
      <c r="S257" s="207">
        <v>0</v>
      </c>
      <c r="T257" s="208">
        <f>S257*H257</f>
        <v>0</v>
      </c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R257" s="209" t="s">
        <v>130</v>
      </c>
      <c r="AT257" s="209" t="s">
        <v>125</v>
      </c>
      <c r="AU257" s="209" t="s">
        <v>85</v>
      </c>
      <c r="AY257" s="16" t="s">
        <v>123</v>
      </c>
      <c r="BE257" s="210">
        <f>IF(N257="základní",J257,0)</f>
        <v>0</v>
      </c>
      <c r="BF257" s="210">
        <f>IF(N257="snížená",J257,0)</f>
        <v>0</v>
      </c>
      <c r="BG257" s="210">
        <f>IF(N257="zákl. přenesená",J257,0)</f>
        <v>0</v>
      </c>
      <c r="BH257" s="210">
        <f>IF(N257="sníž. přenesená",J257,0)</f>
        <v>0</v>
      </c>
      <c r="BI257" s="210">
        <f>IF(N257="nulová",J257,0)</f>
        <v>0</v>
      </c>
      <c r="BJ257" s="16" t="s">
        <v>83</v>
      </c>
      <c r="BK257" s="210">
        <f>ROUND(I257*H257,2)</f>
        <v>0</v>
      </c>
      <c r="BL257" s="16" t="s">
        <v>130</v>
      </c>
      <c r="BM257" s="209" t="s">
        <v>449</v>
      </c>
    </row>
    <row r="258" spans="1:65" s="2" customFormat="1" ht="57.6">
      <c r="A258" s="33"/>
      <c r="B258" s="34"/>
      <c r="C258" s="35"/>
      <c r="D258" s="213" t="s">
        <v>230</v>
      </c>
      <c r="E258" s="35"/>
      <c r="F258" s="244" t="s">
        <v>450</v>
      </c>
      <c r="G258" s="35"/>
      <c r="H258" s="35"/>
      <c r="I258" s="110"/>
      <c r="J258" s="35"/>
      <c r="K258" s="35"/>
      <c r="L258" s="38"/>
      <c r="M258" s="245"/>
      <c r="N258" s="246"/>
      <c r="O258" s="70"/>
      <c r="P258" s="70"/>
      <c r="Q258" s="70"/>
      <c r="R258" s="70"/>
      <c r="S258" s="70"/>
      <c r="T258" s="71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T258" s="16" t="s">
        <v>230</v>
      </c>
      <c r="AU258" s="16" t="s">
        <v>85</v>
      </c>
    </row>
    <row r="259" spans="1:65" s="2" customFormat="1" ht="16.5" customHeight="1">
      <c r="A259" s="33"/>
      <c r="B259" s="34"/>
      <c r="C259" s="198" t="s">
        <v>451</v>
      </c>
      <c r="D259" s="198" t="s">
        <v>125</v>
      </c>
      <c r="E259" s="199" t="s">
        <v>452</v>
      </c>
      <c r="F259" s="200" t="s">
        <v>453</v>
      </c>
      <c r="G259" s="201" t="s">
        <v>292</v>
      </c>
      <c r="H259" s="202">
        <v>4</v>
      </c>
      <c r="I259" s="203"/>
      <c r="J259" s="204">
        <f>ROUND(I259*H259,2)</f>
        <v>0</v>
      </c>
      <c r="K259" s="200" t="s">
        <v>1</v>
      </c>
      <c r="L259" s="38"/>
      <c r="M259" s="205" t="s">
        <v>1</v>
      </c>
      <c r="N259" s="206" t="s">
        <v>41</v>
      </c>
      <c r="O259" s="70"/>
      <c r="P259" s="207">
        <f>O259*H259</f>
        <v>0</v>
      </c>
      <c r="Q259" s="207">
        <v>0</v>
      </c>
      <c r="R259" s="207">
        <f>Q259*H259</f>
        <v>0</v>
      </c>
      <c r="S259" s="207">
        <v>0</v>
      </c>
      <c r="T259" s="208">
        <f>S259*H259</f>
        <v>0</v>
      </c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R259" s="209" t="s">
        <v>130</v>
      </c>
      <c r="AT259" s="209" t="s">
        <v>125</v>
      </c>
      <c r="AU259" s="209" t="s">
        <v>85</v>
      </c>
      <c r="AY259" s="16" t="s">
        <v>123</v>
      </c>
      <c r="BE259" s="210">
        <f>IF(N259="základní",J259,0)</f>
        <v>0</v>
      </c>
      <c r="BF259" s="210">
        <f>IF(N259="snížená",J259,0)</f>
        <v>0</v>
      </c>
      <c r="BG259" s="210">
        <f>IF(N259="zákl. přenesená",J259,0)</f>
        <v>0</v>
      </c>
      <c r="BH259" s="210">
        <f>IF(N259="sníž. přenesená",J259,0)</f>
        <v>0</v>
      </c>
      <c r="BI259" s="210">
        <f>IF(N259="nulová",J259,0)</f>
        <v>0</v>
      </c>
      <c r="BJ259" s="16" t="s">
        <v>83</v>
      </c>
      <c r="BK259" s="210">
        <f>ROUND(I259*H259,2)</f>
        <v>0</v>
      </c>
      <c r="BL259" s="16" t="s">
        <v>130</v>
      </c>
      <c r="BM259" s="209" t="s">
        <v>454</v>
      </c>
    </row>
    <row r="260" spans="1:65" s="2" customFormat="1" ht="16.5" customHeight="1">
      <c r="A260" s="33"/>
      <c r="B260" s="34"/>
      <c r="C260" s="198" t="s">
        <v>455</v>
      </c>
      <c r="D260" s="198" t="s">
        <v>125</v>
      </c>
      <c r="E260" s="199" t="s">
        <v>456</v>
      </c>
      <c r="F260" s="200" t="s">
        <v>457</v>
      </c>
      <c r="G260" s="201" t="s">
        <v>292</v>
      </c>
      <c r="H260" s="202">
        <v>1</v>
      </c>
      <c r="I260" s="203"/>
      <c r="J260" s="204">
        <f>ROUND(I260*H260,2)</f>
        <v>0</v>
      </c>
      <c r="K260" s="200" t="s">
        <v>1</v>
      </c>
      <c r="L260" s="38"/>
      <c r="M260" s="205" t="s">
        <v>1</v>
      </c>
      <c r="N260" s="206" t="s">
        <v>41</v>
      </c>
      <c r="O260" s="70"/>
      <c r="P260" s="207">
        <f>O260*H260</f>
        <v>0</v>
      </c>
      <c r="Q260" s="207">
        <v>0</v>
      </c>
      <c r="R260" s="207">
        <f>Q260*H260</f>
        <v>0</v>
      </c>
      <c r="S260" s="207">
        <v>0</v>
      </c>
      <c r="T260" s="208">
        <f>S260*H260</f>
        <v>0</v>
      </c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R260" s="209" t="s">
        <v>130</v>
      </c>
      <c r="AT260" s="209" t="s">
        <v>125</v>
      </c>
      <c r="AU260" s="209" t="s">
        <v>85</v>
      </c>
      <c r="AY260" s="16" t="s">
        <v>123</v>
      </c>
      <c r="BE260" s="210">
        <f>IF(N260="základní",J260,0)</f>
        <v>0</v>
      </c>
      <c r="BF260" s="210">
        <f>IF(N260="snížená",J260,0)</f>
        <v>0</v>
      </c>
      <c r="BG260" s="210">
        <f>IF(N260="zákl. přenesená",J260,0)</f>
        <v>0</v>
      </c>
      <c r="BH260" s="210">
        <f>IF(N260="sníž. přenesená",J260,0)</f>
        <v>0</v>
      </c>
      <c r="BI260" s="210">
        <f>IF(N260="nulová",J260,0)</f>
        <v>0</v>
      </c>
      <c r="BJ260" s="16" t="s">
        <v>83</v>
      </c>
      <c r="BK260" s="210">
        <f>ROUND(I260*H260,2)</f>
        <v>0</v>
      </c>
      <c r="BL260" s="16" t="s">
        <v>130</v>
      </c>
      <c r="BM260" s="209" t="s">
        <v>458</v>
      </c>
    </row>
    <row r="261" spans="1:65" s="2" customFormat="1" ht="16.5" customHeight="1">
      <c r="A261" s="33"/>
      <c r="B261" s="34"/>
      <c r="C261" s="198" t="s">
        <v>459</v>
      </c>
      <c r="D261" s="198" t="s">
        <v>125</v>
      </c>
      <c r="E261" s="199" t="s">
        <v>460</v>
      </c>
      <c r="F261" s="200" t="s">
        <v>461</v>
      </c>
      <c r="G261" s="201" t="s">
        <v>292</v>
      </c>
      <c r="H261" s="202">
        <v>1</v>
      </c>
      <c r="I261" s="203"/>
      <c r="J261" s="204">
        <f>ROUND(I261*H261,2)</f>
        <v>0</v>
      </c>
      <c r="K261" s="200" t="s">
        <v>1</v>
      </c>
      <c r="L261" s="38"/>
      <c r="M261" s="205" t="s">
        <v>1</v>
      </c>
      <c r="N261" s="206" t="s">
        <v>41</v>
      </c>
      <c r="O261" s="70"/>
      <c r="P261" s="207">
        <f>O261*H261</f>
        <v>0</v>
      </c>
      <c r="Q261" s="207">
        <v>0</v>
      </c>
      <c r="R261" s="207">
        <f>Q261*H261</f>
        <v>0</v>
      </c>
      <c r="S261" s="207">
        <v>0</v>
      </c>
      <c r="T261" s="208">
        <f>S261*H261</f>
        <v>0</v>
      </c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R261" s="209" t="s">
        <v>130</v>
      </c>
      <c r="AT261" s="209" t="s">
        <v>125</v>
      </c>
      <c r="AU261" s="209" t="s">
        <v>85</v>
      </c>
      <c r="AY261" s="16" t="s">
        <v>123</v>
      </c>
      <c r="BE261" s="210">
        <f>IF(N261="základní",J261,0)</f>
        <v>0</v>
      </c>
      <c r="BF261" s="210">
        <f>IF(N261="snížená",J261,0)</f>
        <v>0</v>
      </c>
      <c r="BG261" s="210">
        <f>IF(N261="zákl. přenesená",J261,0)</f>
        <v>0</v>
      </c>
      <c r="BH261" s="210">
        <f>IF(N261="sníž. přenesená",J261,0)</f>
        <v>0</v>
      </c>
      <c r="BI261" s="210">
        <f>IF(N261="nulová",J261,0)</f>
        <v>0</v>
      </c>
      <c r="BJ261" s="16" t="s">
        <v>83</v>
      </c>
      <c r="BK261" s="210">
        <f>ROUND(I261*H261,2)</f>
        <v>0</v>
      </c>
      <c r="BL261" s="16" t="s">
        <v>130</v>
      </c>
      <c r="BM261" s="209" t="s">
        <v>462</v>
      </c>
    </row>
    <row r="262" spans="1:65" s="12" customFormat="1" ht="25.95" customHeight="1">
      <c r="B262" s="182"/>
      <c r="C262" s="183"/>
      <c r="D262" s="184" t="s">
        <v>75</v>
      </c>
      <c r="E262" s="185" t="s">
        <v>463</v>
      </c>
      <c r="F262" s="185" t="s">
        <v>464</v>
      </c>
      <c r="G262" s="183"/>
      <c r="H262" s="183"/>
      <c r="I262" s="186"/>
      <c r="J262" s="187">
        <f>BK262</f>
        <v>0</v>
      </c>
      <c r="K262" s="183"/>
      <c r="L262" s="188"/>
      <c r="M262" s="189"/>
      <c r="N262" s="190"/>
      <c r="O262" s="190"/>
      <c r="P262" s="191">
        <f>SUM(P263:P264)</f>
        <v>0</v>
      </c>
      <c r="Q262" s="190"/>
      <c r="R262" s="191">
        <f>SUM(R263:R264)</f>
        <v>0</v>
      </c>
      <c r="S262" s="190"/>
      <c r="T262" s="192">
        <f>SUM(T263:T264)</f>
        <v>0</v>
      </c>
      <c r="AR262" s="193" t="s">
        <v>149</v>
      </c>
      <c r="AT262" s="194" t="s">
        <v>75</v>
      </c>
      <c r="AU262" s="194" t="s">
        <v>76</v>
      </c>
      <c r="AY262" s="193" t="s">
        <v>123</v>
      </c>
      <c r="BK262" s="195">
        <f>SUM(BK263:BK264)</f>
        <v>0</v>
      </c>
    </row>
    <row r="263" spans="1:65" s="2" customFormat="1" ht="16.5" customHeight="1">
      <c r="A263" s="33"/>
      <c r="B263" s="34"/>
      <c r="C263" s="198" t="s">
        <v>147</v>
      </c>
      <c r="D263" s="198" t="s">
        <v>125</v>
      </c>
      <c r="E263" s="199" t="s">
        <v>465</v>
      </c>
      <c r="F263" s="200" t="s">
        <v>466</v>
      </c>
      <c r="G263" s="201" t="s">
        <v>434</v>
      </c>
      <c r="H263" s="202">
        <v>1</v>
      </c>
      <c r="I263" s="203"/>
      <c r="J263" s="204">
        <f>ROUND(I263*H263,2)</f>
        <v>0</v>
      </c>
      <c r="K263" s="200" t="s">
        <v>320</v>
      </c>
      <c r="L263" s="38"/>
      <c r="M263" s="205" t="s">
        <v>1</v>
      </c>
      <c r="N263" s="206" t="s">
        <v>41</v>
      </c>
      <c r="O263" s="70"/>
      <c r="P263" s="207">
        <f>O263*H263</f>
        <v>0</v>
      </c>
      <c r="Q263" s="207">
        <v>0</v>
      </c>
      <c r="R263" s="207">
        <f>Q263*H263</f>
        <v>0</v>
      </c>
      <c r="S263" s="207">
        <v>0</v>
      </c>
      <c r="T263" s="208">
        <f>S263*H263</f>
        <v>0</v>
      </c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R263" s="209" t="s">
        <v>467</v>
      </c>
      <c r="AT263" s="209" t="s">
        <v>125</v>
      </c>
      <c r="AU263" s="209" t="s">
        <v>83</v>
      </c>
      <c r="AY263" s="16" t="s">
        <v>123</v>
      </c>
      <c r="BE263" s="210">
        <f>IF(N263="základní",J263,0)</f>
        <v>0</v>
      </c>
      <c r="BF263" s="210">
        <f>IF(N263="snížená",J263,0)</f>
        <v>0</v>
      </c>
      <c r="BG263" s="210">
        <f>IF(N263="zákl. přenesená",J263,0)</f>
        <v>0</v>
      </c>
      <c r="BH263" s="210">
        <f>IF(N263="sníž. přenesená",J263,0)</f>
        <v>0</v>
      </c>
      <c r="BI263" s="210">
        <f>IF(N263="nulová",J263,0)</f>
        <v>0</v>
      </c>
      <c r="BJ263" s="16" t="s">
        <v>83</v>
      </c>
      <c r="BK263" s="210">
        <f>ROUND(I263*H263,2)</f>
        <v>0</v>
      </c>
      <c r="BL263" s="16" t="s">
        <v>467</v>
      </c>
      <c r="BM263" s="209" t="s">
        <v>468</v>
      </c>
    </row>
    <row r="264" spans="1:65" s="2" customFormat="1" ht="163.19999999999999">
      <c r="A264" s="33"/>
      <c r="B264" s="34"/>
      <c r="C264" s="35"/>
      <c r="D264" s="213" t="s">
        <v>230</v>
      </c>
      <c r="E264" s="35"/>
      <c r="F264" s="244" t="s">
        <v>469</v>
      </c>
      <c r="G264" s="35"/>
      <c r="H264" s="35"/>
      <c r="I264" s="110"/>
      <c r="J264" s="35"/>
      <c r="K264" s="35"/>
      <c r="L264" s="38"/>
      <c r="M264" s="248"/>
      <c r="N264" s="249"/>
      <c r="O264" s="250"/>
      <c r="P264" s="250"/>
      <c r="Q264" s="250"/>
      <c r="R264" s="250"/>
      <c r="S264" s="250"/>
      <c r="T264" s="251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T264" s="16" t="s">
        <v>230</v>
      </c>
      <c r="AU264" s="16" t="s">
        <v>83</v>
      </c>
    </row>
    <row r="265" spans="1:65" s="2" customFormat="1" ht="6.9" customHeight="1">
      <c r="A265" s="33"/>
      <c r="B265" s="53"/>
      <c r="C265" s="54"/>
      <c r="D265" s="54"/>
      <c r="E265" s="54"/>
      <c r="F265" s="54"/>
      <c r="G265" s="54"/>
      <c r="H265" s="54"/>
      <c r="I265" s="147"/>
      <c r="J265" s="54"/>
      <c r="K265" s="54"/>
      <c r="L265" s="38"/>
      <c r="M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</row>
  </sheetData>
  <sheetProtection algorithmName="SHA-512" hashValue="+infwnXLGjPebrkuEJKKCbAijpr8D7QE/jeAYKkZ/GEYyGtB45tvonTD0MU8xBfltzEYu18hHMxWDcIUL1BkTw==" saltValue="fzNJQrDo1CXR4aQ+NaN15FwMKeQZQmINmT64RMVo1d6ke1UNpDMXSTP3h9EOpFPLoepIMLdiFJsIH0NPCs2BXQ==" spinCount="100000" sheet="1" objects="1" scenarios="1" formatColumns="0" formatRows="0" autoFilter="0"/>
  <autoFilter ref="C129:K264"/>
  <mergeCells count="9">
    <mergeCell ref="E87:H87"/>
    <mergeCell ref="E120:H120"/>
    <mergeCell ref="E122:H122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4</vt:i4>
      </vt:variant>
    </vt:vector>
  </HeadingPairs>
  <TitlesOfParts>
    <vt:vector size="6" baseType="lpstr">
      <vt:lpstr>Rekapitulace stavby</vt:lpstr>
      <vt:lpstr>001 - REKONSTRUKCE ÚČELOV...</vt:lpstr>
      <vt:lpstr>'001 - REKONSTRUKCE ÚČELOV...'!Názvy_tisku</vt:lpstr>
      <vt:lpstr>'Rekapitulace stavby'!Názvy_tisku</vt:lpstr>
      <vt:lpstr>'001 - REKONSTRUKCE ÚČELOV...'!Oblast_tisku</vt:lpstr>
      <vt:lpstr>'Rekapitulace stavby'!Oblast_tisku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BARBORAKYSK08D7\barborakyskova</dc:creator>
  <cp:lastModifiedBy>Lucie</cp:lastModifiedBy>
  <dcterms:created xsi:type="dcterms:W3CDTF">2020-11-07T20:43:05Z</dcterms:created>
  <dcterms:modified xsi:type="dcterms:W3CDTF">2021-03-23T14:54:32Z</dcterms:modified>
</cp:coreProperties>
</file>