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450" activeTab="3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Pol'!$A$1:$Y$54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  <fileRecoveryPr repairLoad="1"/>
</workbook>
</file>

<file path=xl/calcChain.xml><?xml version="1.0" encoding="utf-8"?>
<calcChain xmlns="http://schemas.openxmlformats.org/spreadsheetml/2006/main">
  <c r="BA35" i="12"/>
  <c r="BA13"/>
  <c r="BA10"/>
  <c r="G9"/>
  <c r="M9" s="1"/>
  <c r="I9"/>
  <c r="I8" s="1"/>
  <c r="K9"/>
  <c r="K8" s="1"/>
  <c r="O9"/>
  <c r="O8" s="1"/>
  <c r="Q9"/>
  <c r="V9"/>
  <c r="G12"/>
  <c r="M12" s="1"/>
  <c r="I12"/>
  <c r="K12"/>
  <c r="O12"/>
  <c r="Q12"/>
  <c r="V12"/>
  <c r="G15"/>
  <c r="I15"/>
  <c r="K15"/>
  <c r="M15"/>
  <c r="O15"/>
  <c r="Q15"/>
  <c r="V15"/>
  <c r="G18"/>
  <c r="M18" s="1"/>
  <c r="I18"/>
  <c r="K18"/>
  <c r="O18"/>
  <c r="Q18"/>
  <c r="V18"/>
  <c r="G21"/>
  <c r="M21" s="1"/>
  <c r="I21"/>
  <c r="K21"/>
  <c r="O21"/>
  <c r="Q21"/>
  <c r="Q8" s="1"/>
  <c r="V21"/>
  <c r="G23"/>
  <c r="I23"/>
  <c r="K23"/>
  <c r="M23"/>
  <c r="O23"/>
  <c r="Q23"/>
  <c r="V23"/>
  <c r="V8" s="1"/>
  <c r="G26"/>
  <c r="M26" s="1"/>
  <c r="I26"/>
  <c r="K26"/>
  <c r="O26"/>
  <c r="Q26"/>
  <c r="V26"/>
  <c r="G29"/>
  <c r="M29" s="1"/>
  <c r="I29"/>
  <c r="K29"/>
  <c r="O29"/>
  <c r="Q29"/>
  <c r="V29"/>
  <c r="G32"/>
  <c r="M32" s="1"/>
  <c r="I32"/>
  <c r="K32"/>
  <c r="O32"/>
  <c r="Q32"/>
  <c r="V32"/>
  <c r="G34"/>
  <c r="M34" s="1"/>
  <c r="I34"/>
  <c r="K34"/>
  <c r="O34"/>
  <c r="Q34"/>
  <c r="V34"/>
  <c r="G37"/>
  <c r="M37" s="1"/>
  <c r="I37"/>
  <c r="K37"/>
  <c r="O37"/>
  <c r="Q37"/>
  <c r="V37"/>
  <c r="G39"/>
  <c r="M39" s="1"/>
  <c r="I39"/>
  <c r="K39"/>
  <c r="O39"/>
  <c r="Q39"/>
  <c r="V39"/>
  <c r="G41"/>
  <c r="I41"/>
  <c r="K41"/>
  <c r="M41"/>
  <c r="O41"/>
  <c r="Q41"/>
  <c r="V41"/>
  <c r="G44"/>
  <c r="I44"/>
  <c r="K44"/>
  <c r="M44"/>
  <c r="O44"/>
  <c r="Q44"/>
  <c r="V44"/>
  <c r="G47"/>
  <c r="M47" s="1"/>
  <c r="I47"/>
  <c r="K47"/>
  <c r="O47"/>
  <c r="Q47"/>
  <c r="V47"/>
  <c r="G49"/>
  <c r="I55" i="1" s="1"/>
  <c r="I49" i="12"/>
  <c r="V49"/>
  <c r="G50"/>
  <c r="M50" s="1"/>
  <c r="M49" s="1"/>
  <c r="I50"/>
  <c r="K50"/>
  <c r="K49" s="1"/>
  <c r="O50"/>
  <c r="O49" s="1"/>
  <c r="Q50"/>
  <c r="Q49" s="1"/>
  <c r="V50"/>
  <c r="AE53"/>
  <c r="F42" i="1" s="1"/>
  <c r="I20"/>
  <c r="I19"/>
  <c r="I18"/>
  <c r="I17"/>
  <c r="H40"/>
  <c r="J28"/>
  <c r="J26"/>
  <c r="G38"/>
  <c r="F38"/>
  <c r="J23"/>
  <c r="J24"/>
  <c r="J25"/>
  <c r="J27"/>
  <c r="E24"/>
  <c r="E26"/>
  <c r="G8" i="12" l="1"/>
  <c r="I53" i="1" s="1"/>
  <c r="O28" i="12"/>
  <c r="F41" i="1"/>
  <c r="V28" i="12"/>
  <c r="Q28"/>
  <c r="G28"/>
  <c r="F39" i="1"/>
  <c r="F43" s="1"/>
  <c r="I28" i="12"/>
  <c r="M28"/>
  <c r="K28"/>
  <c r="M8"/>
  <c r="AF53"/>
  <c r="I54" i="1" l="1"/>
  <c r="G53" i="12"/>
  <c r="G42" i="1"/>
  <c r="H42" s="1"/>
  <c r="I42" s="1"/>
  <c r="G39"/>
  <c r="G41"/>
  <c r="H41" s="1"/>
  <c r="I41" s="1"/>
  <c r="G23"/>
  <c r="A23" s="1"/>
  <c r="I16" l="1"/>
  <c r="I21" s="1"/>
  <c r="I56"/>
  <c r="H39"/>
  <c r="H43" s="1"/>
  <c r="G43"/>
  <c r="A24"/>
  <c r="G24"/>
  <c r="I39" l="1"/>
  <c r="I43" s="1"/>
  <c r="J41" s="1"/>
  <c r="J55"/>
  <c r="J54"/>
  <c r="J53"/>
  <c r="G25"/>
  <c r="A25" s="1"/>
  <c r="G28"/>
  <c r="J42" l="1"/>
  <c r="J39"/>
  <c r="J43" s="1"/>
  <c r="G26"/>
  <c r="A27" s="1"/>
  <c r="A26"/>
  <c r="J56"/>
  <c r="G29" l="1"/>
  <c r="G27" s="1"/>
  <c r="A29"/>
</calcChain>
</file>

<file path=xl/sharedStrings.xml><?xml version="1.0" encoding="utf-8"?>
<sst xmlns="http://schemas.openxmlformats.org/spreadsheetml/2006/main" count="343" uniqueCount="164">
  <si>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</si>
  <si>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</si>
  <si>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</si>
  <si>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</si>
  <si>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</si>
  <si>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</si>
  <si>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</si>
  <si>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</si>
  <si>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</si>
  <si>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</si>
  <si>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</si>
  <si>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</si>
  <si>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</si>
  <si>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</si>
  <si>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</si>
  <si>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</si>
  <si>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</si>
  <si>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</si>
  <si>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</si>
  <si>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</si>
  <si>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</si>
  <si>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</si>
  <si>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</si>
  <si>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</si>
  <si>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</si>
  <si>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</si>
  <si>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</si>
  <si>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</si>
  <si>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</si>
  <si>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</si>
  <si>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</si>
  <si>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</si>
  <si>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</si>
  <si>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</si>
  <si>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</si>
  <si>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</si>
  <si>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</si>
  <si>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</si>
  <si>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</si>
  <si>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</si>
  <si>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</si>
  <si>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</si>
  <si>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</si>
  <si>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</si>
  <si>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Těleso LC</t>
  </si>
  <si>
    <t>01</t>
  </si>
  <si>
    <t>Objekt:</t>
  </si>
  <si>
    <t>Rozpočet:</t>
  </si>
  <si>
    <t>25029</t>
  </si>
  <si>
    <t>Polní cesta U Houbaře</t>
  </si>
  <si>
    <t>Stavba</t>
  </si>
  <si>
    <t>Stavební objekt</t>
  </si>
  <si>
    <t>Celkem za stavbu</t>
  </si>
  <si>
    <t>CZK</t>
  </si>
  <si>
    <t>#POPS</t>
  </si>
  <si>
    <t>Popis stavby: 25029 - Polní cesta U Houbaře</t>
  </si>
  <si>
    <t>#POPO</t>
  </si>
  <si>
    <t>Popis objektu: 01 - Těleso LC</t>
  </si>
  <si>
    <t>#POPR</t>
  </si>
  <si>
    <t>Popis rozpočtu: 1 - Těleso LC</t>
  </si>
  <si>
    <t>Rekapitulace dílů</t>
  </si>
  <si>
    <t>Typ dílu</t>
  </si>
  <si>
    <t>Zemní práce</t>
  </si>
  <si>
    <t>5</t>
  </si>
  <si>
    <t>Komunikace</t>
  </si>
  <si>
    <t>99</t>
  </si>
  <si>
    <t>Staveništní přesun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</si>
  <si>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</si>
  <si>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</si>
  <si>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</si>
  <si>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</si>
  <si>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</si>
  <si>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</si>
  <si>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</si>
  <si>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</si>
  <si>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</si>
  <si>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</si>
  <si>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</si>
  <si>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</si>
  <si>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</si>
  <si>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</si>
  <si>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</si>
  <si>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</si>
  <si>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</si>
  <si>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</si>
  <si>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</si>
  <si>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</si>
  <si>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</si>
  <si>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</si>
  <si>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</si>
  <si>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</si>
  <si>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</si>
  <si>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</si>
  <si>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</si>
  <si>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</si>
  <si>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</si>
  <si>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</si>
  <si>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</si>
  <si>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122202202R00</t>
  </si>
  <si>
    <t>Odkopávky a prokopávky pro silnice v hornině 3 přes 100 do 1 000 m3</t>
  </si>
  <si>
    <t>m3</t>
  </si>
  <si>
    <t>800-1</t>
  </si>
  <si>
    <t>RTS 25/ II</t>
  </si>
  <si>
    <t>Práce</t>
  </si>
  <si>
    <t>Běžná</t>
  </si>
  <si>
    <t>POL1_</t>
  </si>
  <si>
    <t>s přemístěním výkopku v příčných profilech na vzdálenost do 15 m nebo s naložením na dopravní prostředek.</t>
  </si>
  <si>
    <t>SPI</t>
  </si>
  <si>
    <t>(220,00*2,70*0,15)+(50,00*2,70*0,20)</t>
  </si>
  <si>
    <t>VV</t>
  </si>
  <si>
    <t>122202209R00</t>
  </si>
  <si>
    <t>Odkopávky a prokopávky pro silnice v hornině 3 příplatek za lepivost horniny</t>
  </si>
  <si>
    <t>Odkaz na mn. položky pořadí 1 : 116,10000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</si>
  <si>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</si>
  <si>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</si>
  <si>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</si>
  <si>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</si>
  <si>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</si>
  <si>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>Odkaz na mn. položky pořadí 3 : 116,10000*10</t>
  </si>
  <si>
    <t>171201201R00</t>
  </si>
  <si>
    <t>Uložení sypaniny na dočasnou skládku tak, že na 1 m2 plochy připadá přes 2 m3 výkopku nebo ornice</t>
  </si>
  <si>
    <t>181101102R00</t>
  </si>
  <si>
    <t>Úprava pláně v zářezech v hornině 1 až 4, se zhutněním</t>
  </si>
  <si>
    <t>m2</t>
  </si>
  <si>
    <t>vyrovnáním výškových rozdílů, ploch vodorovných a ploch do sklonu 1 : 5.</t>
  </si>
  <si>
    <t>220,00*2,70</t>
  </si>
  <si>
    <t>199000002R00</t>
  </si>
  <si>
    <t>Poplatky za skládku horniny 1- 4, skupina 17 05 04 z Katalogu odpadů</t>
  </si>
  <si>
    <t>564751111R00</t>
  </si>
  <si>
    <t>Podklad nebo kryt z kameniva hrubého drceného tloušťka po zhutnění 150 mm, Kamenivo přírodní drcené; bez stanovené kvality; frakce 32,0 až 63,0 mm</t>
  </si>
  <si>
    <t>822-1</t>
  </si>
  <si>
    <t>velikost 32 - 63 mm s rozprostřením a zhutněním</t>
  </si>
  <si>
    <t>208,00*2,70</t>
  </si>
  <si>
    <t>564861111RT4</t>
  </si>
  <si>
    <t>Podklad ze štěrkodrti s rozprostřením a zhutněním frakce 0-63 mm, tloušťka po zhutnění 200 mm, Kamenivo přírodní drcené; bez stanovené kvality; frakce 0,0 až 63,0 mm</t>
  </si>
  <si>
    <t>50,00*2,70</t>
  </si>
  <si>
    <t>566501111R00</t>
  </si>
  <si>
    <t>Úprava dosavadního krytu z kameniva drceného v množství přes 0,08 do 0,10 m3/m2, Kamenivo přírodní drcené; bez stanovené kvality; frakce 32,0 až 63,0 mm</t>
  </si>
  <si>
    <t>jako podklad pro nový kryt, s vyrovnáním profilu v příčném i podélném směru, s vlhčením a zhutněním, s doplněním kamenivem drceným, jeho rozprostřením a zhutněním</t>
  </si>
  <si>
    <t>571904111R00</t>
  </si>
  <si>
    <t>Posyp podkladu, krytu s rozprostřením a zhutněním kamenivem drceným nebo těženýn, v množství přes 15 do 20 kg/m2, Kamenivo přírodní těžené; bez stanovené kvality; frakce 4,0 až 8,0 mm</t>
  </si>
  <si>
    <t>573312511R00</t>
  </si>
  <si>
    <t>Prolití podkladu nebo krytu z kameniva asfaltem v množství 6 kg/m2</t>
  </si>
  <si>
    <t>Odkaz na mn. položky pořadí 11 : 561,60000</t>
  </si>
  <si>
    <t>573411115R00</t>
  </si>
  <si>
    <t>Nátěr asfaltový uzavírací nebo udržovací z asfaltu silničního s posypem kamenivem v množství 1,8 kg/m2</t>
  </si>
  <si>
    <t>s posypem kamenivem a se zaválcováním kameniva</t>
  </si>
  <si>
    <t>Odkaz na mn. položky pořadí 11 : 561,60000*2</t>
  </si>
  <si>
    <t>584121111RT3</t>
  </si>
  <si>
    <t>Osazení silničních panelů včetně dodávky panelu silníčních železobetonových   délky 3000 mm, šířky 1500 mm, výšky 150 mm, Kamenivo přírodní těžené; bez stanovené kvality; frakce 0,0 až 32,0 mm</t>
  </si>
  <si>
    <t>ze železového betonu, s provedením podkladu z kameniva těženého do tl. 4 cm</t>
  </si>
  <si>
    <t>(1,50*3,00)*8</t>
  </si>
  <si>
    <t>597081110R00</t>
  </si>
  <si>
    <t>Svodnice ocelová pro odvedení vody světlé šířky 120 mm a výšky 110 mm,  , pro cesty z nezpevněného kameniva, Žlab odvodňovací kovový š = 120 mm; v = 110 mm; zatížení: D 400</t>
  </si>
  <si>
    <t>m</t>
  </si>
  <si>
    <t>998222011R00</t>
  </si>
  <si>
    <t>Přesun hmot pozemních komunikací, kryt z kameniva jakékoliv délky objektu</t>
  </si>
  <si>
    <t>t</t>
  </si>
  <si>
    <t>Přesun hmot</t>
  </si>
  <si>
    <t>POL7_</t>
  </si>
  <si>
    <t>vodorovně do 200 m</t>
  </si>
  <si>
    <t>SUM</t>
  </si>
  <si>
    <t>END</t>
  </si>
  <si>
    <t>5,00*3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</si>
</sst>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165" fontId="15" fillId="0" borderId="0" xfId="0" applyNumberFormat="1" applyFont="1" applyBorder="1" applyAlignment="1">
      <alignment vertical="top" shrinkToFit="1"/>
    </xf>
    <xf numFmtId="4" fontId="15" fillId="0" borderId="0" xfId="0" applyNumberFormat="1" applyFont="1" applyBorder="1" applyAlignment="1">
      <alignment vertical="top" shrinkToFit="1"/>
    </xf>
    <xf numFmtId="165" fontId="16" fillId="0" borderId="0" xfId="0" applyNumberFormat="1" applyFont="1" applyBorder="1" applyAlignment="1">
      <alignment horizontal="center" vertical="top" wrapText="1" shrinkToFit="1"/>
    </xf>
    <xf numFmtId="165" fontId="16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5" fontId="15" fillId="0" borderId="40" xfId="0" applyNumberFormat="1" applyFont="1" applyBorder="1" applyAlignment="1">
      <alignment vertical="top" shrinkToFit="1"/>
    </xf>
    <xf numFmtId="4" fontId="15" fillId="4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5" fontId="16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5" fillId="0" borderId="18" xfId="0" applyNumberFormat="1" applyFont="1" applyBorder="1" applyAlignment="1">
      <alignment horizontal="left" vertical="top" wrapText="1"/>
    </xf>
    <xf numFmtId="0" fontId="15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183" t="s">
        <v>39</v>
      </c>
      <c r="B2" s="183"/>
      <c r="C2" s="183"/>
      <c r="D2" s="183"/>
      <c r="E2" s="183"/>
      <c r="F2" s="183"/>
      <c r="G2" s="183"/>
    </row>
  </sheetData>
  <sheetProtection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9"/>
  <sheetViews>
    <sheetView showGridLines="0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219" t="s">
        <v>41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>
      <c r="A2" s="2"/>
      <c r="B2" s="77" t="s">
        <v>22</v>
      </c>
      <c r="C2" s="78"/>
      <c r="D2" s="79" t="s">
        <v>48</v>
      </c>
      <c r="E2" s="225" t="s">
        <v>49</v>
      </c>
      <c r="F2" s="226"/>
      <c r="G2" s="226"/>
      <c r="H2" s="226"/>
      <c r="I2" s="226"/>
      <c r="J2" s="227"/>
      <c r="O2" s="1"/>
    </row>
    <row r="3" spans="1:15" ht="27" customHeight="1">
      <c r="A3" s="2"/>
      <c r="B3" s="80" t="s">
        <v>46</v>
      </c>
      <c r="C3" s="78"/>
      <c r="D3" s="81" t="s">
        <v>45</v>
      </c>
      <c r="E3" s="228" t="s">
        <v>44</v>
      </c>
      <c r="F3" s="229"/>
      <c r="G3" s="229"/>
      <c r="H3" s="229"/>
      <c r="I3" s="229"/>
      <c r="J3" s="230"/>
    </row>
    <row r="4" spans="1:15" ht="23.25" customHeight="1">
      <c r="A4" s="76">
        <v>4317</v>
      </c>
      <c r="B4" s="82" t="s">
        <v>47</v>
      </c>
      <c r="C4" s="83"/>
      <c r="D4" s="84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>
      <c r="A5" s="2"/>
      <c r="B5" s="31" t="s">
        <v>42</v>
      </c>
      <c r="D5" s="213"/>
      <c r="E5" s="214"/>
      <c r="F5" s="214"/>
      <c r="G5" s="214"/>
      <c r="H5" s="18" t="s">
        <v>40</v>
      </c>
      <c r="I5" s="22"/>
      <c r="J5" s="8"/>
    </row>
    <row r="6" spans="1:15" ht="15.75" customHeight="1">
      <c r="A6" s="2"/>
      <c r="B6" s="28"/>
      <c r="C6" s="55"/>
      <c r="D6" s="215"/>
      <c r="E6" s="216"/>
      <c r="F6" s="216"/>
      <c r="G6" s="216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217"/>
      <c r="F7" s="218"/>
      <c r="G7" s="218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32"/>
      <c r="E11" s="232"/>
      <c r="F11" s="232"/>
      <c r="G11" s="232"/>
      <c r="H11" s="18" t="s">
        <v>40</v>
      </c>
      <c r="I11" s="86"/>
      <c r="J11" s="8"/>
    </row>
    <row r="12" spans="1:15" ht="15.75" customHeight="1">
      <c r="A12" s="2"/>
      <c r="B12" s="28"/>
      <c r="C12" s="55"/>
      <c r="D12" s="207"/>
      <c r="E12" s="207"/>
      <c r="F12" s="207"/>
      <c r="G12" s="207"/>
      <c r="H12" s="18" t="s">
        <v>34</v>
      </c>
      <c r="I12" s="86"/>
      <c r="J12" s="8"/>
    </row>
    <row r="13" spans="1:15" ht="15.75" customHeight="1">
      <c r="A13" s="2"/>
      <c r="B13" s="29"/>
      <c r="C13" s="56"/>
      <c r="D13" s="85"/>
      <c r="E13" s="211"/>
      <c r="F13" s="212"/>
      <c r="G13" s="21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231"/>
      <c r="F15" s="231"/>
      <c r="G15" s="233"/>
      <c r="H15" s="233"/>
      <c r="I15" s="233" t="s">
        <v>29</v>
      </c>
      <c r="J15" s="234"/>
    </row>
    <row r="16" spans="1:15" ht="23.25" customHeight="1">
      <c r="A16" s="139" t="s">
        <v>24</v>
      </c>
      <c r="B16" s="38" t="s">
        <v>24</v>
      </c>
      <c r="C16" s="62"/>
      <c r="D16" s="63"/>
      <c r="E16" s="196"/>
      <c r="F16" s="197"/>
      <c r="G16" s="196"/>
      <c r="H16" s="197"/>
      <c r="I16" s="196">
        <f>SUMIF(F53:F55,A16,I53:I55)+SUMIF(F53:F55,"PSU",I53:I55)</f>
        <v>0</v>
      </c>
      <c r="J16" s="198"/>
    </row>
    <row r="17" spans="1:10" ht="23.25" customHeight="1">
      <c r="A17" s="139" t="s">
        <v>25</v>
      </c>
      <c r="B17" s="38" t="s">
        <v>25</v>
      </c>
      <c r="C17" s="62"/>
      <c r="D17" s="63"/>
      <c r="E17" s="196"/>
      <c r="F17" s="197"/>
      <c r="G17" s="196"/>
      <c r="H17" s="197"/>
      <c r="I17" s="196">
        <f>SUMIF(F53:F55,A17,I53:I55)</f>
        <v>0</v>
      </c>
      <c r="J17" s="198"/>
    </row>
    <row r="18" spans="1:10" ht="23.25" customHeight="1">
      <c r="A18" s="139" t="s">
        <v>26</v>
      </c>
      <c r="B18" s="38" t="s">
        <v>26</v>
      </c>
      <c r="C18" s="62"/>
      <c r="D18" s="63"/>
      <c r="E18" s="196"/>
      <c r="F18" s="197"/>
      <c r="G18" s="196"/>
      <c r="H18" s="197"/>
      <c r="I18" s="196">
        <f>SUMIF(F53:F55,A18,I53:I55)</f>
        <v>0</v>
      </c>
      <c r="J18" s="198"/>
    </row>
    <row r="19" spans="1:10" ht="23.25" customHeight="1">
      <c r="A19" s="139" t="s">
        <v>67</v>
      </c>
      <c r="B19" s="38" t="s">
        <v>27</v>
      </c>
      <c r="C19" s="62"/>
      <c r="D19" s="63"/>
      <c r="E19" s="196"/>
      <c r="F19" s="197"/>
      <c r="G19" s="196"/>
      <c r="H19" s="197"/>
      <c r="I19" s="196">
        <f>SUMIF(F53:F55,A19,I53:I55)</f>
        <v>0</v>
      </c>
      <c r="J19" s="198"/>
    </row>
    <row r="20" spans="1:10" ht="23.25" customHeight="1">
      <c r="A20" s="139" t="s">
        <v>68</v>
      </c>
      <c r="B20" s="38" t="s">
        <v>28</v>
      </c>
      <c r="C20" s="62"/>
      <c r="D20" s="63"/>
      <c r="E20" s="196"/>
      <c r="F20" s="197"/>
      <c r="G20" s="196"/>
      <c r="H20" s="197"/>
      <c r="I20" s="196">
        <f>SUMIF(F53:F55,A20,I53:I55)</f>
        <v>0</v>
      </c>
      <c r="J20" s="198"/>
    </row>
    <row r="21" spans="1:10" ht="23.25" customHeight="1">
      <c r="A21" s="2"/>
      <c r="B21" s="48" t="s">
        <v>29</v>
      </c>
      <c r="C21" s="64"/>
      <c r="D21" s="65"/>
      <c r="E21" s="199"/>
      <c r="F21" s="235"/>
      <c r="G21" s="199"/>
      <c r="H21" s="235"/>
      <c r="I21" s="199">
        <f>SUM(I16:J20)</f>
        <v>0</v>
      </c>
      <c r="J21" s="200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94">
        <f>ZakladDPHSniVypocet</f>
        <v>0</v>
      </c>
      <c r="H23" s="195"/>
      <c r="I23" s="195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2">
        <f>A23</f>
        <v>0</v>
      </c>
      <c r="H24" s="193"/>
      <c r="I24" s="193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4">
        <f>ZakladDPHZaklVypocet</f>
        <v>0</v>
      </c>
      <c r="H25" s="195"/>
      <c r="I25" s="195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2">
        <f>A25</f>
        <v>0</v>
      </c>
      <c r="H26" s="223"/>
      <c r="I26" s="223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4">
        <f>CenaCelkem-(ZakladDPHSni+DPHSni+ZakladDPHZakl+DPHZakl)</f>
        <v>0</v>
      </c>
      <c r="H27" s="224"/>
      <c r="I27" s="224"/>
      <c r="J27" s="41" t="str">
        <f t="shared" si="0"/>
        <v>CZK</v>
      </c>
    </row>
    <row r="28" spans="1:10" ht="27.75" hidden="1" customHeight="1" thickBot="1">
      <c r="A28" s="2"/>
      <c r="B28" s="112" t="s">
        <v>23</v>
      </c>
      <c r="C28" s="113"/>
      <c r="D28" s="113"/>
      <c r="E28" s="114"/>
      <c r="F28" s="115"/>
      <c r="G28" s="201">
        <f>ZakladDPHSniVypocet+ZakladDPHZaklVypocet</f>
        <v>0</v>
      </c>
      <c r="H28" s="202"/>
      <c r="I28" s="202"/>
      <c r="J28" s="116" t="str">
        <f t="shared" si="0"/>
        <v>CZK</v>
      </c>
    </row>
    <row r="29" spans="1:10" ht="27.75" customHeight="1" thickBot="1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1">
        <f>A27</f>
        <v>0</v>
      </c>
      <c r="H29" s="201"/>
      <c r="I29" s="201"/>
      <c r="J29" s="119" t="s">
        <v>53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>
      <c r="A39" s="88">
        <v>1</v>
      </c>
      <c r="B39" s="98" t="s">
        <v>50</v>
      </c>
      <c r="C39" s="186"/>
      <c r="D39" s="186"/>
      <c r="E39" s="186"/>
      <c r="F39" s="99">
        <f>'01 1 Pol'!AE53</f>
        <v>0</v>
      </c>
      <c r="G39" s="100">
        <f>'01 1 Pol'!AF53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>
      <c r="A40" s="88">
        <v>2</v>
      </c>
      <c r="B40" s="103"/>
      <c r="C40" s="187" t="s">
        <v>51</v>
      </c>
      <c r="D40" s="187"/>
      <c r="E40" s="187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>
      <c r="A41" s="88">
        <v>2</v>
      </c>
      <c r="B41" s="103" t="s">
        <v>45</v>
      </c>
      <c r="C41" s="187" t="s">
        <v>44</v>
      </c>
      <c r="D41" s="187"/>
      <c r="E41" s="187"/>
      <c r="F41" s="104">
        <f>'01 1 Pol'!AE53</f>
        <v>0</v>
      </c>
      <c r="G41" s="105">
        <f>'01 1 Pol'!AF53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>
      <c r="A42" s="88">
        <v>3</v>
      </c>
      <c r="B42" s="107" t="s">
        <v>43</v>
      </c>
      <c r="C42" s="186" t="s">
        <v>44</v>
      </c>
      <c r="D42" s="186"/>
      <c r="E42" s="186"/>
      <c r="F42" s="108">
        <f>'01 1 Pol'!AE53</f>
        <v>0</v>
      </c>
      <c r="G42" s="101">
        <f>'01 1 Pol'!AF53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>
      <c r="A43" s="88"/>
      <c r="B43" s="188" t="s">
        <v>52</v>
      </c>
      <c r="C43" s="189"/>
      <c r="D43" s="189"/>
      <c r="E43" s="190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>
      <c r="A45" t="s">
        <v>54</v>
      </c>
      <c r="B45" t="s">
        <v>55</v>
      </c>
    </row>
    <row r="46" spans="1:10">
      <c r="A46" t="s">
        <v>56</v>
      </c>
      <c r="B46" t="s">
        <v>57</v>
      </c>
    </row>
    <row r="47" spans="1:10">
      <c r="A47" t="s">
        <v>58</v>
      </c>
      <c r="B47" t="s">
        <v>59</v>
      </c>
    </row>
    <row r="50" spans="1:10" ht="15.75">
      <c r="B50" s="120" t="s">
        <v>60</v>
      </c>
    </row>
    <row r="52" spans="1:10" ht="25.5" customHeight="1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>
      <c r="A53" s="123"/>
      <c r="B53" s="128" t="s">
        <v>43</v>
      </c>
      <c r="C53" s="184" t="s">
        <v>62</v>
      </c>
      <c r="D53" s="185"/>
      <c r="E53" s="185"/>
      <c r="F53" s="137" t="s">
        <v>24</v>
      </c>
      <c r="G53" s="129"/>
      <c r="H53" s="129"/>
      <c r="I53" s="129">
        <f>'01 1 Pol'!G8</f>
        <v>0</v>
      </c>
      <c r="J53" s="134" t="str">
        <f>IF(I56=0,"",I53/I56*100)</f>
        <v/>
      </c>
    </row>
    <row r="54" spans="1:10" ht="36.75" customHeight="1">
      <c r="A54" s="123"/>
      <c r="B54" s="128" t="s">
        <v>63</v>
      </c>
      <c r="C54" s="184" t="s">
        <v>64</v>
      </c>
      <c r="D54" s="185"/>
      <c r="E54" s="185"/>
      <c r="F54" s="137" t="s">
        <v>24</v>
      </c>
      <c r="G54" s="129"/>
      <c r="H54" s="129"/>
      <c r="I54" s="129">
        <f>'01 1 Pol'!G28</f>
        <v>0</v>
      </c>
      <c r="J54" s="134" t="str">
        <f>IF(I56=0,"",I54/I56*100)</f>
        <v/>
      </c>
    </row>
    <row r="55" spans="1:10" ht="36.75" customHeight="1">
      <c r="A55" s="123"/>
      <c r="B55" s="128" t="s">
        <v>65</v>
      </c>
      <c r="C55" s="184" t="s">
        <v>66</v>
      </c>
      <c r="D55" s="185"/>
      <c r="E55" s="185"/>
      <c r="F55" s="137" t="s">
        <v>24</v>
      </c>
      <c r="G55" s="129"/>
      <c r="H55" s="129"/>
      <c r="I55" s="129">
        <f>'01 1 Pol'!G49</f>
        <v>0</v>
      </c>
      <c r="J55" s="134" t="str">
        <f>IF(I56=0,"",I55/I56*100)</f>
        <v/>
      </c>
    </row>
    <row r="56" spans="1:10" ht="25.5" customHeight="1">
      <c r="A56" s="124"/>
      <c r="B56" s="130" t="s">
        <v>1</v>
      </c>
      <c r="C56" s="131"/>
      <c r="D56" s="132"/>
      <c r="E56" s="132"/>
      <c r="F56" s="138"/>
      <c r="G56" s="133"/>
      <c r="H56" s="133"/>
      <c r="I56" s="133">
        <f>SUM(I53:I55)</f>
        <v>0</v>
      </c>
      <c r="J56" s="135">
        <f>SUM(J53:J55)</f>
        <v>0</v>
      </c>
    </row>
    <row r="57" spans="1:10">
      <c r="F57" s="87"/>
      <c r="G57" s="87"/>
      <c r="H57" s="87"/>
      <c r="I57" s="87"/>
      <c r="J57" s="136"/>
    </row>
    <row r="58" spans="1:10">
      <c r="F58" s="87"/>
      <c r="G58" s="87"/>
      <c r="H58" s="87"/>
      <c r="I58" s="87"/>
      <c r="J58" s="136"/>
    </row>
    <row r="59" spans="1:10">
      <c r="F59" s="87"/>
      <c r="G59" s="87"/>
      <c r="H59" s="87"/>
      <c r="I59" s="87"/>
      <c r="J59" s="136"/>
    </row>
  </sheetData>
  <sheetProtection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39:E39"/>
    <mergeCell ref="C40:E40"/>
    <mergeCell ref="C41:E41"/>
    <mergeCell ref="C42:E42"/>
    <mergeCell ref="B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6" t="s">
        <v>6</v>
      </c>
      <c r="B1" s="236"/>
      <c r="C1" s="237"/>
      <c r="D1" s="236"/>
      <c r="E1" s="236"/>
      <c r="F1" s="236"/>
      <c r="G1" s="236"/>
    </row>
    <row r="2" spans="1:7" ht="24.95" customHeight="1">
      <c r="A2" s="50" t="s">
        <v>7</v>
      </c>
      <c r="B2" s="49"/>
      <c r="C2" s="238"/>
      <c r="D2" s="238"/>
      <c r="E2" s="238"/>
      <c r="F2" s="238"/>
      <c r="G2" s="239"/>
    </row>
    <row r="3" spans="1:7" ht="24.95" customHeight="1">
      <c r="A3" s="50" t="s">
        <v>8</v>
      </c>
      <c r="B3" s="49"/>
      <c r="C3" s="238"/>
      <c r="D3" s="238"/>
      <c r="E3" s="238"/>
      <c r="F3" s="238"/>
      <c r="G3" s="239"/>
    </row>
    <row r="4" spans="1:7" ht="24.95" customHeight="1">
      <c r="A4" s="50" t="s">
        <v>9</v>
      </c>
      <c r="B4" s="49"/>
      <c r="C4" s="238"/>
      <c r="D4" s="238"/>
      <c r="E4" s="238"/>
      <c r="F4" s="238"/>
      <c r="G4" s="239"/>
    </row>
    <row r="5" spans="1:7">
      <c r="B5" s="4"/>
      <c r="C5" s="5"/>
      <c r="D5" s="6"/>
    </row>
  </sheetData>
  <sheetProtection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6" sqref="F6"/>
    </sheetView>
  </sheetViews>
  <sheetFormatPr defaultRowHeight="12.75" outlineLevelRow="2"/>
  <cols>
    <col min="1" max="1" width="3.42578125" customWidth="1"/>
    <col min="2" max="2" width="12.7109375" style="121" customWidth="1"/>
    <col min="3" max="3" width="63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2" t="s">
        <v>69</v>
      </c>
      <c r="B1" s="242"/>
      <c r="C1" s="242"/>
      <c r="D1" s="242"/>
      <c r="E1" s="242"/>
      <c r="F1" s="242"/>
      <c r="G1" s="242"/>
      <c r="AG1" t="s">
        <v>70</v>
      </c>
    </row>
    <row r="2" spans="1:60" ht="25.15" customHeight="1">
      <c r="A2" s="140" t="s">
        <v>7</v>
      </c>
      <c r="B2" s="49" t="s">
        <v>48</v>
      </c>
      <c r="C2" s="243" t="s">
        <v>49</v>
      </c>
      <c r="D2" s="244"/>
      <c r="E2" s="244"/>
      <c r="F2" s="244"/>
      <c r="G2" s="245"/>
      <c r="AG2" t="s">
        <v>71</v>
      </c>
    </row>
    <row r="3" spans="1:60" ht="25.15" customHeight="1">
      <c r="A3" s="140" t="s">
        <v>8</v>
      </c>
      <c r="B3" s="49" t="s">
        <v>45</v>
      </c>
      <c r="C3" s="243" t="s">
        <v>44</v>
      </c>
      <c r="D3" s="244"/>
      <c r="E3" s="244"/>
      <c r="F3" s="244"/>
      <c r="G3" s="245"/>
      <c r="AC3" s="121" t="s">
        <v>71</v>
      </c>
      <c r="AG3" t="s">
        <v>72</v>
      </c>
    </row>
    <row r="4" spans="1:60" ht="25.15" customHeight="1">
      <c r="A4" s="141" t="s">
        <v>9</v>
      </c>
      <c r="B4" s="142" t="s">
        <v>43</v>
      </c>
      <c r="C4" s="246" t="s">
        <v>44</v>
      </c>
      <c r="D4" s="247"/>
      <c r="E4" s="247"/>
      <c r="F4" s="247"/>
      <c r="G4" s="248"/>
      <c r="AG4" t="s">
        <v>73</v>
      </c>
    </row>
    <row r="5" spans="1:60">
      <c r="D5" s="10"/>
    </row>
    <row r="6" spans="1:60" ht="38.25">
      <c r="A6" s="144" t="s">
        <v>74</v>
      </c>
      <c r="B6" s="146" t="s">
        <v>75</v>
      </c>
      <c r="C6" s="146" t="s">
        <v>76</v>
      </c>
      <c r="D6" s="145" t="s">
        <v>77</v>
      </c>
      <c r="E6" s="144" t="s">
        <v>78</v>
      </c>
      <c r="F6" s="143" t="s">
        <v>79</v>
      </c>
      <c r="G6" s="144" t="s">
        <v>29</v>
      </c>
      <c r="H6" s="147" t="s">
        <v>30</v>
      </c>
      <c r="I6" s="147" t="s">
        <v>80</v>
      </c>
      <c r="J6" s="147" t="s">
        <v>31</v>
      </c>
      <c r="K6" s="147" t="s">
        <v>81</v>
      </c>
      <c r="L6" s="147" t="s">
        <v>82</v>
      </c>
      <c r="M6" s="147" t="s">
        <v>83</v>
      </c>
      <c r="N6" s="147" t="s">
        <v>84</v>
      </c>
      <c r="O6" s="147" t="s">
        <v>85</v>
      </c>
      <c r="P6" s="147" t="s">
        <v>86</v>
      </c>
      <c r="Q6" s="147" t="s">
        <v>87</v>
      </c>
      <c r="R6" s="147" t="s">
        <v>88</v>
      </c>
      <c r="S6" s="147" t="s">
        <v>89</v>
      </c>
      <c r="T6" s="147" t="s">
        <v>90</v>
      </c>
      <c r="U6" s="147" t="s">
        <v>91</v>
      </c>
      <c r="V6" s="147" t="s">
        <v>92</v>
      </c>
      <c r="W6" s="147" t="s">
        <v>93</v>
      </c>
      <c r="X6" s="147" t="s">
        <v>94</v>
      </c>
      <c r="Y6" s="147" t="s">
        <v>95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>
      <c r="A8" s="162" t="s">
        <v>96</v>
      </c>
      <c r="B8" s="163" t="s">
        <v>43</v>
      </c>
      <c r="C8" s="177" t="s">
        <v>62</v>
      </c>
      <c r="D8" s="164"/>
      <c r="E8" s="165"/>
      <c r="F8" s="166"/>
      <c r="G8" s="166">
        <f>SUMIF(AG9:AG27,"&lt;&gt;NOR",G9:G27)</f>
        <v>0</v>
      </c>
      <c r="H8" s="166"/>
      <c r="I8" s="166">
        <f>SUM(I9:I27)</f>
        <v>0</v>
      </c>
      <c r="J8" s="166"/>
      <c r="K8" s="166">
        <f>SUM(K9:K27)</f>
        <v>176497.11</v>
      </c>
      <c r="L8" s="166"/>
      <c r="M8" s="166">
        <f>SUM(M9:M27)</f>
        <v>0</v>
      </c>
      <c r="N8" s="165"/>
      <c r="O8" s="165">
        <f>SUM(O9:O27)</f>
        <v>0</v>
      </c>
      <c r="P8" s="165"/>
      <c r="Q8" s="165">
        <f>SUM(Q9:Q27)</f>
        <v>0</v>
      </c>
      <c r="R8" s="166"/>
      <c r="S8" s="166"/>
      <c r="T8" s="167"/>
      <c r="U8" s="161"/>
      <c r="V8" s="161">
        <f>SUM(V9:V27)</f>
        <v>49.12</v>
      </c>
      <c r="W8" s="161"/>
      <c r="X8" s="161"/>
      <c r="Y8" s="161"/>
      <c r="AG8" t="s">
        <v>97</v>
      </c>
    </row>
    <row r="9" spans="1:60" outlineLevel="1">
      <c r="A9" s="169">
        <v>1</v>
      </c>
      <c r="B9" s="170" t="s">
        <v>98</v>
      </c>
      <c r="C9" s="178" t="s">
        <v>99</v>
      </c>
      <c r="D9" s="171" t="s">
        <v>100</v>
      </c>
      <c r="E9" s="172">
        <v>116.1</v>
      </c>
      <c r="F9" s="173"/>
      <c r="G9" s="174">
        <f>ROUND(E9*F9,2)</f>
        <v>0</v>
      </c>
      <c r="H9" s="173">
        <v>0</v>
      </c>
      <c r="I9" s="174">
        <f>ROUND(E9*H9,2)</f>
        <v>0</v>
      </c>
      <c r="J9" s="173">
        <v>162</v>
      </c>
      <c r="K9" s="174">
        <f>ROUND(E9*J9,2)</f>
        <v>18808.2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 t="s">
        <v>101</v>
      </c>
      <c r="S9" s="174" t="s">
        <v>102</v>
      </c>
      <c r="T9" s="175" t="s">
        <v>102</v>
      </c>
      <c r="U9" s="158">
        <v>0.223</v>
      </c>
      <c r="V9" s="158">
        <f>ROUND(E9*U9,2)</f>
        <v>25.89</v>
      </c>
      <c r="W9" s="158"/>
      <c r="X9" s="158" t="s">
        <v>103</v>
      </c>
      <c r="Y9" s="158" t="s">
        <v>104</v>
      </c>
      <c r="Z9" s="148"/>
      <c r="AA9" s="148"/>
      <c r="AB9" s="148"/>
      <c r="AC9" s="148"/>
      <c r="AD9" s="148"/>
      <c r="AE9" s="148"/>
      <c r="AF9" s="148"/>
      <c r="AG9" s="148" t="s">
        <v>105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>
      <c r="A10" s="155"/>
      <c r="B10" s="156"/>
      <c r="C10" s="240" t="s">
        <v>106</v>
      </c>
      <c r="D10" s="241"/>
      <c r="E10" s="241"/>
      <c r="F10" s="241"/>
      <c r="G10" s="24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107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76" t="str">
        <f>C10</f>
        <v>s přemístěním výkopku v příčných profilech na vzdálenost do 15 m nebo s naložením na dopravní prostředek.</v>
      </c>
      <c r="BB10" s="148"/>
      <c r="BC10" s="148"/>
      <c r="BD10" s="148"/>
      <c r="BE10" s="148"/>
      <c r="BF10" s="148"/>
      <c r="BG10" s="148"/>
      <c r="BH10" s="148"/>
    </row>
    <row r="11" spans="1:60" outlineLevel="2">
      <c r="A11" s="155"/>
      <c r="B11" s="156"/>
      <c r="C11" s="179" t="s">
        <v>108</v>
      </c>
      <c r="D11" s="159"/>
      <c r="E11" s="160">
        <v>116.1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109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>
      <c r="A12" s="169">
        <v>2</v>
      </c>
      <c r="B12" s="170" t="s">
        <v>110</v>
      </c>
      <c r="C12" s="178" t="s">
        <v>111</v>
      </c>
      <c r="D12" s="171" t="s">
        <v>100</v>
      </c>
      <c r="E12" s="172">
        <v>116.1</v>
      </c>
      <c r="F12" s="173"/>
      <c r="G12" s="174">
        <f>ROUND(E12*F12,2)</f>
        <v>0</v>
      </c>
      <c r="H12" s="173">
        <v>0</v>
      </c>
      <c r="I12" s="174">
        <f>ROUND(E12*H12,2)</f>
        <v>0</v>
      </c>
      <c r="J12" s="173">
        <v>60.3</v>
      </c>
      <c r="K12" s="174">
        <f>ROUND(E12*J12,2)</f>
        <v>7000.83</v>
      </c>
      <c r="L12" s="174">
        <v>21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101</v>
      </c>
      <c r="S12" s="174" t="s">
        <v>102</v>
      </c>
      <c r="T12" s="175" t="s">
        <v>102</v>
      </c>
      <c r="U12" s="158">
        <v>8.7999999999999995E-2</v>
      </c>
      <c r="V12" s="158">
        <f>ROUND(E12*U12,2)</f>
        <v>10.220000000000001</v>
      </c>
      <c r="W12" s="158"/>
      <c r="X12" s="158" t="s">
        <v>103</v>
      </c>
      <c r="Y12" s="158" t="s">
        <v>104</v>
      </c>
      <c r="Z12" s="148"/>
      <c r="AA12" s="148"/>
      <c r="AB12" s="148"/>
      <c r="AC12" s="148"/>
      <c r="AD12" s="148"/>
      <c r="AE12" s="148"/>
      <c r="AF12" s="148"/>
      <c r="AG12" s="148" t="s">
        <v>105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>
      <c r="A13" s="155"/>
      <c r="B13" s="156"/>
      <c r="C13" s="240" t="s">
        <v>106</v>
      </c>
      <c r="D13" s="241"/>
      <c r="E13" s="241"/>
      <c r="F13" s="241"/>
      <c r="G13" s="241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107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s přemístěním výkopku v příčných profilech na vzdálenost do 15 m nebo s naložením na dopravní prostředek.</v>
      </c>
      <c r="BB13" s="148"/>
      <c r="BC13" s="148"/>
      <c r="BD13" s="148"/>
      <c r="BE13" s="148"/>
      <c r="BF13" s="148"/>
      <c r="BG13" s="148"/>
      <c r="BH13" s="148"/>
    </row>
    <row r="14" spans="1:60" outlineLevel="2">
      <c r="A14" s="155"/>
      <c r="B14" s="156"/>
      <c r="C14" s="179" t="s">
        <v>112</v>
      </c>
      <c r="D14" s="159"/>
      <c r="E14" s="160">
        <v>116.1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109</v>
      </c>
      <c r="AH14" s="148">
        <v>5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 outlineLevel="1">
      <c r="A15" s="169">
        <v>3</v>
      </c>
      <c r="B15" s="170" t="s">
        <v>113</v>
      </c>
      <c r="C15" s="178" t="s">
        <v>114</v>
      </c>
      <c r="D15" s="171" t="s">
        <v>100</v>
      </c>
      <c r="E15" s="172">
        <v>116.1</v>
      </c>
      <c r="F15" s="173"/>
      <c r="G15" s="174">
        <f>ROUND(E15*F15,2)</f>
        <v>0</v>
      </c>
      <c r="H15" s="173">
        <v>0</v>
      </c>
      <c r="I15" s="174">
        <f>ROUND(E15*H15,2)</f>
        <v>0</v>
      </c>
      <c r="J15" s="173">
        <v>321.5</v>
      </c>
      <c r="K15" s="174">
        <f>ROUND(E15*J15,2)</f>
        <v>37326.15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 t="s">
        <v>101</v>
      </c>
      <c r="S15" s="174" t="s">
        <v>102</v>
      </c>
      <c r="T15" s="175" t="s">
        <v>102</v>
      </c>
      <c r="U15" s="158">
        <v>1.0999999999999999E-2</v>
      </c>
      <c r="V15" s="158">
        <f>ROUND(E15*U15,2)</f>
        <v>1.28</v>
      </c>
      <c r="W15" s="158"/>
      <c r="X15" s="158" t="s">
        <v>103</v>
      </c>
      <c r="Y15" s="158" t="s">
        <v>104</v>
      </c>
      <c r="Z15" s="148"/>
      <c r="AA15" s="148"/>
      <c r="AB15" s="148"/>
      <c r="AC15" s="148"/>
      <c r="AD15" s="148"/>
      <c r="AE15" s="148"/>
      <c r="AF15" s="148"/>
      <c r="AG15" s="148" t="s">
        <v>105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>
      <c r="A16" s="155"/>
      <c r="B16" s="156"/>
      <c r="C16" s="240" t="s">
        <v>115</v>
      </c>
      <c r="D16" s="241"/>
      <c r="E16" s="241"/>
      <c r="F16" s="241"/>
      <c r="G16" s="241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107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>
      <c r="A17" s="155"/>
      <c r="B17" s="156"/>
      <c r="C17" s="179" t="s">
        <v>112</v>
      </c>
      <c r="D17" s="159"/>
      <c r="E17" s="160">
        <v>116.1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109</v>
      </c>
      <c r="AH17" s="148">
        <v>5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2.5" outlineLevel="1">
      <c r="A18" s="169">
        <v>4</v>
      </c>
      <c r="B18" s="170" t="s">
        <v>116</v>
      </c>
      <c r="C18" s="178" t="s">
        <v>117</v>
      </c>
      <c r="D18" s="171" t="s">
        <v>100</v>
      </c>
      <c r="E18" s="172">
        <v>1161</v>
      </c>
      <c r="F18" s="173"/>
      <c r="G18" s="174">
        <f>ROUND(E18*F18,2)</f>
        <v>0</v>
      </c>
      <c r="H18" s="173">
        <v>0</v>
      </c>
      <c r="I18" s="174">
        <f>ROUND(E18*H18,2)</f>
        <v>0</v>
      </c>
      <c r="J18" s="173">
        <v>25.8</v>
      </c>
      <c r="K18" s="174">
        <f>ROUND(E18*J18,2)</f>
        <v>29953.8</v>
      </c>
      <c r="L18" s="174">
        <v>21</v>
      </c>
      <c r="M18" s="174">
        <f>G18*(1+L18/100)</f>
        <v>0</v>
      </c>
      <c r="N18" s="172">
        <v>0</v>
      </c>
      <c r="O18" s="172">
        <f>ROUND(E18*N18,2)</f>
        <v>0</v>
      </c>
      <c r="P18" s="172">
        <v>0</v>
      </c>
      <c r="Q18" s="172">
        <f>ROUND(E18*P18,2)</f>
        <v>0</v>
      </c>
      <c r="R18" s="174" t="s">
        <v>101</v>
      </c>
      <c r="S18" s="174" t="s">
        <v>102</v>
      </c>
      <c r="T18" s="175" t="s">
        <v>102</v>
      </c>
      <c r="U18" s="158">
        <v>0</v>
      </c>
      <c r="V18" s="158">
        <f>ROUND(E18*U18,2)</f>
        <v>0</v>
      </c>
      <c r="W18" s="158"/>
      <c r="X18" s="158" t="s">
        <v>103</v>
      </c>
      <c r="Y18" s="158" t="s">
        <v>104</v>
      </c>
      <c r="Z18" s="148"/>
      <c r="AA18" s="148"/>
      <c r="AB18" s="148"/>
      <c r="AC18" s="148"/>
      <c r="AD18" s="148"/>
      <c r="AE18" s="148"/>
      <c r="AF18" s="148"/>
      <c r="AG18" s="148" t="s">
        <v>105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>
      <c r="A19" s="155"/>
      <c r="B19" s="156"/>
      <c r="C19" s="240" t="s">
        <v>115</v>
      </c>
      <c r="D19" s="241"/>
      <c r="E19" s="241"/>
      <c r="F19" s="241"/>
      <c r="G19" s="241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107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>
      <c r="A20" s="155"/>
      <c r="B20" s="156"/>
      <c r="C20" s="179" t="s">
        <v>118</v>
      </c>
      <c r="D20" s="159"/>
      <c r="E20" s="160">
        <v>1161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109</v>
      </c>
      <c r="AH20" s="148">
        <v>5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>
      <c r="A21" s="169">
        <v>5</v>
      </c>
      <c r="B21" s="170" t="s">
        <v>119</v>
      </c>
      <c r="C21" s="178" t="s">
        <v>120</v>
      </c>
      <c r="D21" s="171" t="s">
        <v>100</v>
      </c>
      <c r="E21" s="172">
        <v>116.1</v>
      </c>
      <c r="F21" s="173"/>
      <c r="G21" s="174">
        <f>ROUND(E21*F21,2)</f>
        <v>0</v>
      </c>
      <c r="H21" s="173">
        <v>0</v>
      </c>
      <c r="I21" s="174">
        <f>ROUND(E21*H21,2)</f>
        <v>0</v>
      </c>
      <c r="J21" s="173">
        <v>21.3</v>
      </c>
      <c r="K21" s="174">
        <f>ROUND(E21*J21,2)</f>
        <v>2472.9299999999998</v>
      </c>
      <c r="L21" s="174">
        <v>21</v>
      </c>
      <c r="M21" s="174">
        <f>G21*(1+L21/100)</f>
        <v>0</v>
      </c>
      <c r="N21" s="172">
        <v>0</v>
      </c>
      <c r="O21" s="172">
        <f>ROUND(E21*N21,2)</f>
        <v>0</v>
      </c>
      <c r="P21" s="172">
        <v>0</v>
      </c>
      <c r="Q21" s="172">
        <f>ROUND(E21*P21,2)</f>
        <v>0</v>
      </c>
      <c r="R21" s="174" t="s">
        <v>101</v>
      </c>
      <c r="S21" s="174" t="s">
        <v>102</v>
      </c>
      <c r="T21" s="175" t="s">
        <v>102</v>
      </c>
      <c r="U21" s="158">
        <v>8.9999999999999993E-3</v>
      </c>
      <c r="V21" s="158">
        <f>ROUND(E21*U21,2)</f>
        <v>1.04</v>
      </c>
      <c r="W21" s="158"/>
      <c r="X21" s="158" t="s">
        <v>103</v>
      </c>
      <c r="Y21" s="158" t="s">
        <v>104</v>
      </c>
      <c r="Z21" s="148"/>
      <c r="AA21" s="148"/>
      <c r="AB21" s="148"/>
      <c r="AC21" s="148"/>
      <c r="AD21" s="148"/>
      <c r="AE21" s="148"/>
      <c r="AF21" s="148"/>
      <c r="AG21" s="148" t="s">
        <v>105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>
      <c r="A22" s="155"/>
      <c r="B22" s="156"/>
      <c r="C22" s="179" t="s">
        <v>112</v>
      </c>
      <c r="D22" s="159"/>
      <c r="E22" s="160">
        <v>116.1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109</v>
      </c>
      <c r="AH22" s="148">
        <v>5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>
      <c r="A23" s="169">
        <v>6</v>
      </c>
      <c r="B23" s="170" t="s">
        <v>121</v>
      </c>
      <c r="C23" s="178" t="s">
        <v>122</v>
      </c>
      <c r="D23" s="171" t="s">
        <v>123</v>
      </c>
      <c r="E23" s="172">
        <v>594</v>
      </c>
      <c r="F23" s="173"/>
      <c r="G23" s="174">
        <f>ROUND(E23*F23,2)</f>
        <v>0</v>
      </c>
      <c r="H23" s="173">
        <v>0</v>
      </c>
      <c r="I23" s="174">
        <f>ROUND(E23*H23,2)</f>
        <v>0</v>
      </c>
      <c r="J23" s="173">
        <v>18.2</v>
      </c>
      <c r="K23" s="174">
        <f>ROUND(E23*J23,2)</f>
        <v>10810.8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</v>
      </c>
      <c r="Q23" s="172">
        <f>ROUND(E23*P23,2)</f>
        <v>0</v>
      </c>
      <c r="R23" s="174" t="s">
        <v>101</v>
      </c>
      <c r="S23" s="174" t="s">
        <v>102</v>
      </c>
      <c r="T23" s="175" t="s">
        <v>102</v>
      </c>
      <c r="U23" s="158">
        <v>1.7999999999999999E-2</v>
      </c>
      <c r="V23" s="158">
        <f>ROUND(E23*U23,2)</f>
        <v>10.69</v>
      </c>
      <c r="W23" s="158"/>
      <c r="X23" s="158" t="s">
        <v>103</v>
      </c>
      <c r="Y23" s="158" t="s">
        <v>104</v>
      </c>
      <c r="Z23" s="148"/>
      <c r="AA23" s="148"/>
      <c r="AB23" s="148"/>
      <c r="AC23" s="148"/>
      <c r="AD23" s="148"/>
      <c r="AE23" s="148"/>
      <c r="AF23" s="148"/>
      <c r="AG23" s="148" t="s">
        <v>105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>
      <c r="A24" s="155"/>
      <c r="B24" s="156"/>
      <c r="C24" s="240" t="s">
        <v>124</v>
      </c>
      <c r="D24" s="241"/>
      <c r="E24" s="241"/>
      <c r="F24" s="241"/>
      <c r="G24" s="241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107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>
      <c r="A25" s="155"/>
      <c r="B25" s="156"/>
      <c r="C25" s="179" t="s">
        <v>125</v>
      </c>
      <c r="D25" s="159"/>
      <c r="E25" s="160">
        <v>594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109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>
      <c r="A26" s="169">
        <v>7</v>
      </c>
      <c r="B26" s="170" t="s">
        <v>126</v>
      </c>
      <c r="C26" s="178" t="s">
        <v>127</v>
      </c>
      <c r="D26" s="171" t="s">
        <v>100</v>
      </c>
      <c r="E26" s="172">
        <v>116.1</v>
      </c>
      <c r="F26" s="173"/>
      <c r="G26" s="174">
        <f>ROUND(E26*F26,2)</f>
        <v>0</v>
      </c>
      <c r="H26" s="173">
        <v>0</v>
      </c>
      <c r="I26" s="174">
        <f>ROUND(E26*H26,2)</f>
        <v>0</v>
      </c>
      <c r="J26" s="173">
        <v>604</v>
      </c>
      <c r="K26" s="174">
        <f>ROUND(E26*J26,2)</f>
        <v>70124.399999999994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</v>
      </c>
      <c r="Q26" s="172">
        <f>ROUND(E26*P26,2)</f>
        <v>0</v>
      </c>
      <c r="R26" s="174" t="s">
        <v>101</v>
      </c>
      <c r="S26" s="174" t="s">
        <v>102</v>
      </c>
      <c r="T26" s="175" t="s">
        <v>102</v>
      </c>
      <c r="U26" s="158">
        <v>0</v>
      </c>
      <c r="V26" s="158">
        <f>ROUND(E26*U26,2)</f>
        <v>0</v>
      </c>
      <c r="W26" s="158"/>
      <c r="X26" s="158" t="s">
        <v>103</v>
      </c>
      <c r="Y26" s="158" t="s">
        <v>104</v>
      </c>
      <c r="Z26" s="148"/>
      <c r="AA26" s="148"/>
      <c r="AB26" s="148"/>
      <c r="AC26" s="148"/>
      <c r="AD26" s="148"/>
      <c r="AE26" s="148"/>
      <c r="AF26" s="148"/>
      <c r="AG26" s="148" t="s">
        <v>105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>
      <c r="A27" s="155"/>
      <c r="B27" s="156"/>
      <c r="C27" s="179" t="s">
        <v>112</v>
      </c>
      <c r="D27" s="159"/>
      <c r="E27" s="160">
        <v>116.1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109</v>
      </c>
      <c r="AH27" s="148">
        <v>5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>
      <c r="A28" s="162" t="s">
        <v>96</v>
      </c>
      <c r="B28" s="163" t="s">
        <v>63</v>
      </c>
      <c r="C28" s="177" t="s">
        <v>64</v>
      </c>
      <c r="D28" s="164"/>
      <c r="E28" s="165"/>
      <c r="F28" s="166"/>
      <c r="G28" s="166">
        <f>SUMIF(AG29:AG48,"&lt;&gt;NOR",G29:G48)</f>
        <v>0</v>
      </c>
      <c r="H28" s="166"/>
      <c r="I28" s="166">
        <f>SUM(I29:I48)</f>
        <v>592264.39000000013</v>
      </c>
      <c r="J28" s="166"/>
      <c r="K28" s="166">
        <f>SUM(K29:K48)</f>
        <v>73137.409999999989</v>
      </c>
      <c r="L28" s="166"/>
      <c r="M28" s="166">
        <f>SUM(M29:M48)</f>
        <v>0</v>
      </c>
      <c r="N28" s="165"/>
      <c r="O28" s="165">
        <f>SUM(O29:O48)</f>
        <v>417.4</v>
      </c>
      <c r="P28" s="165"/>
      <c r="Q28" s="165">
        <f>SUM(Q29:Q48)</f>
        <v>0</v>
      </c>
      <c r="R28" s="166"/>
      <c r="S28" s="166"/>
      <c r="T28" s="167"/>
      <c r="U28" s="161"/>
      <c r="V28" s="161">
        <f>SUM(V29:V48)</f>
        <v>57.559999999999995</v>
      </c>
      <c r="W28" s="161"/>
      <c r="X28" s="161"/>
      <c r="Y28" s="161"/>
      <c r="AG28" t="s">
        <v>97</v>
      </c>
    </row>
    <row r="29" spans="1:60" ht="22.5" outlineLevel="1">
      <c r="A29" s="169">
        <v>8</v>
      </c>
      <c r="B29" s="170" t="s">
        <v>128</v>
      </c>
      <c r="C29" s="178" t="s">
        <v>129</v>
      </c>
      <c r="D29" s="171" t="s">
        <v>123</v>
      </c>
      <c r="E29" s="172">
        <v>561.6</v>
      </c>
      <c r="F29" s="173"/>
      <c r="G29" s="174">
        <f>ROUND(E29*F29,2)</f>
        <v>0</v>
      </c>
      <c r="H29" s="173">
        <v>194.79</v>
      </c>
      <c r="I29" s="174">
        <f>ROUND(E29*H29,2)</f>
        <v>109394.06</v>
      </c>
      <c r="J29" s="173">
        <v>35.21</v>
      </c>
      <c r="K29" s="174">
        <f>ROUND(E29*J29,2)</f>
        <v>19773.939999999999</v>
      </c>
      <c r="L29" s="174">
        <v>21</v>
      </c>
      <c r="M29" s="174">
        <f>G29*(1+L29/100)</f>
        <v>0</v>
      </c>
      <c r="N29" s="172">
        <v>0.32250000000000001</v>
      </c>
      <c r="O29" s="172">
        <f>ROUND(E29*N29,2)</f>
        <v>181.12</v>
      </c>
      <c r="P29" s="172">
        <v>0</v>
      </c>
      <c r="Q29" s="172">
        <f>ROUND(E29*P29,2)</f>
        <v>0</v>
      </c>
      <c r="R29" s="174" t="s">
        <v>130</v>
      </c>
      <c r="S29" s="174" t="s">
        <v>102</v>
      </c>
      <c r="T29" s="175" t="s">
        <v>102</v>
      </c>
      <c r="U29" s="158">
        <v>2.5999999999999999E-2</v>
      </c>
      <c r="V29" s="158">
        <f>ROUND(E29*U29,2)</f>
        <v>14.6</v>
      </c>
      <c r="W29" s="158"/>
      <c r="X29" s="158" t="s">
        <v>103</v>
      </c>
      <c r="Y29" s="158" t="s">
        <v>104</v>
      </c>
      <c r="Z29" s="148"/>
      <c r="AA29" s="148"/>
      <c r="AB29" s="148"/>
      <c r="AC29" s="148"/>
      <c r="AD29" s="148"/>
      <c r="AE29" s="148"/>
      <c r="AF29" s="148"/>
      <c r="AG29" s="148" t="s">
        <v>105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>
      <c r="A30" s="155"/>
      <c r="B30" s="156"/>
      <c r="C30" s="240" t="s">
        <v>131</v>
      </c>
      <c r="D30" s="241"/>
      <c r="E30" s="241"/>
      <c r="F30" s="241"/>
      <c r="G30" s="241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107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>
      <c r="A31" s="155"/>
      <c r="B31" s="156"/>
      <c r="C31" s="179" t="s">
        <v>132</v>
      </c>
      <c r="D31" s="159"/>
      <c r="E31" s="160">
        <v>561.6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109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2.5" outlineLevel="1">
      <c r="A32" s="169">
        <v>9</v>
      </c>
      <c r="B32" s="170" t="s">
        <v>133</v>
      </c>
      <c r="C32" s="178" t="s">
        <v>134</v>
      </c>
      <c r="D32" s="171" t="s">
        <v>123</v>
      </c>
      <c r="E32" s="172">
        <v>135</v>
      </c>
      <c r="F32" s="173"/>
      <c r="G32" s="174">
        <f>ROUND(E32*F32,2)</f>
        <v>0</v>
      </c>
      <c r="H32" s="173">
        <v>223.06</v>
      </c>
      <c r="I32" s="174">
        <f>ROUND(E32*H32,2)</f>
        <v>30113.1</v>
      </c>
      <c r="J32" s="173">
        <v>41.94</v>
      </c>
      <c r="K32" s="174">
        <f>ROUND(E32*J32,2)</f>
        <v>5661.9</v>
      </c>
      <c r="L32" s="174">
        <v>21</v>
      </c>
      <c r="M32" s="174">
        <f>G32*(1+L32/100)</f>
        <v>0</v>
      </c>
      <c r="N32" s="172">
        <v>0.46</v>
      </c>
      <c r="O32" s="172">
        <f>ROUND(E32*N32,2)</f>
        <v>62.1</v>
      </c>
      <c r="P32" s="172">
        <v>0</v>
      </c>
      <c r="Q32" s="172">
        <f>ROUND(E32*P32,2)</f>
        <v>0</v>
      </c>
      <c r="R32" s="174" t="s">
        <v>130</v>
      </c>
      <c r="S32" s="174" t="s">
        <v>102</v>
      </c>
      <c r="T32" s="175" t="s">
        <v>102</v>
      </c>
      <c r="U32" s="158">
        <v>2.9000000000000001E-2</v>
      </c>
      <c r="V32" s="158">
        <f>ROUND(E32*U32,2)</f>
        <v>3.92</v>
      </c>
      <c r="W32" s="158"/>
      <c r="X32" s="158" t="s">
        <v>103</v>
      </c>
      <c r="Y32" s="158" t="s">
        <v>104</v>
      </c>
      <c r="Z32" s="148"/>
      <c r="AA32" s="148"/>
      <c r="AB32" s="148"/>
      <c r="AC32" s="148"/>
      <c r="AD32" s="148"/>
      <c r="AE32" s="148"/>
      <c r="AF32" s="148"/>
      <c r="AG32" s="148" t="s">
        <v>105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>
      <c r="A33" s="155"/>
      <c r="B33" s="156"/>
      <c r="C33" s="179" t="s">
        <v>135</v>
      </c>
      <c r="D33" s="159"/>
      <c r="E33" s="160">
        <v>135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109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1">
      <c r="A34" s="169">
        <v>10</v>
      </c>
      <c r="B34" s="170" t="s">
        <v>136</v>
      </c>
      <c r="C34" s="178" t="s">
        <v>137</v>
      </c>
      <c r="D34" s="171" t="s">
        <v>123</v>
      </c>
      <c r="E34" s="172">
        <v>594</v>
      </c>
      <c r="F34" s="173"/>
      <c r="G34" s="174">
        <f>ROUND(E34*F34,2)</f>
        <v>0</v>
      </c>
      <c r="H34" s="173">
        <v>108.42</v>
      </c>
      <c r="I34" s="174">
        <f>ROUND(E34*H34,2)</f>
        <v>64401.48</v>
      </c>
      <c r="J34" s="173">
        <v>29.08</v>
      </c>
      <c r="K34" s="174">
        <f>ROUND(E34*J34,2)</f>
        <v>17273.52</v>
      </c>
      <c r="L34" s="174">
        <v>21</v>
      </c>
      <c r="M34" s="174">
        <f>G34*(1+L34/100)</f>
        <v>0</v>
      </c>
      <c r="N34" s="172">
        <v>0.17726</v>
      </c>
      <c r="O34" s="172">
        <f>ROUND(E34*N34,2)</f>
        <v>105.29</v>
      </c>
      <c r="P34" s="172">
        <v>0</v>
      </c>
      <c r="Q34" s="172">
        <f>ROUND(E34*P34,2)</f>
        <v>0</v>
      </c>
      <c r="R34" s="174" t="s">
        <v>130</v>
      </c>
      <c r="S34" s="174" t="s">
        <v>102</v>
      </c>
      <c r="T34" s="175" t="s">
        <v>102</v>
      </c>
      <c r="U34" s="158">
        <v>2.1999999999999999E-2</v>
      </c>
      <c r="V34" s="158">
        <f>ROUND(E34*U34,2)</f>
        <v>13.07</v>
      </c>
      <c r="W34" s="158"/>
      <c r="X34" s="158" t="s">
        <v>103</v>
      </c>
      <c r="Y34" s="158" t="s">
        <v>104</v>
      </c>
      <c r="Z34" s="148"/>
      <c r="AA34" s="148"/>
      <c r="AB34" s="148"/>
      <c r="AC34" s="148"/>
      <c r="AD34" s="148"/>
      <c r="AE34" s="148"/>
      <c r="AF34" s="148"/>
      <c r="AG34" s="148" t="s">
        <v>105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outlineLevel="2">
      <c r="A35" s="155"/>
      <c r="B35" s="156"/>
      <c r="C35" s="240" t="s">
        <v>138</v>
      </c>
      <c r="D35" s="241"/>
      <c r="E35" s="241"/>
      <c r="F35" s="241"/>
      <c r="G35" s="241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107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76" t="str">
        <f>C35</f>
        <v>jako podklad pro nový kryt, s vyrovnáním profilu v příčném i podélném směru, s vlhčením a zhutněním, s doplněním kamenivem drceným, jeho rozprostřením a zhutněním</v>
      </c>
      <c r="BB35" s="148"/>
      <c r="BC35" s="148"/>
      <c r="BD35" s="148"/>
      <c r="BE35" s="148"/>
      <c r="BF35" s="148"/>
      <c r="BG35" s="148"/>
      <c r="BH35" s="148"/>
    </row>
    <row r="36" spans="1:60" outlineLevel="2">
      <c r="A36" s="155"/>
      <c r="B36" s="156"/>
      <c r="C36" s="179" t="s">
        <v>125</v>
      </c>
      <c r="D36" s="159"/>
      <c r="E36" s="160">
        <v>594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109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33.75" outlineLevel="1">
      <c r="A37" s="169">
        <v>11</v>
      </c>
      <c r="B37" s="170" t="s">
        <v>139</v>
      </c>
      <c r="C37" s="178" t="s">
        <v>140</v>
      </c>
      <c r="D37" s="171" t="s">
        <v>123</v>
      </c>
      <c r="E37" s="172">
        <v>561.6</v>
      </c>
      <c r="F37" s="173"/>
      <c r="G37" s="174">
        <f>ROUND(E37*F37,2)</f>
        <v>0</v>
      </c>
      <c r="H37" s="173">
        <v>13.9</v>
      </c>
      <c r="I37" s="174">
        <f>ROUND(E37*H37,2)</f>
        <v>7806.24</v>
      </c>
      <c r="J37" s="173">
        <v>7.1</v>
      </c>
      <c r="K37" s="174">
        <f>ROUND(E37*J37,2)</f>
        <v>3987.36</v>
      </c>
      <c r="L37" s="174">
        <v>21</v>
      </c>
      <c r="M37" s="174">
        <f>G37*(1+L37/100)</f>
        <v>0</v>
      </c>
      <c r="N37" s="172">
        <v>2.111E-2</v>
      </c>
      <c r="O37" s="172">
        <f>ROUND(E37*N37,2)</f>
        <v>11.86</v>
      </c>
      <c r="P37" s="172">
        <v>0</v>
      </c>
      <c r="Q37" s="172">
        <f>ROUND(E37*P37,2)</f>
        <v>0</v>
      </c>
      <c r="R37" s="174" t="s">
        <v>130</v>
      </c>
      <c r="S37" s="174" t="s">
        <v>102</v>
      </c>
      <c r="T37" s="175" t="s">
        <v>102</v>
      </c>
      <c r="U37" s="158">
        <v>5.0000000000000001E-3</v>
      </c>
      <c r="V37" s="158">
        <f>ROUND(E37*U37,2)</f>
        <v>2.81</v>
      </c>
      <c r="W37" s="158"/>
      <c r="X37" s="158" t="s">
        <v>103</v>
      </c>
      <c r="Y37" s="158" t="s">
        <v>104</v>
      </c>
      <c r="Z37" s="148"/>
      <c r="AA37" s="148"/>
      <c r="AB37" s="148"/>
      <c r="AC37" s="148"/>
      <c r="AD37" s="148"/>
      <c r="AE37" s="148"/>
      <c r="AF37" s="148"/>
      <c r="AG37" s="148" t="s">
        <v>105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>
      <c r="A38" s="155"/>
      <c r="B38" s="156"/>
      <c r="C38" s="179" t="s">
        <v>132</v>
      </c>
      <c r="D38" s="159"/>
      <c r="E38" s="160">
        <v>561.6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109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>
      <c r="A39" s="169">
        <v>12</v>
      </c>
      <c r="B39" s="170" t="s">
        <v>141</v>
      </c>
      <c r="C39" s="178" t="s">
        <v>142</v>
      </c>
      <c r="D39" s="171" t="s">
        <v>123</v>
      </c>
      <c r="E39" s="172">
        <v>561.6</v>
      </c>
      <c r="F39" s="173"/>
      <c r="G39" s="174">
        <f>ROUND(E39*F39,2)</f>
        <v>0</v>
      </c>
      <c r="H39" s="173">
        <v>307.61</v>
      </c>
      <c r="I39" s="174">
        <f>ROUND(E39*H39,2)</f>
        <v>172753.78</v>
      </c>
      <c r="J39" s="173">
        <v>2.89</v>
      </c>
      <c r="K39" s="174">
        <f>ROUND(E39*J39,2)</f>
        <v>1623.02</v>
      </c>
      <c r="L39" s="174">
        <v>21</v>
      </c>
      <c r="M39" s="174">
        <f>G39*(1+L39/100)</f>
        <v>0</v>
      </c>
      <c r="N39" s="172">
        <v>6.0600000000000003E-3</v>
      </c>
      <c r="O39" s="172">
        <f>ROUND(E39*N39,2)</f>
        <v>3.4</v>
      </c>
      <c r="P39" s="172">
        <v>0</v>
      </c>
      <c r="Q39" s="172">
        <f>ROUND(E39*P39,2)</f>
        <v>0</v>
      </c>
      <c r="R39" s="174" t="s">
        <v>130</v>
      </c>
      <c r="S39" s="174" t="s">
        <v>102</v>
      </c>
      <c r="T39" s="175" t="s">
        <v>102</v>
      </c>
      <c r="U39" s="158">
        <v>2E-3</v>
      </c>
      <c r="V39" s="158">
        <f>ROUND(E39*U39,2)</f>
        <v>1.1200000000000001</v>
      </c>
      <c r="W39" s="158"/>
      <c r="X39" s="158" t="s">
        <v>103</v>
      </c>
      <c r="Y39" s="158" t="s">
        <v>104</v>
      </c>
      <c r="Z39" s="148"/>
      <c r="AA39" s="148"/>
      <c r="AB39" s="148"/>
      <c r="AC39" s="148"/>
      <c r="AD39" s="148"/>
      <c r="AE39" s="148"/>
      <c r="AF39" s="148"/>
      <c r="AG39" s="148" t="s">
        <v>105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>
      <c r="A40" s="155"/>
      <c r="B40" s="156"/>
      <c r="C40" s="179" t="s">
        <v>143</v>
      </c>
      <c r="D40" s="159"/>
      <c r="E40" s="160">
        <v>561.6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109</v>
      </c>
      <c r="AH40" s="148">
        <v>5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>
      <c r="A41" s="169">
        <v>13</v>
      </c>
      <c r="B41" s="170" t="s">
        <v>144</v>
      </c>
      <c r="C41" s="178" t="s">
        <v>145</v>
      </c>
      <c r="D41" s="171" t="s">
        <v>123</v>
      </c>
      <c r="E41" s="172">
        <v>1123.2</v>
      </c>
      <c r="F41" s="173"/>
      <c r="G41" s="174">
        <f>ROUND(E41*F41,2)</f>
        <v>0</v>
      </c>
      <c r="H41" s="173">
        <v>109.51</v>
      </c>
      <c r="I41" s="174">
        <f>ROUND(E41*H41,2)</f>
        <v>123001.63</v>
      </c>
      <c r="J41" s="173">
        <v>9.99</v>
      </c>
      <c r="K41" s="174">
        <f>ROUND(E41*J41,2)</f>
        <v>11220.77</v>
      </c>
      <c r="L41" s="174">
        <v>21</v>
      </c>
      <c r="M41" s="174">
        <f>G41*(1+L41/100)</f>
        <v>0</v>
      </c>
      <c r="N41" s="172">
        <v>2.6530000000000001E-2</v>
      </c>
      <c r="O41" s="172">
        <f>ROUND(E41*N41,2)</f>
        <v>29.8</v>
      </c>
      <c r="P41" s="172">
        <v>0</v>
      </c>
      <c r="Q41" s="172">
        <f>ROUND(E41*P41,2)</f>
        <v>0</v>
      </c>
      <c r="R41" s="174" t="s">
        <v>130</v>
      </c>
      <c r="S41" s="174" t="s">
        <v>102</v>
      </c>
      <c r="T41" s="175" t="s">
        <v>102</v>
      </c>
      <c r="U41" s="158">
        <v>8.0000000000000002E-3</v>
      </c>
      <c r="V41" s="158">
        <f>ROUND(E41*U41,2)</f>
        <v>8.99</v>
      </c>
      <c r="W41" s="158"/>
      <c r="X41" s="158" t="s">
        <v>103</v>
      </c>
      <c r="Y41" s="158" t="s">
        <v>104</v>
      </c>
      <c r="Z41" s="148"/>
      <c r="AA41" s="148"/>
      <c r="AB41" s="148"/>
      <c r="AC41" s="148"/>
      <c r="AD41" s="148"/>
      <c r="AE41" s="148"/>
      <c r="AF41" s="148"/>
      <c r="AG41" s="148" t="s">
        <v>105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>
      <c r="A42" s="155"/>
      <c r="B42" s="156"/>
      <c r="C42" s="240" t="s">
        <v>146</v>
      </c>
      <c r="D42" s="241"/>
      <c r="E42" s="241"/>
      <c r="F42" s="241"/>
      <c r="G42" s="241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107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>
      <c r="A43" s="155"/>
      <c r="B43" s="156"/>
      <c r="C43" s="179" t="s">
        <v>147</v>
      </c>
      <c r="D43" s="159"/>
      <c r="E43" s="160">
        <v>1123.2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109</v>
      </c>
      <c r="AH43" s="148">
        <v>5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ht="33.75" outlineLevel="1">
      <c r="A44" s="169">
        <v>14</v>
      </c>
      <c r="B44" s="170" t="s">
        <v>148</v>
      </c>
      <c r="C44" s="178" t="s">
        <v>149</v>
      </c>
      <c r="D44" s="171" t="s">
        <v>123</v>
      </c>
      <c r="E44" s="172">
        <v>36</v>
      </c>
      <c r="F44" s="173"/>
      <c r="G44" s="174">
        <f>ROUND(E44*F44,2)</f>
        <v>0</v>
      </c>
      <c r="H44" s="173">
        <v>1453.8</v>
      </c>
      <c r="I44" s="174">
        <f>ROUND(E44*H44,2)</f>
        <v>52336.800000000003</v>
      </c>
      <c r="J44" s="173">
        <v>277.2</v>
      </c>
      <c r="K44" s="174">
        <f>ROUND(E44*J44,2)</f>
        <v>9979.2000000000007</v>
      </c>
      <c r="L44" s="174">
        <v>21</v>
      </c>
      <c r="M44" s="174">
        <f>G44*(1+L44/100)</f>
        <v>0</v>
      </c>
      <c r="N44" s="172">
        <v>0.46206000000000003</v>
      </c>
      <c r="O44" s="172">
        <f>ROUND(E44*N44,2)</f>
        <v>16.63</v>
      </c>
      <c r="P44" s="172">
        <v>0</v>
      </c>
      <c r="Q44" s="172">
        <f>ROUND(E44*P44,2)</f>
        <v>0</v>
      </c>
      <c r="R44" s="174" t="s">
        <v>130</v>
      </c>
      <c r="S44" s="174" t="s">
        <v>102</v>
      </c>
      <c r="T44" s="175" t="s">
        <v>102</v>
      </c>
      <c r="U44" s="158">
        <v>0.25</v>
      </c>
      <c r="V44" s="158">
        <f>ROUND(E44*U44,2)</f>
        <v>9</v>
      </c>
      <c r="W44" s="158"/>
      <c r="X44" s="158" t="s">
        <v>103</v>
      </c>
      <c r="Y44" s="158" t="s">
        <v>104</v>
      </c>
      <c r="Z44" s="148"/>
      <c r="AA44" s="148"/>
      <c r="AB44" s="148"/>
      <c r="AC44" s="148"/>
      <c r="AD44" s="148"/>
      <c r="AE44" s="148"/>
      <c r="AF44" s="148"/>
      <c r="AG44" s="148" t="s">
        <v>105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>
      <c r="A45" s="155"/>
      <c r="B45" s="156"/>
      <c r="C45" s="240" t="s">
        <v>150</v>
      </c>
      <c r="D45" s="241"/>
      <c r="E45" s="241"/>
      <c r="F45" s="241"/>
      <c r="G45" s="241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107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>
      <c r="A46" s="155"/>
      <c r="B46" s="156"/>
      <c r="C46" s="179" t="s">
        <v>151</v>
      </c>
      <c r="D46" s="159"/>
      <c r="E46" s="160">
        <v>36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109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33.75" outlineLevel="1">
      <c r="A47" s="169">
        <v>15</v>
      </c>
      <c r="B47" s="170" t="s">
        <v>152</v>
      </c>
      <c r="C47" s="178" t="s">
        <v>153</v>
      </c>
      <c r="D47" s="171" t="s">
        <v>154</v>
      </c>
      <c r="E47" s="172">
        <v>15</v>
      </c>
      <c r="F47" s="173"/>
      <c r="G47" s="174">
        <f>ROUND(E47*F47,2)</f>
        <v>0</v>
      </c>
      <c r="H47" s="173">
        <v>2163.8200000000002</v>
      </c>
      <c r="I47" s="174">
        <f>ROUND(E47*H47,2)</f>
        <v>32457.3</v>
      </c>
      <c r="J47" s="173">
        <v>241.18</v>
      </c>
      <c r="K47" s="174">
        <f>ROUND(E47*J47,2)</f>
        <v>3617.7</v>
      </c>
      <c r="L47" s="174">
        <v>21</v>
      </c>
      <c r="M47" s="174">
        <f>G47*(1+L47/100)</f>
        <v>0</v>
      </c>
      <c r="N47" s="172">
        <v>0.48</v>
      </c>
      <c r="O47" s="172">
        <f>ROUND(E47*N47,2)</f>
        <v>7.2</v>
      </c>
      <c r="P47" s="172">
        <v>0</v>
      </c>
      <c r="Q47" s="172">
        <f>ROUND(E47*P47,2)</f>
        <v>0</v>
      </c>
      <c r="R47" s="174" t="s">
        <v>130</v>
      </c>
      <c r="S47" s="174" t="s">
        <v>102</v>
      </c>
      <c r="T47" s="175" t="s">
        <v>102</v>
      </c>
      <c r="U47" s="158">
        <v>0.27</v>
      </c>
      <c r="V47" s="158">
        <f>ROUND(E47*U47,2)</f>
        <v>4.05</v>
      </c>
      <c r="W47" s="158"/>
      <c r="X47" s="158" t="s">
        <v>103</v>
      </c>
      <c r="Y47" s="158" t="s">
        <v>104</v>
      </c>
      <c r="Z47" s="148"/>
      <c r="AA47" s="148"/>
      <c r="AB47" s="148"/>
      <c r="AC47" s="148"/>
      <c r="AD47" s="148"/>
      <c r="AE47" s="148"/>
      <c r="AF47" s="148"/>
      <c r="AG47" s="148" t="s">
        <v>105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>
      <c r="A48" s="155"/>
      <c r="B48" s="156"/>
      <c r="C48" s="179" t="s">
        <v>163</v>
      </c>
      <c r="D48" s="159"/>
      <c r="E48" s="160">
        <v>15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109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>
      <c r="A49" s="162" t="s">
        <v>96</v>
      </c>
      <c r="B49" s="163" t="s">
        <v>65</v>
      </c>
      <c r="C49" s="177" t="s">
        <v>66</v>
      </c>
      <c r="D49" s="164"/>
      <c r="E49" s="165"/>
      <c r="F49" s="166"/>
      <c r="G49" s="166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39333.019999999997</v>
      </c>
      <c r="L49" s="166"/>
      <c r="M49" s="166">
        <f>SUM(M50:M51)</f>
        <v>0</v>
      </c>
      <c r="N49" s="165"/>
      <c r="O49" s="165">
        <f>SUM(O50:O51)</f>
        <v>0</v>
      </c>
      <c r="P49" s="165"/>
      <c r="Q49" s="165">
        <f>SUM(Q50:Q51)</f>
        <v>0</v>
      </c>
      <c r="R49" s="166"/>
      <c r="S49" s="166"/>
      <c r="T49" s="167"/>
      <c r="U49" s="161"/>
      <c r="V49" s="161">
        <f>SUM(V50:V51)</f>
        <v>8.59</v>
      </c>
      <c r="W49" s="161"/>
      <c r="X49" s="161"/>
      <c r="Y49" s="161"/>
      <c r="AG49" t="s">
        <v>97</v>
      </c>
    </row>
    <row r="50" spans="1:60" outlineLevel="1">
      <c r="A50" s="169">
        <v>16</v>
      </c>
      <c r="B50" s="170" t="s">
        <v>155</v>
      </c>
      <c r="C50" s="178" t="s">
        <v>156</v>
      </c>
      <c r="D50" s="171" t="s">
        <v>157</v>
      </c>
      <c r="E50" s="172">
        <v>429.39976999999999</v>
      </c>
      <c r="F50" s="173"/>
      <c r="G50" s="174">
        <f>ROUND(E50*F50,2)</f>
        <v>0</v>
      </c>
      <c r="H50" s="173">
        <v>0</v>
      </c>
      <c r="I50" s="174">
        <f>ROUND(E50*H50,2)</f>
        <v>0</v>
      </c>
      <c r="J50" s="173">
        <v>91.6</v>
      </c>
      <c r="K50" s="174">
        <f>ROUND(E50*J50,2)</f>
        <v>39333.019999999997</v>
      </c>
      <c r="L50" s="174">
        <v>21</v>
      </c>
      <c r="M50" s="174">
        <f>G50*(1+L50/100)</f>
        <v>0</v>
      </c>
      <c r="N50" s="172">
        <v>0</v>
      </c>
      <c r="O50" s="172">
        <f>ROUND(E50*N50,2)</f>
        <v>0</v>
      </c>
      <c r="P50" s="172">
        <v>0</v>
      </c>
      <c r="Q50" s="172">
        <f>ROUND(E50*P50,2)</f>
        <v>0</v>
      </c>
      <c r="R50" s="174" t="s">
        <v>130</v>
      </c>
      <c r="S50" s="174" t="s">
        <v>102</v>
      </c>
      <c r="T50" s="175" t="s">
        <v>102</v>
      </c>
      <c r="U50" s="158">
        <v>0.02</v>
      </c>
      <c r="V50" s="158">
        <f>ROUND(E50*U50,2)</f>
        <v>8.59</v>
      </c>
      <c r="W50" s="158"/>
      <c r="X50" s="158" t="s">
        <v>158</v>
      </c>
      <c r="Y50" s="158" t="s">
        <v>104</v>
      </c>
      <c r="Z50" s="148"/>
      <c r="AA50" s="148"/>
      <c r="AB50" s="148"/>
      <c r="AC50" s="148"/>
      <c r="AD50" s="148"/>
      <c r="AE50" s="148"/>
      <c r="AF50" s="148"/>
      <c r="AG50" s="148" t="s">
        <v>159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>
      <c r="A51" s="155"/>
      <c r="B51" s="156"/>
      <c r="C51" s="240" t="s">
        <v>160</v>
      </c>
      <c r="D51" s="241"/>
      <c r="E51" s="241"/>
      <c r="F51" s="241"/>
      <c r="G51" s="241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107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>
      <c r="A52" s="3"/>
      <c r="B52" s="4"/>
      <c r="C52" s="180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12</v>
      </c>
      <c r="AF52">
        <v>21</v>
      </c>
      <c r="AG52" t="s">
        <v>82</v>
      </c>
    </row>
    <row r="53" spans="1:60">
      <c r="A53" s="151"/>
      <c r="B53" s="152" t="s">
        <v>29</v>
      </c>
      <c r="C53" s="181"/>
      <c r="D53" s="153"/>
      <c r="E53" s="154"/>
      <c r="F53" s="154"/>
      <c r="G53" s="168">
        <f>G8+G28+G49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f>SUMIF(L7:L51,AE52,G7:G51)</f>
        <v>0</v>
      </c>
      <c r="AF53">
        <f>SUMIF(L7:L51,AF52,G7:G51)</f>
        <v>0</v>
      </c>
      <c r="AG53" t="s">
        <v>161</v>
      </c>
    </row>
    <row r="54" spans="1:60">
      <c r="C54" s="182"/>
      <c r="D54" s="10"/>
      <c r="AG54" t="s">
        <v>162</v>
      </c>
    </row>
    <row r="55" spans="1:60">
      <c r="D55" s="10"/>
    </row>
    <row r="56" spans="1:60">
      <c r="D56" s="10"/>
    </row>
    <row r="57" spans="1:60">
      <c r="D57" s="10"/>
    </row>
    <row r="58" spans="1:60">
      <c r="D58" s="10"/>
    </row>
    <row r="59" spans="1:60">
      <c r="D59" s="10"/>
    </row>
    <row r="60" spans="1:60">
      <c r="D60" s="10"/>
    </row>
    <row r="61" spans="1:60">
      <c r="D61" s="10"/>
    </row>
    <row r="62" spans="1:60">
      <c r="D62" s="10"/>
    </row>
    <row r="63" spans="1:60">
      <c r="D63" s="10"/>
    </row>
    <row r="64" spans="1:60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CE28" sheet="1" objects="1" scenarios="1" formatRows="0"/>
  <mergeCells count="14">
    <mergeCell ref="C13:G13"/>
    <mergeCell ref="A1:G1"/>
    <mergeCell ref="C2:G2"/>
    <mergeCell ref="C3:G3"/>
    <mergeCell ref="C4:G4"/>
    <mergeCell ref="C10:G10"/>
    <mergeCell ref="C45:G45"/>
    <mergeCell ref="C51:G51"/>
    <mergeCell ref="C16:G16"/>
    <mergeCell ref="C19:G19"/>
    <mergeCell ref="C24:G24"/>
    <mergeCell ref="C30:G30"/>
    <mergeCell ref="C35:G35"/>
    <mergeCell ref="C42:G42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Přibyla</dc:creator>
  <cp:lastModifiedBy>Admin</cp:lastModifiedBy>
  <cp:lastPrinted>2019-03-19T12:27:02Z</cp:lastPrinted>
  <dcterms:created xsi:type="dcterms:W3CDTF">2009-04-08T07:15:50Z</dcterms:created>
  <dcterms:modified xsi:type="dcterms:W3CDTF">2025-09-08T19:04:42Z</dcterms:modified>
</cp:coreProperties>
</file>