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-projekty Jirin\projekty 2019\Komunikace Bohutín_II etapa\Bohutín II_etapa\Rozpočty, výkazy\"/>
    </mc:Choice>
  </mc:AlternateContent>
  <xr:revisionPtr revIDLastSave="0" documentId="13_ncr:1_{8EFA4A81-1B45-4047-89C5-BE205F50CD19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Krycí list" sheetId="1" r:id="rId1"/>
    <sheet name="Rekapitulace" sheetId="2" r:id="rId2"/>
    <sheet name="Položky" sheetId="3" r:id="rId3"/>
    <sheet name="Dešťová kanalizace" sheetId="5" r:id="rId4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Rekapitulace!$G$18</definedName>
    <definedName name="Dodavka0">Položky!#REF!</definedName>
    <definedName name="HSV">Rekapitulace!$E$18</definedName>
    <definedName name="HSV0">Položky!#REF!</definedName>
    <definedName name="HZS">Rekapitulace!$I$18</definedName>
    <definedName name="HZS0">Položky!#REF!</definedName>
    <definedName name="JKSO">'Krycí list'!$F$4</definedName>
    <definedName name="MJ">'Krycí list'!$G$4</definedName>
    <definedName name="Mont">Rekapitulace!$H$18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3">'Dešťová kanalizace'!$A$1:$G$77</definedName>
    <definedName name="_xlnm.Print_Area" localSheetId="0">'Krycí list'!$A$1:$G$43</definedName>
    <definedName name="_xlnm.Print_Area" localSheetId="2">Položky!$A$1:$G$129</definedName>
    <definedName name="_xlnm.Print_Area" localSheetId="1">Rekapitulace!$A$1:$I$27</definedName>
    <definedName name="PocetMJ">'Krycí list'!$G$7</definedName>
    <definedName name="Poznamka">'Krycí list'!$B$37</definedName>
    <definedName name="Projektant">'Krycí list'!$C$7</definedName>
    <definedName name="PSV">Rekapitulace!$F$18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Rekapitulace!$H$26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2" i="5" l="1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61" i="5"/>
  <c r="G36" i="5"/>
  <c r="G37" i="5"/>
  <c r="G38" i="5"/>
  <c r="G39" i="5"/>
  <c r="G40" i="5"/>
  <c r="G41" i="5"/>
  <c r="G42" i="5"/>
  <c r="G43" i="5"/>
  <c r="G44" i="5"/>
  <c r="G46" i="5"/>
  <c r="G47" i="5"/>
  <c r="G48" i="5"/>
  <c r="G49" i="5"/>
  <c r="G50" i="5"/>
  <c r="G51" i="5"/>
  <c r="G52" i="5"/>
  <c r="G53" i="5"/>
  <c r="G35" i="5"/>
  <c r="G77" i="5" l="1"/>
  <c r="G20" i="5" s="1"/>
  <c r="F38" i="3" s="1"/>
  <c r="G54" i="5"/>
  <c r="G19" i="5" s="1"/>
  <c r="F81" i="3" l="1"/>
  <c r="G21" i="5"/>
  <c r="E43" i="3"/>
  <c r="E37" i="3"/>
  <c r="E20" i="3"/>
  <c r="E107" i="3" l="1"/>
  <c r="E128" i="3"/>
  <c r="E23" i="3"/>
  <c r="E19" i="3"/>
  <c r="E21" i="3"/>
  <c r="E53" i="3"/>
  <c r="E66" i="3"/>
  <c r="E68" i="3"/>
  <c r="G67" i="3"/>
  <c r="G42" i="3"/>
  <c r="E34" i="3"/>
  <c r="E31" i="3"/>
  <c r="B13" i="2" l="1"/>
  <c r="G89" i="3"/>
  <c r="G88" i="3"/>
  <c r="G87" i="3"/>
  <c r="G86" i="3"/>
  <c r="G85" i="3"/>
  <c r="C91" i="3"/>
  <c r="G90" i="3"/>
  <c r="G84" i="3"/>
  <c r="E78" i="3"/>
  <c r="E106" i="3"/>
  <c r="E104" i="3"/>
  <c r="E62" i="3"/>
  <c r="G91" i="3" l="1"/>
  <c r="E13" i="2" s="1"/>
  <c r="G48" i="3"/>
  <c r="G49" i="3"/>
  <c r="E47" i="3"/>
  <c r="G29" i="3"/>
  <c r="G28" i="3"/>
  <c r="E17" i="3"/>
  <c r="G30" i="3"/>
  <c r="E25" i="3"/>
  <c r="G24" i="3"/>
  <c r="E27" i="3"/>
  <c r="E15" i="3"/>
  <c r="D16" i="1" l="1"/>
  <c r="D15" i="1"/>
  <c r="D14" i="1"/>
  <c r="BE126" i="3"/>
  <c r="BD126" i="3"/>
  <c r="BC126" i="3"/>
  <c r="BB126" i="3"/>
  <c r="G126" i="3"/>
  <c r="BA126" i="3" s="1"/>
  <c r="BE125" i="3"/>
  <c r="BD125" i="3"/>
  <c r="BC125" i="3"/>
  <c r="BB125" i="3"/>
  <c r="G125" i="3"/>
  <c r="BA125" i="3" s="1"/>
  <c r="BE124" i="3"/>
  <c r="BD124" i="3"/>
  <c r="BC124" i="3"/>
  <c r="BB124" i="3"/>
  <c r="G124" i="3"/>
  <c r="BA124" i="3" s="1"/>
  <c r="BE123" i="3"/>
  <c r="BD123" i="3"/>
  <c r="BC123" i="3"/>
  <c r="BB123" i="3"/>
  <c r="G123" i="3"/>
  <c r="B17" i="2"/>
  <c r="A17" i="2"/>
  <c r="C129" i="3"/>
  <c r="BE120" i="3"/>
  <c r="BD120" i="3"/>
  <c r="BC120" i="3"/>
  <c r="BB120" i="3"/>
  <c r="G120" i="3"/>
  <c r="BA120" i="3" s="1"/>
  <c r="BE119" i="3"/>
  <c r="BD119" i="3"/>
  <c r="BC119" i="3"/>
  <c r="BB119" i="3"/>
  <c r="G119" i="3"/>
  <c r="B16" i="2"/>
  <c r="A16" i="2"/>
  <c r="C121" i="3"/>
  <c r="BE116" i="3"/>
  <c r="BD116" i="3"/>
  <c r="BC116" i="3"/>
  <c r="BB116" i="3"/>
  <c r="G116" i="3"/>
  <c r="BA116" i="3" s="1"/>
  <c r="BE115" i="3"/>
  <c r="BD115" i="3"/>
  <c r="BC115" i="3"/>
  <c r="BB115" i="3"/>
  <c r="G115" i="3"/>
  <c r="BA115" i="3" s="1"/>
  <c r="G113" i="3"/>
  <c r="BE114" i="3"/>
  <c r="BD114" i="3"/>
  <c r="BC114" i="3"/>
  <c r="BB114" i="3"/>
  <c r="G114" i="3"/>
  <c r="BA114" i="3" s="1"/>
  <c r="BE112" i="3"/>
  <c r="BD112" i="3"/>
  <c r="BC112" i="3"/>
  <c r="BB112" i="3"/>
  <c r="G112" i="3"/>
  <c r="BA112" i="3" s="1"/>
  <c r="BE110" i="3"/>
  <c r="BD110" i="3"/>
  <c r="BC110" i="3"/>
  <c r="BB110" i="3"/>
  <c r="G110" i="3"/>
  <c r="BA110" i="3" s="1"/>
  <c r="BE108" i="3"/>
  <c r="BD108" i="3"/>
  <c r="BC108" i="3"/>
  <c r="BB108" i="3"/>
  <c r="G108" i="3"/>
  <c r="BA108" i="3" s="1"/>
  <c r="BE105" i="3"/>
  <c r="BD105" i="3"/>
  <c r="BC105" i="3"/>
  <c r="BB105" i="3"/>
  <c r="G105" i="3"/>
  <c r="BA105" i="3" s="1"/>
  <c r="BE103" i="3"/>
  <c r="BD103" i="3"/>
  <c r="BC103" i="3"/>
  <c r="BB103" i="3"/>
  <c r="G103" i="3"/>
  <c r="B15" i="2"/>
  <c r="A15" i="2"/>
  <c r="C117" i="3"/>
  <c r="BE100" i="3"/>
  <c r="BD100" i="3"/>
  <c r="BC100" i="3"/>
  <c r="BB100" i="3"/>
  <c r="G100" i="3"/>
  <c r="BA100" i="3" s="1"/>
  <c r="BE99" i="3"/>
  <c r="BD99" i="3"/>
  <c r="BC99" i="3"/>
  <c r="BB99" i="3"/>
  <c r="G99" i="3"/>
  <c r="BA99" i="3" s="1"/>
  <c r="BE98" i="3"/>
  <c r="BD98" i="3"/>
  <c r="BC98" i="3"/>
  <c r="BB98" i="3"/>
  <c r="G98" i="3"/>
  <c r="BA98" i="3" s="1"/>
  <c r="BE97" i="3"/>
  <c r="BD97" i="3"/>
  <c r="BC97" i="3"/>
  <c r="BB97" i="3"/>
  <c r="G97" i="3"/>
  <c r="BA97" i="3" s="1"/>
  <c r="BE96" i="3"/>
  <c r="BD96" i="3"/>
  <c r="BC96" i="3"/>
  <c r="BB96" i="3"/>
  <c r="G96" i="3"/>
  <c r="BA96" i="3" s="1"/>
  <c r="BE95" i="3"/>
  <c r="BD95" i="3"/>
  <c r="BC95" i="3"/>
  <c r="BB95" i="3"/>
  <c r="G95" i="3"/>
  <c r="BA95" i="3" s="1"/>
  <c r="BE93" i="3"/>
  <c r="BD93" i="3"/>
  <c r="BC93" i="3"/>
  <c r="BB93" i="3"/>
  <c r="G93" i="3"/>
  <c r="B14" i="2"/>
  <c r="A14" i="2"/>
  <c r="C101" i="3"/>
  <c r="BE81" i="3"/>
  <c r="BD81" i="3"/>
  <c r="BC81" i="3"/>
  <c r="BB81" i="3"/>
  <c r="BE82" i="3"/>
  <c r="I12" i="2" s="1"/>
  <c r="G127" i="3"/>
  <c r="B12" i="2"/>
  <c r="A12" i="2"/>
  <c r="C82" i="3"/>
  <c r="BE77" i="3"/>
  <c r="BD77" i="3"/>
  <c r="BC77" i="3"/>
  <c r="BB77" i="3"/>
  <c r="G77" i="3"/>
  <c r="BA77" i="3" s="1"/>
  <c r="BE75" i="3"/>
  <c r="BD75" i="3"/>
  <c r="BC75" i="3"/>
  <c r="BB75" i="3"/>
  <c r="G75" i="3"/>
  <c r="BA75" i="3" s="1"/>
  <c r="BE73" i="3"/>
  <c r="BD73" i="3"/>
  <c r="BC73" i="3"/>
  <c r="BB73" i="3"/>
  <c r="G73" i="3"/>
  <c r="BA73" i="3" s="1"/>
  <c r="BE71" i="3"/>
  <c r="BD71" i="3"/>
  <c r="BC71" i="3"/>
  <c r="BB71" i="3"/>
  <c r="G71" i="3"/>
  <c r="BA71" i="3" s="1"/>
  <c r="BE69" i="3"/>
  <c r="BD69" i="3"/>
  <c r="BC69" i="3"/>
  <c r="BB69" i="3"/>
  <c r="G69" i="3"/>
  <c r="BA69" i="3" s="1"/>
  <c r="BE65" i="3"/>
  <c r="BD65" i="3"/>
  <c r="BC65" i="3"/>
  <c r="BB65" i="3"/>
  <c r="G65" i="3"/>
  <c r="BA65" i="3" s="1"/>
  <c r="BE63" i="3"/>
  <c r="BD63" i="3"/>
  <c r="BC63" i="3"/>
  <c r="BB63" i="3"/>
  <c r="G63" i="3"/>
  <c r="BA63" i="3" s="1"/>
  <c r="BE61" i="3"/>
  <c r="BD61" i="3"/>
  <c r="BC61" i="3"/>
  <c r="BB61" i="3"/>
  <c r="G61" i="3"/>
  <c r="BA61" i="3" s="1"/>
  <c r="BE60" i="3"/>
  <c r="BD60" i="3"/>
  <c r="BC60" i="3"/>
  <c r="BB60" i="3"/>
  <c r="G60" i="3"/>
  <c r="BA60" i="3" s="1"/>
  <c r="BE59" i="3"/>
  <c r="BD59" i="3"/>
  <c r="BC59" i="3"/>
  <c r="BB59" i="3"/>
  <c r="G59" i="3"/>
  <c r="BA59" i="3" s="1"/>
  <c r="BE58" i="3"/>
  <c r="BD58" i="3"/>
  <c r="BC58" i="3"/>
  <c r="BB58" i="3"/>
  <c r="G58" i="3"/>
  <c r="BA58" i="3" s="1"/>
  <c r="BE57" i="3"/>
  <c r="BD57" i="3"/>
  <c r="BC57" i="3"/>
  <c r="BB57" i="3"/>
  <c r="G57" i="3"/>
  <c r="BA57" i="3" s="1"/>
  <c r="BE55" i="3"/>
  <c r="BD55" i="3"/>
  <c r="BC55" i="3"/>
  <c r="BB55" i="3"/>
  <c r="G55" i="3"/>
  <c r="BA55" i="3" s="1"/>
  <c r="BE54" i="3"/>
  <c r="BD54" i="3"/>
  <c r="BC54" i="3"/>
  <c r="BB54" i="3"/>
  <c r="G54" i="3"/>
  <c r="BA54" i="3" s="1"/>
  <c r="BE52" i="3"/>
  <c r="BD52" i="3"/>
  <c r="BC52" i="3"/>
  <c r="BB52" i="3"/>
  <c r="G52" i="3"/>
  <c r="B11" i="2"/>
  <c r="A11" i="2"/>
  <c r="C79" i="3"/>
  <c r="BE46" i="3"/>
  <c r="BE50" i="3" s="1"/>
  <c r="I10" i="2" s="1"/>
  <c r="BD46" i="3"/>
  <c r="BD50" i="3" s="1"/>
  <c r="H10" i="2" s="1"/>
  <c r="BC46" i="3"/>
  <c r="BC50" i="3" s="1"/>
  <c r="G10" i="2" s="1"/>
  <c r="BB46" i="3"/>
  <c r="BB50" i="3" s="1"/>
  <c r="F10" i="2" s="1"/>
  <c r="G46" i="3"/>
  <c r="B10" i="2"/>
  <c r="A10" i="2"/>
  <c r="C50" i="3"/>
  <c r="BE41" i="3"/>
  <c r="BE44" i="3" s="1"/>
  <c r="I9" i="2" s="1"/>
  <c r="BD41" i="3"/>
  <c r="BD44" i="3" s="1"/>
  <c r="H9" i="2" s="1"/>
  <c r="BC41" i="3"/>
  <c r="BC44" i="3" s="1"/>
  <c r="G9" i="2" s="1"/>
  <c r="BB41" i="3"/>
  <c r="BB44" i="3" s="1"/>
  <c r="F9" i="2" s="1"/>
  <c r="G41" i="3"/>
  <c r="G44" i="3" s="1"/>
  <c r="B9" i="2"/>
  <c r="A9" i="2"/>
  <c r="C44" i="3"/>
  <c r="BE38" i="3"/>
  <c r="BD38" i="3"/>
  <c r="BC38" i="3"/>
  <c r="BB38" i="3"/>
  <c r="BE36" i="3"/>
  <c r="BD36" i="3"/>
  <c r="BC36" i="3"/>
  <c r="BB36" i="3"/>
  <c r="G36" i="3"/>
  <c r="BA36" i="3" s="1"/>
  <c r="BE35" i="3"/>
  <c r="BD35" i="3"/>
  <c r="BC35" i="3"/>
  <c r="BB35" i="3"/>
  <c r="G35" i="3"/>
  <c r="BA35" i="3" s="1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26" i="3"/>
  <c r="BD26" i="3"/>
  <c r="BC26" i="3"/>
  <c r="BB26" i="3"/>
  <c r="G26" i="3"/>
  <c r="BA26" i="3" s="1"/>
  <c r="BE22" i="3"/>
  <c r="BD22" i="3"/>
  <c r="BC22" i="3"/>
  <c r="BB22" i="3"/>
  <c r="G22" i="3"/>
  <c r="BA22" i="3" s="1"/>
  <c r="BE18" i="3"/>
  <c r="BD18" i="3"/>
  <c r="BC18" i="3"/>
  <c r="BB18" i="3"/>
  <c r="G18" i="3"/>
  <c r="BA18" i="3" s="1"/>
  <c r="BE16" i="3"/>
  <c r="BD16" i="3"/>
  <c r="BC16" i="3"/>
  <c r="BB16" i="3"/>
  <c r="G16" i="3"/>
  <c r="BA16" i="3" s="1"/>
  <c r="BE14" i="3"/>
  <c r="BD14" i="3"/>
  <c r="BC14" i="3"/>
  <c r="BB14" i="3"/>
  <c r="G14" i="3"/>
  <c r="BA14" i="3" s="1"/>
  <c r="B8" i="2"/>
  <c r="A8" i="2"/>
  <c r="C39" i="3"/>
  <c r="BE11" i="3"/>
  <c r="BD11" i="3"/>
  <c r="BC11" i="3"/>
  <c r="BB11" i="3"/>
  <c r="G11" i="3"/>
  <c r="BA11" i="3" s="1"/>
  <c r="BE10" i="3"/>
  <c r="BD10" i="3"/>
  <c r="BC10" i="3"/>
  <c r="BB10" i="3"/>
  <c r="G10" i="3"/>
  <c r="BA10" i="3" s="1"/>
  <c r="BE9" i="3"/>
  <c r="BD9" i="3"/>
  <c r="BC9" i="3"/>
  <c r="BB9" i="3"/>
  <c r="G9" i="3"/>
  <c r="BA9" i="3" s="1"/>
  <c r="BE8" i="3"/>
  <c r="BD8" i="3"/>
  <c r="BC8" i="3"/>
  <c r="BB8" i="3"/>
  <c r="G8" i="3"/>
  <c r="B7" i="2"/>
  <c r="A7" i="2"/>
  <c r="C12" i="3"/>
  <c r="C4" i="3"/>
  <c r="F3" i="3"/>
  <c r="C3" i="3"/>
  <c r="C2" i="2"/>
  <c r="C1" i="2"/>
  <c r="F31" i="1"/>
  <c r="G129" i="3" l="1"/>
  <c r="E9" i="2"/>
  <c r="G50" i="3"/>
  <c r="E10" i="2" s="1"/>
  <c r="G81" i="3"/>
  <c r="BA52" i="3"/>
  <c r="BA79" i="3" s="1"/>
  <c r="G79" i="3"/>
  <c r="E11" i="2" s="1"/>
  <c r="BA103" i="3"/>
  <c r="BA117" i="3" s="1"/>
  <c r="G117" i="3"/>
  <c r="E15" i="2" s="1"/>
  <c r="BA119" i="3"/>
  <c r="BA121" i="3" s="1"/>
  <c r="G121" i="3"/>
  <c r="E16" i="2" s="1"/>
  <c r="BA8" i="3"/>
  <c r="BA12" i="3" s="1"/>
  <c r="G12" i="3"/>
  <c r="E7" i="2" s="1"/>
  <c r="BA123" i="3"/>
  <c r="BA129" i="3" s="1"/>
  <c r="E17" i="2"/>
  <c r="BA93" i="3"/>
  <c r="G101" i="3"/>
  <c r="E14" i="2" s="1"/>
  <c r="BA46" i="3"/>
  <c r="BA50" i="3" s="1"/>
  <c r="BC117" i="3"/>
  <c r="G15" i="2" s="1"/>
  <c r="BC101" i="3"/>
  <c r="G14" i="2" s="1"/>
  <c r="BC79" i="3"/>
  <c r="G11" i="2" s="1"/>
  <c r="BE101" i="3"/>
  <c r="I14" i="2" s="1"/>
  <c r="BD101" i="3"/>
  <c r="H14" i="2" s="1"/>
  <c r="BE117" i="3"/>
  <c r="I15" i="2" s="1"/>
  <c r="BD117" i="3"/>
  <c r="H15" i="2" s="1"/>
  <c r="BB101" i="3"/>
  <c r="F14" i="2" s="1"/>
  <c r="BB117" i="3"/>
  <c r="F15" i="2" s="1"/>
  <c r="BD12" i="3"/>
  <c r="H7" i="2" s="1"/>
  <c r="BA41" i="3"/>
  <c r="BA44" i="3" s="1"/>
  <c r="BB12" i="3"/>
  <c r="F7" i="2" s="1"/>
  <c r="BC12" i="3"/>
  <c r="G7" i="2" s="1"/>
  <c r="BC82" i="3"/>
  <c r="G12" i="2" s="1"/>
  <c r="BB121" i="3"/>
  <c r="F16" i="2" s="1"/>
  <c r="BD129" i="3"/>
  <c r="H17" i="2" s="1"/>
  <c r="BE39" i="3"/>
  <c r="I8" i="2" s="1"/>
  <c r="BA101" i="3"/>
  <c r="BC39" i="3"/>
  <c r="G8" i="2" s="1"/>
  <c r="BB79" i="3"/>
  <c r="F11" i="2" s="1"/>
  <c r="BD82" i="3"/>
  <c r="H12" i="2" s="1"/>
  <c r="BB82" i="3"/>
  <c r="F12" i="2" s="1"/>
  <c r="BE121" i="3"/>
  <c r="I16" i="2" s="1"/>
  <c r="BD121" i="3"/>
  <c r="H16" i="2" s="1"/>
  <c r="BE12" i="3"/>
  <c r="I7" i="2" s="1"/>
  <c r="BD39" i="3"/>
  <c r="H8" i="2" s="1"/>
  <c r="BB39" i="3"/>
  <c r="F8" i="2" s="1"/>
  <c r="BC129" i="3"/>
  <c r="G17" i="2" s="1"/>
  <c r="BE129" i="3"/>
  <c r="I17" i="2" s="1"/>
  <c r="BB129" i="3"/>
  <c r="F17" i="2" s="1"/>
  <c r="BE79" i="3"/>
  <c r="I11" i="2" s="1"/>
  <c r="BD79" i="3"/>
  <c r="H11" i="2" s="1"/>
  <c r="BC121" i="3"/>
  <c r="G16" i="2" s="1"/>
  <c r="G38" i="3" l="1"/>
  <c r="BA81" i="3"/>
  <c r="BA82" i="3" s="1"/>
  <c r="G82" i="3"/>
  <c r="E12" i="2" s="1"/>
  <c r="G18" i="2"/>
  <c r="C14" i="1" s="1"/>
  <c r="F18" i="2"/>
  <c r="C17" i="1" s="1"/>
  <c r="H18" i="2"/>
  <c r="C15" i="1" s="1"/>
  <c r="I18" i="2"/>
  <c r="C20" i="1" s="1"/>
  <c r="G39" i="3" l="1"/>
  <c r="E8" i="2" s="1"/>
  <c r="E18" i="2" s="1"/>
  <c r="BA38" i="3"/>
  <c r="BA39" i="3" s="1"/>
  <c r="G24" i="2" l="1"/>
  <c r="I24" i="2" s="1"/>
  <c r="G15" i="1" s="1"/>
  <c r="C16" i="1"/>
  <c r="C18" i="1" s="1"/>
  <c r="C21" i="1" s="1"/>
  <c r="G23" i="2"/>
  <c r="I23" i="2" s="1"/>
  <c r="G14" i="1" s="1"/>
  <c r="G25" i="2"/>
  <c r="I25" i="2" s="1"/>
  <c r="G16" i="1" s="1"/>
  <c r="H26" i="2" l="1"/>
  <c r="G22" i="1" s="1"/>
  <c r="G21" i="1" s="1"/>
  <c r="C22" i="1" l="1"/>
  <c r="F32" i="1" s="1"/>
  <c r="F33" i="1" l="1"/>
  <c r="F34" i="1" s="1"/>
</calcChain>
</file>

<file path=xl/sharedStrings.xml><?xml version="1.0" encoding="utf-8"?>
<sst xmlns="http://schemas.openxmlformats.org/spreadsheetml/2006/main" count="578" uniqueCount="358">
  <si>
    <t>KRYCÍ LIST ROZPOČTU</t>
  </si>
  <si>
    <t>Objekt :</t>
  </si>
  <si>
    <t>Název objektu :</t>
  </si>
  <si>
    <t xml:space="preserve"> </t>
  </si>
  <si>
    <t>Stavba :</t>
  </si>
  <si>
    <t>Název stavby :</t>
  </si>
  <si>
    <t>Projektant :</t>
  </si>
  <si>
    <t>Objednatel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</si>
  <si>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</si>
  <si>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</si>
  <si>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</si>
  <si>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</si>
  <si>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</si>
  <si>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</si>
  <si>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</si>
  <si>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</si>
  <si>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</si>
  <si>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</si>
  <si>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</si>
  <si>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</si>
  <si>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</si>
  <si>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</si>
  <si>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</si>
  <si>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</si>
  <si>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</si>
  <si>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</si>
  <si>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</si>
  <si>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</si>
  <si>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</si>
  <si>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</si>
  <si>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</si>
  <si>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</si>
  <si>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</si>
  <si>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</si>
  <si>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</si>
  <si>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</si>
  <si>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</si>
  <si>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</si>
  <si>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</si>
  <si>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</si>
  <si>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</si>
  <si>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</si>
  <si>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</si>
  <si>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</si>
  <si>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</si>
  <si>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</si>
  <si>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</si>
  <si>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</si>
  <si>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</si>
  <si>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</si>
  <si>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</si>
  <si>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</si>
  <si>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</si>
  <si>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</si>
  <si>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</si>
  <si>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</si>
  <si>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</si>
  <si>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</si>
  <si>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</si>
  <si>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</si>
  <si>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</si>
  <si>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</si>
  <si>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</si>
  <si>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</si>
  <si>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</si>
  <si>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11</t>
  </si>
  <si>
    <t>Přípravné a přidružené práce</t>
  </si>
  <si>
    <t xml:space="preserve">Vytýčení a vyznačení stávajících sítí a instalací </t>
  </si>
  <si>
    <t>kpl</t>
  </si>
  <si>
    <t xml:space="preserve">Zaměření a vytýčení trasy chodníku a komunikace </t>
  </si>
  <si>
    <t>914 99-2005.R00</t>
  </si>
  <si>
    <t xml:space="preserve">Nájem dočasné světelné signal.(semafor) vč.baterie </t>
  </si>
  <si>
    <t>ks/den</t>
  </si>
  <si>
    <t xml:space="preserve">Projekt skutečného provedení </t>
  </si>
  <si>
    <t>121 10-0001.RAA</t>
  </si>
  <si>
    <t>m3</t>
  </si>
  <si>
    <t>chodníky:(218,9+13,5+9)*0,15</t>
  </si>
  <si>
    <t>122 10-0010.RAC</t>
  </si>
  <si>
    <t>chodníky:(272+113+26,4+13,5)*0,25*0,5</t>
  </si>
  <si>
    <t>132 20-0010.RAC</t>
  </si>
  <si>
    <t>obrubníky:379,9*0,6*0,3+233,6*0,3*0,2</t>
  </si>
  <si>
    <t>opěrné zdi: 14*0,6*0,9</t>
  </si>
  <si>
    <t>prohloubení pro drenáže:150*0,6*0,6</t>
  </si>
  <si>
    <t>215 90-1101.R00</t>
  </si>
  <si>
    <t xml:space="preserve">Zhutnění podloží z hornin nesoudržných do 92% PS </t>
  </si>
  <si>
    <t>m2</t>
  </si>
  <si>
    <t>chodníky:274+26,4+13,5+9</t>
  </si>
  <si>
    <t>162 30-1102.R00</t>
  </si>
  <si>
    <t>Vodorovné přemístění ornice z hor.1-4 do 1000 m dovoz k rozprostření</t>
  </si>
  <si>
    <t>181 30-0010.RAA</t>
  </si>
  <si>
    <t>Rozprostření ornice a vytěžené zeminy v rovině tl.do15 cm, osetí trávou</t>
  </si>
  <si>
    <t>30,175+140,2</t>
  </si>
  <si>
    <t>132 20-0090.RBo</t>
  </si>
  <si>
    <t>Zemní práce pro deš.kanalizaci viz samostatný výkaz</t>
  </si>
  <si>
    <t>2</t>
  </si>
  <si>
    <t>Základy</t>
  </si>
  <si>
    <t>212 81-0010.RAC</t>
  </si>
  <si>
    <t>m</t>
  </si>
  <si>
    <t>3</t>
  </si>
  <si>
    <t>Svislé konstrukce</t>
  </si>
  <si>
    <t>274 27-2140.RT2</t>
  </si>
  <si>
    <t>opěrka:14*1,25</t>
  </si>
  <si>
    <t>5</t>
  </si>
  <si>
    <t>Komunikace</t>
  </si>
  <si>
    <t>457 97-1115.R00</t>
  </si>
  <si>
    <t>chodníky:274+113+26,4+13,5+9</t>
  </si>
  <si>
    <t>572 95-2111.R00</t>
  </si>
  <si>
    <t xml:space="preserve">Vyspravení krytu po překopu asf.betonem tl.do 5 cm </t>
  </si>
  <si>
    <t>599 14-2111.R00</t>
  </si>
  <si>
    <t>Úprava zálivky styčné spáry modifikovanou emulzí navázání komunikace</t>
  </si>
  <si>
    <t>577 11-2113.RT3</t>
  </si>
  <si>
    <t>Beton asf. ACO 11+ (ABS I), modifik. do 3 m, 4 cm plochy 101-200 m2</t>
  </si>
  <si>
    <t>573 23-1111.R00</t>
  </si>
  <si>
    <t xml:space="preserve">Postřik živičný spojovací z emulze 0,5-0,7 kg/m2 </t>
  </si>
  <si>
    <t>573 11-1113.R00</t>
  </si>
  <si>
    <t xml:space="preserve">Postřik živičný infiltr.+ posyp, asfalt 1,5 kg/m2 </t>
  </si>
  <si>
    <t>577 15-2213.RT2</t>
  </si>
  <si>
    <t>918 10-1111.R00</t>
  </si>
  <si>
    <t>(379,9+233,6)*0,3*0,2</t>
  </si>
  <si>
    <t>591 10-0020.RAA</t>
  </si>
  <si>
    <t>chodníky bez obrubníků:274</t>
  </si>
  <si>
    <t>591 10-0020.RAB</t>
  </si>
  <si>
    <t>596 10-0030.RBo</t>
  </si>
  <si>
    <t>dlažba:26,4</t>
  </si>
  <si>
    <t>bez obrubníků:13,5</t>
  </si>
  <si>
    <t>bez obrubníků:113</t>
  </si>
  <si>
    <t>579 30-0016.R00</t>
  </si>
  <si>
    <t>vjezdy:16,5</t>
  </si>
  <si>
    <t>z 50%: 151*0,6*0,5</t>
  </si>
  <si>
    <t>8</t>
  </si>
  <si>
    <t>Trubní vedení</t>
  </si>
  <si>
    <t>899 62-3151.R00</t>
  </si>
  <si>
    <t xml:space="preserve">Obetonování kabelových chrániček AROT beton C16/20 </t>
  </si>
  <si>
    <t>831 35-0090.RBo</t>
  </si>
  <si>
    <t>Kanalizace dešťová z trub PP korugovaných viz samostatný výkaz</t>
  </si>
  <si>
    <t>91</t>
  </si>
  <si>
    <t>Doplňující práce na komunikaci</t>
  </si>
  <si>
    <t>915 70-1111.R00</t>
  </si>
  <si>
    <t>Vodorovné značení z nátěr. hmot, zastávky vč předznačení ,dokumentace</t>
  </si>
  <si>
    <t>6*12,5</t>
  </si>
  <si>
    <t>kus</t>
  </si>
  <si>
    <t>914 00-1111.R00</t>
  </si>
  <si>
    <t>Montáž svislých dopr.značek na sloupky, konzoly stávající po demontáži</t>
  </si>
  <si>
    <t>Osazení vodícího pásu přechodu š.550 mm 2x3 reliefní pásky</t>
  </si>
  <si>
    <t>900 00-1001.R00</t>
  </si>
  <si>
    <t>Ostatní stavební práce pomocné a doplňkové při demontáži , bourání , navazování ploch atd.</t>
  </si>
  <si>
    <t xml:space="preserve">Vyčištění ploch navazujících na komunikaci,chodník </t>
  </si>
  <si>
    <t>96</t>
  </si>
  <si>
    <t>Bourání konstrukcí</t>
  </si>
  <si>
    <t>113 15-1315.R00</t>
  </si>
  <si>
    <t xml:space="preserve">Frézování krytu nad 500 m2, s překážkami, tl.6 cm </t>
  </si>
  <si>
    <t>jedna vrstva 1249 m2,celkem průměr.12cm: 2*1249</t>
  </si>
  <si>
    <t>113 10-7113.R00</t>
  </si>
  <si>
    <t>pod dlažbu 80 mm:113</t>
  </si>
  <si>
    <t>pro výkop nad kabelem:151*0,6</t>
  </si>
  <si>
    <t>113 10-6121.R00</t>
  </si>
  <si>
    <t xml:space="preserve">Rozebrání dlažeb z betonových dlaždic na sucho </t>
  </si>
  <si>
    <t>info:5*5</t>
  </si>
  <si>
    <t>Výšková úprava u bývalé zastávky zarovnání plochy ubouráním</t>
  </si>
  <si>
    <t>1,8*3,2</t>
  </si>
  <si>
    <t>966 00-6211.R00</t>
  </si>
  <si>
    <t xml:space="preserve">Odstranění doprav. značek ze sloupů nebo konzolí </t>
  </si>
  <si>
    <t>979 08-3117.R00</t>
  </si>
  <si>
    <t xml:space="preserve">Vodorovné přemístění suti na skládku do 10000 m </t>
  </si>
  <si>
    <t>t</t>
  </si>
  <si>
    <t>979 08-7113.R00</t>
  </si>
  <si>
    <t xml:space="preserve">Nakládání vybouraných hmot na dopravní prostředky </t>
  </si>
  <si>
    <t>979 99-0104.RBo</t>
  </si>
  <si>
    <t>99</t>
  </si>
  <si>
    <t>Staveništní přesun hmot</t>
  </si>
  <si>
    <t>998 22-3011.R00</t>
  </si>
  <si>
    <t xml:space="preserve">Přesun hmot, pozemní komunikace, kryt dlážděný </t>
  </si>
  <si>
    <t>998 22-5311.R00</t>
  </si>
  <si>
    <t xml:space="preserve">Přesun hmot, oprava komunikací, kryt živič. a bet. </t>
  </si>
  <si>
    <t>M46</t>
  </si>
  <si>
    <t>Zemní práce pro elektroinstalace</t>
  </si>
  <si>
    <t>460 01-0022.RT2</t>
  </si>
  <si>
    <t>Vytýčení kabelové trasy podél silnice délka trasy do 500 m</t>
  </si>
  <si>
    <t>km</t>
  </si>
  <si>
    <t>460 20-0535.RT2</t>
  </si>
  <si>
    <t>Výkop kabelové rýhy 60/130 cm hor.5 ruční výkop rýhy</t>
  </si>
  <si>
    <t>460 57-0535.R00</t>
  </si>
  <si>
    <t xml:space="preserve">Zához rýhy 60/130 cm, hornina tř. 5, se zhutněním </t>
  </si>
  <si>
    <t xml:space="preserve">Zakrytí kabelu dělenou chráničkou AROT 110 </t>
  </si>
  <si>
    <t>Kompletační činnost zhotovitele</t>
  </si>
  <si>
    <t>Mimořádné dopravní podmínky navazujících pozemků</t>
  </si>
  <si>
    <t>Zařízení staveniště,zabezpečení trasy</t>
  </si>
  <si>
    <t>Obec Bohutín</t>
  </si>
  <si>
    <t>celkem</t>
  </si>
  <si>
    <t>Komunikace - chodník, lávka a inženýrské sítě</t>
  </si>
  <si>
    <t>k.ú. Bohutín, parc.č. st.p. 159, 250/16, 365/6, 367/1, 367/8,</t>
  </si>
  <si>
    <t>490/2, 490/20, 490/39, 742/2, 742/4, 742/5, 760/1, 761, 788</t>
  </si>
  <si>
    <t>SO-02 - Dešťová kanalizace</t>
  </si>
  <si>
    <t xml:space="preserve"> SOUHRN:</t>
  </si>
  <si>
    <t>A</t>
  </si>
  <si>
    <t>Vedení trubní - dešťová kanalizace</t>
  </si>
  <si>
    <t>B</t>
  </si>
  <si>
    <t>Pořad.</t>
  </si>
  <si>
    <t>Položka</t>
  </si>
  <si>
    <t>Zkrácený popis</t>
  </si>
  <si>
    <t>Měr.</t>
  </si>
  <si>
    <t>Množ.</t>
  </si>
  <si>
    <t>Jednotk.</t>
  </si>
  <si>
    <t>Cena</t>
  </si>
  <si>
    <t>číslo</t>
  </si>
  <si>
    <t>jedn.</t>
  </si>
  <si>
    <t>cena</t>
  </si>
  <si>
    <t>Trubní vedení - dešťová kanalizace</t>
  </si>
  <si>
    <t>1.</t>
  </si>
  <si>
    <t>2.</t>
  </si>
  <si>
    <t>3.</t>
  </si>
  <si>
    <t>Dtto,                                        DN 400</t>
  </si>
  <si>
    <t>4.</t>
  </si>
  <si>
    <t>5.</t>
  </si>
  <si>
    <t>6.</t>
  </si>
  <si>
    <t>7.</t>
  </si>
  <si>
    <t>ks</t>
  </si>
  <si>
    <t>8.</t>
  </si>
  <si>
    <t>9.</t>
  </si>
  <si>
    <t>10.</t>
  </si>
  <si>
    <t>Montáž tvarovek odbočných DN 400</t>
  </si>
  <si>
    <t>11.</t>
  </si>
  <si>
    <t xml:space="preserve">  </t>
  </si>
  <si>
    <t>Odbočky 45°   DN 400/200</t>
  </si>
  <si>
    <t>12.</t>
  </si>
  <si>
    <t>13.</t>
  </si>
  <si>
    <t>Revizní šachta z beton. prefabrikátů DN 1000</t>
  </si>
  <si>
    <t>14.</t>
  </si>
  <si>
    <t>15.</t>
  </si>
  <si>
    <t>Uliční vpusť z beton. prefabrikátů s litinovou</t>
  </si>
  <si>
    <t xml:space="preserve">   mříží a košem</t>
  </si>
  <si>
    <t>16.</t>
  </si>
  <si>
    <t>Zkouška těsnosti</t>
  </si>
  <si>
    <t>17.</t>
  </si>
  <si>
    <t>Vybourání stáv. revizních šachet</t>
  </si>
  <si>
    <t>18.</t>
  </si>
  <si>
    <t>Vybourání stáv. uličních vpustí</t>
  </si>
  <si>
    <t>Přesun hmot</t>
  </si>
  <si>
    <t>Geodetické zaměření</t>
  </si>
  <si>
    <t>Dokumentace skutečného provedení</t>
  </si>
  <si>
    <t>Dočasné zajištění potrubí</t>
  </si>
  <si>
    <t>Dtto,                      kabelů</t>
  </si>
  <si>
    <t>Hloubení rýh v hornině 4</t>
  </si>
  <si>
    <t>Hloubení jam v hornině 4</t>
  </si>
  <si>
    <t>Příplatek za lepivost</t>
  </si>
  <si>
    <t>Pažení</t>
  </si>
  <si>
    <t>Odstranění pažení</t>
  </si>
  <si>
    <t>Vodorovné přemístění výkopku</t>
  </si>
  <si>
    <t>Nakládání výkopku</t>
  </si>
  <si>
    <t>Zásyp sypaninou se zhutněním</t>
  </si>
  <si>
    <t>Lože a obsyp potrubí pískem</t>
  </si>
  <si>
    <t>Bourání stáv. kanalizace ve výkopu</t>
  </si>
  <si>
    <t>Vytýčení stávajících sítí</t>
  </si>
  <si>
    <t>Převzetí a předání staveniště, koordinace</t>
  </si>
  <si>
    <t>hod.</t>
  </si>
  <si>
    <t>ASPIRA Příbram</t>
  </si>
  <si>
    <t>chodníky:(411,58+144,04+87,6+70,14+33,8+23,8)*0,15</t>
  </si>
  <si>
    <t>chodníky:(411,58+144,04+87,6+70,14+33,8+23,8)*0,25</t>
  </si>
  <si>
    <t>chodníky:411,58+144,04+87,6+70,14+33,8+23,8</t>
  </si>
  <si>
    <t>Hloubení nezapaž. rýh šířky do 60 cm v hornině 1-4 naložení odvoz do 10 km, uložení na skládku bez rozhrnutí</t>
  </si>
  <si>
    <t>Plošná úprava</t>
  </si>
  <si>
    <t>182 00-1111.R00</t>
  </si>
  <si>
    <t>Nakládání výkopku z mezideponie</t>
  </si>
  <si>
    <t>Nakládání ornice z mezideponie</t>
  </si>
  <si>
    <t>167 10-1101.R00</t>
  </si>
  <si>
    <t>Sejmutí ornice, naložení, odvoz do 1000m na mezideponii, složení bez rozhrnutí</t>
  </si>
  <si>
    <t>Hloubení nezapaž. rýh šířky do 60 cm v hornině 1-4 naložení odvoz do 1000m, uložení následně použito na obsypy</t>
  </si>
  <si>
    <t>Odkopávky nezapažené v hornině 1-4 naložení, odvoz 10km, uložení na skládku bez rozhrnutí</t>
  </si>
  <si>
    <t>175 20-0010.RAB</t>
  </si>
  <si>
    <t>Obsyp objektu prohozenou zeminou dovoz zeminy ze vzdálenosti 500 m</t>
  </si>
  <si>
    <t>Ocelové zábradlí Pz na opěrné stěně dodávka+ montáž</t>
  </si>
  <si>
    <t>Krycí deska opěrné stěny z beton desek</t>
  </si>
  <si>
    <t>600 00-0001</t>
  </si>
  <si>
    <t>900 00-0002</t>
  </si>
  <si>
    <t>Zřízení vrstvy z geotextilie skl.do 1:5 vč dodávky geotextilie silniční 300g/m2</t>
  </si>
  <si>
    <t>Osazení stojat. obrub. bet. s opěrou,lože z B 12,5 vč dodávky obrubníku</t>
  </si>
  <si>
    <t>vjezdy, napojení odboček:70,14</t>
  </si>
  <si>
    <t>dlažba:33,8</t>
  </si>
  <si>
    <t>dlažba:23,8</t>
  </si>
  <si>
    <t>dlažba:411,58</t>
  </si>
  <si>
    <t>Chodník přídlažby ze žulových dlažebních kostek, vč podkladních štěrkových vrstev</t>
  </si>
  <si>
    <t>přídlažba:87,6</t>
  </si>
  <si>
    <t>jedna vrstva 2105 m2,celkem průměr.12cm: 2*2105</t>
  </si>
  <si>
    <t>chodníky:(411,58+144,04+87,6+70,14+33,8+23,8)*0,3</t>
  </si>
  <si>
    <t xml:space="preserve">Odstranění podkladu,kam.těžené tl.30 cm </t>
  </si>
  <si>
    <t>z 50%: 167*0,6*0,5</t>
  </si>
  <si>
    <t>hod</t>
  </si>
  <si>
    <t>9</t>
  </si>
  <si>
    <t>Ostatní konstrukce a práce</t>
  </si>
  <si>
    <t>900 00-0001</t>
  </si>
  <si>
    <t>Demontáž laviček pro opětovné použití</t>
  </si>
  <si>
    <t>Demontáž stojanu na kola pro opětovné použití</t>
  </si>
  <si>
    <t>Demontáž informačních tabulí pro opětovné použití</t>
  </si>
  <si>
    <t>Opětovná montáž laviček vč spodní stavby</t>
  </si>
  <si>
    <t>Opětovná montáž stojanu na kola vč spodní stavby</t>
  </si>
  <si>
    <t>Opětovná montáž informačních tabulí vč spodní stavby</t>
  </si>
  <si>
    <t xml:space="preserve">Dřevěné kůly vsazené do cesty včetně spodní stavby </t>
  </si>
  <si>
    <t>Chodník,lávka a IS - severozápad</t>
  </si>
  <si>
    <t>Ing.Kabátník,M.Rousek</t>
  </si>
  <si>
    <t>115,64/2</t>
  </si>
  <si>
    <t>ornice:57,82/0,15</t>
  </si>
  <si>
    <t>Zdivo opěrných stěn z bednicích tvarovek, tl. 30 cm výplň tvárnic betonem C 16/20 , výztuž</t>
  </si>
  <si>
    <t>Trativody z drenážních trubek DN 100 lože a obsyp štěrkopískem,vč ochranné filtrační geotextilie</t>
  </si>
  <si>
    <t xml:space="preserve">Lože pod obrubníky nebo obruby dlažeb z C 12/15 </t>
  </si>
  <si>
    <t>274 31-3611.R00</t>
  </si>
  <si>
    <t>Základový pás z betonu C16/20</t>
  </si>
  <si>
    <t>zastávky:6*12,5</t>
  </si>
  <si>
    <t>dlažba:144,04-75</t>
  </si>
  <si>
    <t>chodníky:411,58+144,04+87,6+33,8+23,8</t>
  </si>
  <si>
    <t>obrubníky:1366*0,4*0,3*0,5</t>
  </si>
  <si>
    <t>prohloubení pro drenáže:290*0,6*0,6</t>
  </si>
  <si>
    <t>1366*0,3*0,2</t>
  </si>
  <si>
    <t>291*0,4*0,2</t>
  </si>
  <si>
    <t>pro výkop nad kabelem:291*0,6</t>
  </si>
  <si>
    <t>opěrné zdi: 14*0,8*0,9</t>
  </si>
  <si>
    <t>(192,74+196,44)*1,8</t>
  </si>
  <si>
    <t>14*0,8*0,15</t>
  </si>
  <si>
    <t>119 00-0002.RB0</t>
  </si>
  <si>
    <t>119 00-0003.RB0</t>
  </si>
  <si>
    <t>190 00-0001.RB0</t>
  </si>
  <si>
    <t>169 90-0001.RB0</t>
  </si>
  <si>
    <t>917 86-2111.RB0</t>
  </si>
  <si>
    <t>596 10-0031.RB0</t>
  </si>
  <si>
    <t>900 00-0003</t>
  </si>
  <si>
    <t>900 00-0004</t>
  </si>
  <si>
    <t>900 00-0005</t>
  </si>
  <si>
    <t>900 00-0006</t>
  </si>
  <si>
    <t>900 00-0007</t>
  </si>
  <si>
    <t>632 48-2119.RB0</t>
  </si>
  <si>
    <t>915 49-1219.RB0</t>
  </si>
  <si>
    <t>952 90-1419.RB0</t>
  </si>
  <si>
    <t>899 33-1129.RB0</t>
  </si>
  <si>
    <t>979 99-0113.RB0</t>
  </si>
  <si>
    <t>460 49-0019.RB0</t>
  </si>
  <si>
    <t xml:space="preserve">Poplatek za skládku zeminy </t>
  </si>
  <si>
    <t xml:space="preserve">Chodník z dlažby zámkové, dlažba přírodní tl. 60 mm, vč podkladních štěrkových vrstev tl. 180mm </t>
  </si>
  <si>
    <t>Chodník z dlažby zámkové, dlažba přírodní tl. 80 mm, vč podkladních štěrkových vrstev tl. 340mm</t>
  </si>
  <si>
    <t xml:space="preserve">Chodník z dlažby zámkové, dlažba přírodní tl. 80 mm, vč MZK a podkladních štěrkových vrstev tl. 190mm </t>
  </si>
  <si>
    <t>Chodník z dlažby reliéfní tl. 60 mm pro nevidomé, vč podkladních štěrkových vrstev tl. 180mm</t>
  </si>
  <si>
    <t>Chodník z dlažby reliéfní tl. 80 mm pro nevidomé, vč podkladních štěrkových vrstev tl. 340mm</t>
  </si>
  <si>
    <t xml:space="preserve">Kryt komunikací z asfalt.recyklátu po zhutnění tl. 90mm, vč podkladních štěrkových vrstev </t>
  </si>
  <si>
    <t>Vložení dilatace výšky 50 mm úprava styku s objekty,ploty atd.</t>
  </si>
  <si>
    <t>Poplatek za skládku suti vč uložení - obalovaný asfalt drť i kusy</t>
  </si>
  <si>
    <t xml:space="preserve">Poplatek za skládku suti vč uložení - beton ,kamenivo </t>
  </si>
  <si>
    <t>Dodávka svislé dopravní značky</t>
  </si>
  <si>
    <t>910 00-0000</t>
  </si>
  <si>
    <t>Bohutín - severozápadní část - II. etapa</t>
  </si>
  <si>
    <t>Montáž potrubí korugovaného DN 200</t>
  </si>
  <si>
    <t>Dtto,                                        DN 250</t>
  </si>
  <si>
    <t>Dodávka potrubí korugovaného SN 16 DN 200</t>
  </si>
  <si>
    <t>Dtto,                DN 250/200</t>
  </si>
  <si>
    <t>Propojení stáv. kanalizace</t>
  </si>
  <si>
    <t xml:space="preserve">Uložení sypaniny na skládku </t>
  </si>
  <si>
    <t>Jméno : Ing. Čestmír Kabátník</t>
  </si>
  <si>
    <t>Datum : prosinec 2019</t>
  </si>
  <si>
    <t>Chodník a lávka v Bohutíně II.etapa</t>
  </si>
  <si>
    <t>Rozpočet byl zpracován na základě projektu  projekčního atelieru ASPIRA Příbram z prosince 2019 , č.zak.031/2015 . 
Pokyny pro vyplnění : dodavatel vyplní při oceňování jednotkové ceny do barevně vyznačených polí.</t>
  </si>
  <si>
    <t>Beton asfaltový ACP 16+ (ABH II), nad 3 m, 6 cm plochy 201-1000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</si>
</sst>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#,##0\ &quot;Kč&quot;"/>
    <numFmt numFmtId="166" formatCode="0.0"/>
  </numFmts>
  <fonts count="3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i/>
      <sz val="8"/>
      <name val="Arial CE"/>
      <family val="2"/>
      <charset val="238"/>
    </font>
    <font>
      <i/>
      <sz val="9"/>
      <name val="Arial CE"/>
    </font>
    <font>
      <b/>
      <sz val="11"/>
      <name val="Bangkok"/>
      <charset val="238"/>
    </font>
    <font>
      <b/>
      <sz val="12"/>
      <name val="Bangkok"/>
      <charset val="238"/>
    </font>
    <font>
      <b/>
      <u/>
      <sz val="12"/>
      <name val="Bangkok"/>
      <charset val="238"/>
    </font>
    <font>
      <b/>
      <u/>
      <sz val="14"/>
      <name val="Bangkok"/>
      <charset val="238"/>
    </font>
    <font>
      <b/>
      <sz val="14"/>
      <name val="Bangkok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7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9" fillId="0" borderId="0" xfId="1" applyNumberFormat="1"/>
    <xf numFmtId="0" fontId="16" fillId="0" borderId="0" xfId="1" applyFont="1"/>
    <xf numFmtId="0" fontId="19" fillId="0" borderId="0" xfId="1" applyFont="1"/>
    <xf numFmtId="3" fontId="9" fillId="0" borderId="0" xfId="1" applyNumberFormat="1"/>
    <xf numFmtId="0" fontId="9" fillId="0" borderId="0" xfId="1" applyBorder="1"/>
    <xf numFmtId="0" fontId="20" fillId="0" borderId="0" xfId="1" applyFont="1" applyAlignment="1"/>
    <xf numFmtId="0" fontId="9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27" fillId="0" borderId="53" xfId="0" applyFont="1" applyBorder="1" applyAlignment="1">
      <alignment horizontal="center"/>
    </xf>
    <xf numFmtId="0" fontId="27" fillId="0" borderId="53" xfId="0" applyFont="1" applyBorder="1" applyAlignment="1">
      <alignment horizontal="right"/>
    </xf>
    <xf numFmtId="2" fontId="27" fillId="0" borderId="53" xfId="0" applyNumberFormat="1" applyFont="1" applyBorder="1" applyAlignment="1">
      <alignment horizontal="right"/>
    </xf>
    <xf numFmtId="0" fontId="6" fillId="0" borderId="53" xfId="0" applyFont="1" applyBorder="1" applyAlignment="1">
      <alignment horizontal="center"/>
    </xf>
    <xf numFmtId="4" fontId="27" fillId="0" borderId="53" xfId="0" applyNumberFormat="1" applyFont="1" applyBorder="1" applyAlignment="1">
      <alignment horizontal="right"/>
    </xf>
    <xf numFmtId="4" fontId="28" fillId="0" borderId="53" xfId="0" applyNumberFormat="1" applyFont="1" applyBorder="1" applyAlignment="1">
      <alignment horizontal="right"/>
    </xf>
    <xf numFmtId="49" fontId="6" fillId="0" borderId="53" xfId="0" applyNumberFormat="1" applyFont="1" applyBorder="1" applyAlignment="1">
      <alignment horizontal="left"/>
    </xf>
    <xf numFmtId="1" fontId="27" fillId="0" borderId="53" xfId="0" applyNumberFormat="1" applyFont="1" applyBorder="1" applyAlignment="1">
      <alignment horizontal="center"/>
    </xf>
    <xf numFmtId="16" fontId="27" fillId="0" borderId="53" xfId="0" applyNumberFormat="1" applyFont="1" applyBorder="1" applyAlignment="1">
      <alignment horizontal="center"/>
    </xf>
    <xf numFmtId="16" fontId="27" fillId="0" borderId="53" xfId="0" applyNumberFormat="1" applyFont="1" applyBorder="1" applyAlignment="1">
      <alignment horizontal="right"/>
    </xf>
    <xf numFmtId="3" fontId="27" fillId="0" borderId="53" xfId="0" applyNumberFormat="1" applyFont="1" applyBorder="1" applyAlignment="1">
      <alignment horizontal="center"/>
    </xf>
    <xf numFmtId="0" fontId="0" fillId="0" borderId="53" xfId="0" applyBorder="1" applyAlignment="1">
      <alignment horizontal="right"/>
    </xf>
    <xf numFmtId="0" fontId="0" fillId="0" borderId="53" xfId="0" applyBorder="1" applyAlignment="1">
      <alignment horizontal="center"/>
    </xf>
    <xf numFmtId="2" fontId="0" fillId="0" borderId="53" xfId="0" applyNumberFormat="1" applyBorder="1" applyAlignment="1">
      <alignment horizontal="right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49" fontId="2" fillId="0" borderId="5" xfId="0" applyNumberFormat="1" applyFont="1" applyFill="1" applyBorder="1"/>
    <xf numFmtId="49" fontId="0" fillId="0" borderId="6" xfId="0" applyNumberFormat="1" applyFill="1" applyBorder="1"/>
    <xf numFmtId="0" fontId="3" fillId="0" borderId="0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NumberFormat="1" applyFill="1" applyBorder="1"/>
    <xf numFmtId="0" fontId="5" fillId="0" borderId="53" xfId="1" applyFont="1" applyFill="1" applyBorder="1" applyAlignment="1">
      <alignment horizontal="center" vertical="top"/>
    </xf>
    <xf numFmtId="49" fontId="5" fillId="0" borderId="53" xfId="1" applyNumberFormat="1" applyFont="1" applyFill="1" applyBorder="1" applyAlignment="1">
      <alignment horizontal="left" vertical="top"/>
    </xf>
    <xf numFmtId="0" fontId="5" fillId="0" borderId="53" xfId="1" applyFont="1" applyFill="1" applyBorder="1" applyAlignment="1">
      <alignment vertical="top"/>
    </xf>
    <xf numFmtId="0" fontId="9" fillId="0" borderId="53" xfId="1" applyFill="1" applyBorder="1" applyAlignment="1">
      <alignment horizontal="center" vertical="top"/>
    </xf>
    <xf numFmtId="0" fontId="9" fillId="2" borderId="53" xfId="1" applyNumberFormat="1" applyFill="1" applyBorder="1" applyAlignment="1">
      <alignment horizontal="right" vertical="top"/>
    </xf>
    <xf numFmtId="0" fontId="9" fillId="0" borderId="53" xfId="1" applyNumberFormat="1" applyFill="1" applyBorder="1" applyAlignment="1">
      <alignment horizontal="right" vertical="top"/>
    </xf>
    <xf numFmtId="0" fontId="9" fillId="0" borderId="53" xfId="1" applyNumberFormat="1" applyFill="1" applyBorder="1" applyAlignment="1">
      <alignment vertical="top"/>
    </xf>
    <xf numFmtId="0" fontId="7" fillId="0" borderId="53" xfId="1" applyFont="1" applyFill="1" applyBorder="1" applyAlignment="1">
      <alignment horizontal="center" vertical="top"/>
    </xf>
    <xf numFmtId="49" fontId="8" fillId="0" borderId="53" xfId="1" applyNumberFormat="1" applyFont="1" applyFill="1" applyBorder="1" applyAlignment="1">
      <alignment horizontal="left" vertical="top"/>
    </xf>
    <xf numFmtId="0" fontId="8" fillId="0" borderId="53" xfId="1" applyFont="1" applyFill="1" applyBorder="1" applyAlignment="1">
      <alignment vertical="top" wrapText="1"/>
    </xf>
    <xf numFmtId="49" fontId="17" fillId="0" borderId="53" xfId="1" applyNumberFormat="1" applyFont="1" applyFill="1" applyBorder="1" applyAlignment="1">
      <alignment horizontal="center" vertical="top" shrinkToFit="1"/>
    </xf>
    <xf numFmtId="4" fontId="17" fillId="2" borderId="53" xfId="1" applyNumberFormat="1" applyFont="1" applyFill="1" applyBorder="1" applyAlignment="1">
      <alignment horizontal="right" vertical="top"/>
    </xf>
    <xf numFmtId="4" fontId="17" fillId="0" borderId="53" xfId="1" applyNumberFormat="1" applyFont="1" applyFill="1" applyBorder="1" applyAlignment="1">
      <alignment horizontal="right" vertical="top"/>
    </xf>
    <xf numFmtId="4" fontId="17" fillId="0" borderId="53" xfId="1" applyNumberFormat="1" applyFont="1" applyFill="1" applyBorder="1" applyAlignment="1">
      <alignment vertical="top"/>
    </xf>
    <xf numFmtId="0" fontId="9" fillId="0" borderId="60" xfId="1" applyFill="1" applyBorder="1" applyAlignment="1">
      <alignment horizontal="center" vertical="top"/>
    </xf>
    <xf numFmtId="49" fontId="3" fillId="0" borderId="60" xfId="1" applyNumberFormat="1" applyFont="1" applyFill="1" applyBorder="1" applyAlignment="1">
      <alignment horizontal="left" vertical="top"/>
    </xf>
    <xf numFmtId="0" fontId="3" fillId="0" borderId="60" xfId="1" applyFont="1" applyFill="1" applyBorder="1" applyAlignment="1">
      <alignment vertical="top"/>
    </xf>
    <xf numFmtId="4" fontId="9" fillId="2" borderId="60" xfId="1" applyNumberFormat="1" applyFill="1" applyBorder="1" applyAlignment="1">
      <alignment horizontal="right" vertical="top"/>
    </xf>
    <xf numFmtId="4" fontId="9" fillId="0" borderId="60" xfId="1" applyNumberFormat="1" applyFill="1" applyBorder="1" applyAlignment="1">
      <alignment horizontal="right" vertical="top"/>
    </xf>
    <xf numFmtId="4" fontId="5" fillId="0" borderId="60" xfId="1" applyNumberFormat="1" applyFont="1" applyFill="1" applyBorder="1" applyAlignment="1">
      <alignment vertical="top"/>
    </xf>
    <xf numFmtId="0" fontId="10" fillId="0" borderId="53" xfId="1" applyFont="1" applyFill="1" applyBorder="1" applyAlignment="1">
      <alignment horizontal="center" vertical="top"/>
    </xf>
    <xf numFmtId="49" fontId="10" fillId="0" borderId="53" xfId="1" applyNumberFormat="1" applyFont="1" applyFill="1" applyBorder="1" applyAlignment="1">
      <alignment horizontal="left" vertical="top"/>
    </xf>
    <xf numFmtId="4" fontId="18" fillId="2" borderId="53" xfId="1" applyNumberFormat="1" applyFont="1" applyFill="1" applyBorder="1" applyAlignment="1">
      <alignment horizontal="right" vertical="top" wrapText="1"/>
    </xf>
    <xf numFmtId="0" fontId="18" fillId="0" borderId="53" xfId="1" applyFont="1" applyFill="1" applyBorder="1" applyAlignment="1">
      <alignment horizontal="left" vertical="top" wrapText="1"/>
    </xf>
    <xf numFmtId="0" fontId="18" fillId="0" borderId="53" xfId="0" applyFont="1" applyFill="1" applyBorder="1" applyAlignment="1">
      <alignment horizontal="right" vertical="top"/>
    </xf>
    <xf numFmtId="49" fontId="8" fillId="2" borderId="53" xfId="1" applyNumberFormat="1" applyFont="1" applyFill="1" applyBorder="1" applyAlignment="1">
      <alignment horizontal="left" vertical="top"/>
    </xf>
    <xf numFmtId="0" fontId="8" fillId="2" borderId="53" xfId="1" applyFont="1" applyFill="1" applyBorder="1" applyAlignment="1">
      <alignment vertical="top" wrapText="1"/>
    </xf>
    <xf numFmtId="49" fontId="17" fillId="2" borderId="53" xfId="1" applyNumberFormat="1" applyFont="1" applyFill="1" applyBorder="1" applyAlignment="1">
      <alignment horizontal="center" vertical="top" shrinkToFit="1"/>
    </xf>
    <xf numFmtId="4" fontId="17" fillId="2" borderId="53" xfId="1" applyNumberFormat="1" applyFont="1" applyFill="1" applyBorder="1" applyAlignment="1">
      <alignment vertical="top"/>
    </xf>
    <xf numFmtId="49" fontId="5" fillId="2" borderId="53" xfId="1" applyNumberFormat="1" applyFont="1" applyFill="1" applyBorder="1" applyAlignment="1">
      <alignment horizontal="left" vertical="top"/>
    </xf>
    <xf numFmtId="49" fontId="10" fillId="2" borderId="53" xfId="1" applyNumberFormat="1" applyFont="1" applyFill="1" applyBorder="1" applyAlignment="1">
      <alignment horizontal="left" vertical="top"/>
    </xf>
    <xf numFmtId="49" fontId="3" fillId="2" borderId="60" xfId="1" applyNumberFormat="1" applyFont="1" applyFill="1" applyBorder="1" applyAlignment="1">
      <alignment horizontal="left" vertical="top"/>
    </xf>
    <xf numFmtId="4" fontId="9" fillId="0" borderId="0" xfId="1" applyNumberFormat="1"/>
    <xf numFmtId="0" fontId="9" fillId="2" borderId="0" xfId="1" applyFill="1"/>
    <xf numFmtId="0" fontId="9" fillId="2" borderId="0" xfId="1" applyNumberFormat="1" applyFill="1"/>
    <xf numFmtId="0" fontId="9" fillId="2" borderId="0" xfId="1" applyFill="1" applyAlignment="1">
      <alignment vertical="top"/>
    </xf>
    <xf numFmtId="0" fontId="18" fillId="2" borderId="53" xfId="1" applyFont="1" applyFill="1" applyBorder="1" applyAlignment="1">
      <alignment horizontal="left" vertical="top" wrapText="1"/>
    </xf>
    <xf numFmtId="0" fontId="3" fillId="2" borderId="60" xfId="1" applyFont="1" applyFill="1" applyBorder="1" applyAlignment="1">
      <alignment vertical="top"/>
    </xf>
    <xf numFmtId="0" fontId="9" fillId="2" borderId="60" xfId="1" applyFill="1" applyBorder="1" applyAlignment="1">
      <alignment horizontal="center" vertical="top"/>
    </xf>
    <xf numFmtId="0" fontId="22" fillId="0" borderId="61" xfId="0" applyFont="1" applyBorder="1" applyAlignment="1">
      <alignment horizontal="center"/>
    </xf>
    <xf numFmtId="49" fontId="22" fillId="0" borderId="61" xfId="0" applyNumberFormat="1" applyFont="1" applyBorder="1" applyAlignment="1">
      <alignment horizontal="center"/>
    </xf>
    <xf numFmtId="0" fontId="22" fillId="0" borderId="61" xfId="0" applyFont="1" applyBorder="1" applyAlignment="1">
      <alignment horizontal="right"/>
    </xf>
    <xf numFmtId="2" fontId="22" fillId="0" borderId="61" xfId="0" applyNumberFormat="1" applyFont="1" applyBorder="1" applyAlignment="1">
      <alignment horizontal="center"/>
    </xf>
    <xf numFmtId="0" fontId="22" fillId="0" borderId="60" xfId="0" applyFont="1" applyBorder="1" applyAlignment="1">
      <alignment horizontal="center"/>
    </xf>
    <xf numFmtId="49" fontId="22" fillId="0" borderId="60" xfId="0" applyNumberFormat="1" applyFont="1" applyBorder="1"/>
    <xf numFmtId="0" fontId="22" fillId="0" borderId="60" xfId="0" applyFont="1" applyBorder="1" applyAlignment="1">
      <alignment horizontal="right"/>
    </xf>
    <xf numFmtId="2" fontId="22" fillId="0" borderId="60" xfId="0" applyNumberFormat="1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49" fontId="22" fillId="0" borderId="53" xfId="0" applyNumberFormat="1" applyFont="1" applyBorder="1"/>
    <xf numFmtId="0" fontId="22" fillId="0" borderId="53" xfId="0" applyFont="1" applyBorder="1" applyAlignment="1">
      <alignment horizontal="right"/>
    </xf>
    <xf numFmtId="2" fontId="22" fillId="0" borderId="53" xfId="0" applyNumberFormat="1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23" fillId="0" borderId="53" xfId="0" applyFont="1" applyBorder="1" applyAlignment="1">
      <alignment horizontal="right"/>
    </xf>
    <xf numFmtId="49" fontId="24" fillId="0" borderId="53" xfId="0" applyNumberFormat="1" applyFont="1" applyBorder="1" applyAlignment="1">
      <alignment horizontal="center"/>
    </xf>
    <xf numFmtId="2" fontId="23" fillId="0" borderId="53" xfId="0" applyNumberFormat="1" applyFont="1" applyBorder="1" applyAlignment="1">
      <alignment horizontal="center"/>
    </xf>
    <xf numFmtId="49" fontId="25" fillId="0" borderId="53" xfId="0" applyNumberFormat="1" applyFont="1" applyBorder="1" applyAlignment="1">
      <alignment horizontal="center"/>
    </xf>
    <xf numFmtId="49" fontId="26" fillId="0" borderId="53" xfId="0" applyNumberFormat="1" applyFont="1" applyBorder="1" applyAlignment="1">
      <alignment horizontal="center"/>
    </xf>
    <xf numFmtId="49" fontId="23" fillId="0" borderId="53" xfId="0" applyNumberFormat="1" applyFont="1" applyBorder="1" applyAlignment="1">
      <alignment horizontal="left"/>
    </xf>
    <xf numFmtId="49" fontId="0" fillId="0" borderId="53" xfId="0" applyNumberFormat="1" applyBorder="1"/>
    <xf numFmtId="49" fontId="6" fillId="0" borderId="53" xfId="0" applyNumberFormat="1" applyFont="1" applyBorder="1"/>
    <xf numFmtId="49" fontId="27" fillId="0" borderId="53" xfId="0" applyNumberFormat="1" applyFont="1" applyBorder="1"/>
    <xf numFmtId="49" fontId="27" fillId="0" borderId="53" xfId="0" applyNumberFormat="1" applyFont="1" applyBorder="1" applyAlignment="1">
      <alignment horizontal="left"/>
    </xf>
    <xf numFmtId="4" fontId="23" fillId="0" borderId="53" xfId="0" applyNumberFormat="1" applyFont="1" applyBorder="1" applyAlignment="1">
      <alignment horizontal="right"/>
    </xf>
    <xf numFmtId="4" fontId="23" fillId="0" borderId="60" xfId="0" applyNumberFormat="1" applyFont="1" applyBorder="1" applyAlignment="1">
      <alignment horizontal="right"/>
    </xf>
    <xf numFmtId="49" fontId="22" fillId="0" borderId="61" xfId="0" applyNumberFormat="1" applyFont="1" applyBorder="1"/>
    <xf numFmtId="0" fontId="23" fillId="0" borderId="60" xfId="0" applyFont="1" applyBorder="1" applyAlignment="1">
      <alignment horizontal="center"/>
    </xf>
    <xf numFmtId="0" fontId="23" fillId="0" borderId="60" xfId="0" applyFont="1" applyBorder="1" applyAlignment="1">
      <alignment horizontal="right"/>
    </xf>
    <xf numFmtId="49" fontId="24" fillId="0" borderId="60" xfId="0" applyNumberFormat="1" applyFont="1" applyBorder="1" applyAlignment="1">
      <alignment horizontal="center"/>
    </xf>
    <xf numFmtId="2" fontId="23" fillId="0" borderId="60" xfId="0" applyNumberFormat="1" applyFont="1" applyBorder="1" applyAlignment="1">
      <alignment horizontal="center"/>
    </xf>
    <xf numFmtId="2" fontId="27" fillId="3" borderId="53" xfId="0" applyNumberFormat="1" applyFont="1" applyFill="1" applyBorder="1" applyAlignment="1">
      <alignment horizontal="right"/>
    </xf>
    <xf numFmtId="4" fontId="17" fillId="3" borderId="53" xfId="1" applyNumberFormat="1" applyFont="1" applyFill="1" applyBorder="1" applyAlignment="1">
      <alignment horizontal="right" vertical="top"/>
    </xf>
    <xf numFmtId="166" fontId="7" fillId="3" borderId="57" xfId="0" applyNumberFormat="1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8" fillId="0" borderId="13" xfId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8" fillId="2" borderId="13" xfId="1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</cellXfs>
  <cellStyles count="2">
    <cellStyle name="Normální" xfId="0" builtinId="0"/>
    <cellStyle name="normální_POL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1"/>
  <dimension ref="A1:BE55"/>
  <sheetViews>
    <sheetView topLeftCell="A23" zoomScaleNormal="100" workbookViewId="0">
      <selection activeCell="J21" sqref="J2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425781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>
      <c r="A2" s="90"/>
      <c r="B2" s="90"/>
      <c r="C2" s="90"/>
      <c r="D2" s="90"/>
      <c r="E2" s="90"/>
    </row>
    <row r="3" spans="1:57" ht="12.95" customHeight="1">
      <c r="A3" s="165" t="s">
        <v>1</v>
      </c>
      <c r="B3" s="166"/>
      <c r="C3" s="167" t="s">
        <v>2</v>
      </c>
      <c r="D3" s="167"/>
      <c r="E3" s="167"/>
      <c r="F3" s="4"/>
      <c r="G3" s="5"/>
    </row>
    <row r="4" spans="1:57" ht="12.95" customHeight="1">
      <c r="A4" s="168"/>
      <c r="B4" s="169"/>
      <c r="C4" s="170" t="s">
        <v>297</v>
      </c>
      <c r="D4" s="80"/>
      <c r="E4" s="80"/>
      <c r="F4" s="6"/>
      <c r="G4" s="7"/>
    </row>
    <row r="5" spans="1:57" ht="12.95" customHeight="1">
      <c r="A5" s="171" t="s">
        <v>4</v>
      </c>
      <c r="B5" s="172"/>
      <c r="C5" s="173" t="s">
        <v>5</v>
      </c>
      <c r="D5" s="173"/>
      <c r="E5" s="173"/>
      <c r="F5" s="10"/>
      <c r="G5" s="11"/>
    </row>
    <row r="6" spans="1:57" ht="12.95" customHeight="1">
      <c r="A6" s="168"/>
      <c r="B6" s="169"/>
      <c r="C6" s="170" t="s">
        <v>355</v>
      </c>
      <c r="D6" s="80"/>
      <c r="E6" s="80"/>
      <c r="F6" s="12"/>
      <c r="G6" s="7"/>
    </row>
    <row r="7" spans="1:57">
      <c r="A7" s="171" t="s">
        <v>6</v>
      </c>
      <c r="B7" s="173"/>
      <c r="C7" s="248" t="s">
        <v>255</v>
      </c>
      <c r="D7" s="249"/>
      <c r="E7" s="174"/>
      <c r="F7" s="13"/>
      <c r="G7" s="14"/>
      <c r="H7" s="15"/>
      <c r="I7" s="15"/>
    </row>
    <row r="8" spans="1:57">
      <c r="A8" s="8" t="s">
        <v>7</v>
      </c>
      <c r="B8" s="9"/>
      <c r="C8" s="250" t="s">
        <v>187</v>
      </c>
      <c r="D8" s="251"/>
      <c r="E8" s="10"/>
      <c r="F8" s="9"/>
      <c r="G8" s="16"/>
    </row>
    <row r="9" spans="1:57">
      <c r="A9" s="17" t="s">
        <v>8</v>
      </c>
      <c r="B9" s="18"/>
      <c r="C9" s="18"/>
      <c r="D9" s="18"/>
      <c r="E9" s="19" t="s">
        <v>9</v>
      </c>
      <c r="F9" s="18"/>
      <c r="G9" s="20"/>
    </row>
    <row r="10" spans="1:57">
      <c r="A10" s="21" t="s">
        <v>10</v>
      </c>
      <c r="B10" s="6"/>
      <c r="C10" s="6"/>
      <c r="D10" s="6"/>
      <c r="E10" s="22" t="s">
        <v>11</v>
      </c>
      <c r="F10" s="6"/>
      <c r="G10" s="7"/>
      <c r="BA10" s="23"/>
      <c r="BB10" s="23"/>
      <c r="BC10" s="23"/>
      <c r="BD10" s="23"/>
      <c r="BE10" s="23"/>
    </row>
    <row r="11" spans="1:57">
      <c r="A11" s="21"/>
      <c r="B11" s="6"/>
      <c r="C11" s="6" t="s">
        <v>298</v>
      </c>
      <c r="D11" s="6"/>
      <c r="E11" s="252"/>
      <c r="F11" s="253"/>
      <c r="G11" s="254"/>
    </row>
    <row r="12" spans="1:57" ht="28.5" customHeight="1" thickBot="1">
      <c r="A12" s="24" t="s">
        <v>12</v>
      </c>
      <c r="B12" s="25"/>
      <c r="C12" s="25"/>
      <c r="D12" s="25"/>
      <c r="E12" s="26"/>
      <c r="F12" s="26"/>
      <c r="G12" s="27"/>
    </row>
    <row r="13" spans="1:57" ht="17.25" customHeight="1" thickBot="1">
      <c r="A13" s="28" t="s">
        <v>13</v>
      </c>
      <c r="B13" s="29"/>
      <c r="C13" s="30"/>
      <c r="D13" s="31" t="s">
        <v>14</v>
      </c>
      <c r="E13" s="32"/>
      <c r="F13" s="32"/>
      <c r="G13" s="30"/>
    </row>
    <row r="14" spans="1:57" ht="15.95" customHeight="1">
      <c r="A14" s="33"/>
      <c r="B14" s="34" t="s">
        <v>15</v>
      </c>
      <c r="C14" s="35">
        <f>Dodavka</f>
        <v>0</v>
      </c>
      <c r="D14" s="36" t="str">
        <f>Rekapitulace!A23</f>
        <v>Kompletační činnost zhotovitele</v>
      </c>
      <c r="E14" s="37"/>
      <c r="F14" s="38"/>
      <c r="G14" s="35">
        <f>Rekapitulace!I23</f>
        <v>0</v>
      </c>
    </row>
    <row r="15" spans="1:57" ht="15.95" customHeight="1">
      <c r="A15" s="33" t="s">
        <v>16</v>
      </c>
      <c r="B15" s="34" t="s">
        <v>17</v>
      </c>
      <c r="C15" s="35">
        <f>Mont</f>
        <v>0</v>
      </c>
      <c r="D15" s="17" t="str">
        <f>Rekapitulace!A24</f>
        <v>Mimořádné dopravní podmínky navazujících pozemků</v>
      </c>
      <c r="E15" s="39"/>
      <c r="F15" s="40"/>
      <c r="G15" s="35">
        <f>Rekapitulace!I24</f>
        <v>0</v>
      </c>
    </row>
    <row r="16" spans="1:57" ht="15.95" customHeight="1">
      <c r="A16" s="33" t="s">
        <v>18</v>
      </c>
      <c r="B16" s="34" t="s">
        <v>19</v>
      </c>
      <c r="C16" s="35">
        <f>HSV</f>
        <v>0</v>
      </c>
      <c r="D16" s="17" t="str">
        <f>Rekapitulace!A25</f>
        <v>Zařízení staveniště,zabezpečení trasy</v>
      </c>
      <c r="E16" s="39"/>
      <c r="F16" s="40"/>
      <c r="G16" s="35">
        <f>Rekapitulace!I25</f>
        <v>0</v>
      </c>
    </row>
    <row r="17" spans="1:7" ht="15.95" customHeight="1">
      <c r="A17" s="41" t="s">
        <v>20</v>
      </c>
      <c r="B17" s="34" t="s">
        <v>21</v>
      </c>
      <c r="C17" s="35">
        <f>PSV</f>
        <v>0</v>
      </c>
      <c r="D17" s="17"/>
      <c r="E17" s="39"/>
      <c r="F17" s="40"/>
      <c r="G17" s="35"/>
    </row>
    <row r="18" spans="1:7" ht="15.95" customHeight="1">
      <c r="A18" s="42" t="s">
        <v>22</v>
      </c>
      <c r="B18" s="34"/>
      <c r="C18" s="35">
        <f>SUM(C14:C17)</f>
        <v>0</v>
      </c>
      <c r="D18" s="43"/>
      <c r="E18" s="39"/>
      <c r="F18" s="40"/>
      <c r="G18" s="35"/>
    </row>
    <row r="19" spans="1:7" ht="15.95" customHeight="1">
      <c r="A19" s="42"/>
      <c r="B19" s="34"/>
      <c r="C19" s="35"/>
      <c r="D19" s="17"/>
      <c r="E19" s="39"/>
      <c r="F19" s="40"/>
      <c r="G19" s="35"/>
    </row>
    <row r="20" spans="1:7" ht="15.95" customHeight="1">
      <c r="A20" s="42" t="s">
        <v>23</v>
      </c>
      <c r="B20" s="34"/>
      <c r="C20" s="35">
        <f>HZS</f>
        <v>0</v>
      </c>
      <c r="D20" s="17"/>
      <c r="E20" s="39"/>
      <c r="F20" s="40"/>
      <c r="G20" s="35"/>
    </row>
    <row r="21" spans="1:7" ht="15.95" customHeight="1">
      <c r="A21" s="21" t="s">
        <v>24</v>
      </c>
      <c r="B21" s="6"/>
      <c r="C21" s="35">
        <f>C18+C20</f>
        <v>0</v>
      </c>
      <c r="D21" s="17" t="s">
        <v>25</v>
      </c>
      <c r="E21" s="39"/>
      <c r="F21" s="40"/>
      <c r="G21" s="35">
        <f>G22-SUM(G14:G20)</f>
        <v>0</v>
      </c>
    </row>
    <row r="22" spans="1:7" ht="15.95" customHeight="1" thickBot="1">
      <c r="A22" s="17" t="s">
        <v>26</v>
      </c>
      <c r="B22" s="18"/>
      <c r="C22" s="44">
        <f>C21+G22</f>
        <v>0</v>
      </c>
      <c r="D22" s="45" t="s">
        <v>27</v>
      </c>
      <c r="E22" s="46"/>
      <c r="F22" s="47"/>
      <c r="G22" s="35">
        <f>VRN</f>
        <v>0</v>
      </c>
    </row>
    <row r="23" spans="1:7">
      <c r="A23" s="3" t="s">
        <v>28</v>
      </c>
      <c r="B23" s="4"/>
      <c r="C23" s="48" t="s">
        <v>29</v>
      </c>
      <c r="D23" s="4"/>
      <c r="E23" s="48" t="s">
        <v>30</v>
      </c>
      <c r="F23" s="4"/>
      <c r="G23" s="5"/>
    </row>
    <row r="24" spans="1:7">
      <c r="A24" s="8"/>
      <c r="B24" s="9"/>
      <c r="C24" s="10" t="s">
        <v>353</v>
      </c>
      <c r="D24" s="9"/>
      <c r="E24" s="10" t="s">
        <v>31</v>
      </c>
      <c r="F24" s="9"/>
      <c r="G24" s="11"/>
    </row>
    <row r="25" spans="1:7">
      <c r="A25" s="21" t="s">
        <v>32</v>
      </c>
      <c r="B25" s="49"/>
      <c r="C25" s="22" t="s">
        <v>354</v>
      </c>
      <c r="D25" s="6"/>
      <c r="E25" s="22" t="s">
        <v>32</v>
      </c>
      <c r="F25" s="6"/>
      <c r="G25" s="7"/>
    </row>
    <row r="26" spans="1:7">
      <c r="A26" s="21"/>
      <c r="B26" s="50"/>
      <c r="C26" s="22" t="s">
        <v>33</v>
      </c>
      <c r="D26" s="6"/>
      <c r="E26" s="22" t="s">
        <v>34</v>
      </c>
      <c r="F26" s="6"/>
      <c r="G26" s="7"/>
    </row>
    <row r="27" spans="1:7">
      <c r="A27" s="21"/>
      <c r="B27" s="6"/>
      <c r="C27" s="22"/>
      <c r="D27" s="6"/>
      <c r="E27" s="22"/>
      <c r="F27" s="6"/>
      <c r="G27" s="7"/>
    </row>
    <row r="28" spans="1:7" ht="97.5" customHeight="1">
      <c r="A28" s="21"/>
      <c r="B28" s="6"/>
      <c r="C28" s="22"/>
      <c r="D28" s="6"/>
      <c r="E28" s="22"/>
      <c r="F28" s="6"/>
      <c r="G28" s="7"/>
    </row>
    <row r="29" spans="1:7">
      <c r="A29" s="8" t="s">
        <v>35</v>
      </c>
      <c r="B29" s="9"/>
      <c r="C29" s="51">
        <v>0</v>
      </c>
      <c r="D29" s="9" t="s">
        <v>36</v>
      </c>
      <c r="E29" s="10"/>
      <c r="F29" s="52">
        <v>0</v>
      </c>
      <c r="G29" s="11"/>
    </row>
    <row r="30" spans="1:7">
      <c r="A30" s="8" t="s">
        <v>35</v>
      </c>
      <c r="B30" s="9"/>
      <c r="C30" s="51">
        <v>15</v>
      </c>
      <c r="D30" s="9" t="s">
        <v>36</v>
      </c>
      <c r="E30" s="10"/>
      <c r="F30" s="52">
        <v>0</v>
      </c>
      <c r="G30" s="11"/>
    </row>
    <row r="31" spans="1:7">
      <c r="A31" s="8" t="s">
        <v>37</v>
      </c>
      <c r="B31" s="9"/>
      <c r="C31" s="51">
        <v>15</v>
      </c>
      <c r="D31" s="9" t="s">
        <v>36</v>
      </c>
      <c r="E31" s="10"/>
      <c r="F31" s="53">
        <f>ROUND(PRODUCT(F30,C31/100),1)</f>
        <v>0</v>
      </c>
      <c r="G31" s="20"/>
    </row>
    <row r="32" spans="1:7">
      <c r="A32" s="8" t="s">
        <v>35</v>
      </c>
      <c r="B32" s="9"/>
      <c r="C32" s="51">
        <v>21</v>
      </c>
      <c r="D32" s="9" t="s">
        <v>36</v>
      </c>
      <c r="E32" s="10"/>
      <c r="F32" s="52">
        <f>C22</f>
        <v>0</v>
      </c>
      <c r="G32" s="11"/>
    </row>
    <row r="33" spans="1:8">
      <c r="A33" s="8" t="s">
        <v>37</v>
      </c>
      <c r="B33" s="9"/>
      <c r="C33" s="51">
        <v>21</v>
      </c>
      <c r="D33" s="9" t="s">
        <v>36</v>
      </c>
      <c r="E33" s="10"/>
      <c r="F33" s="53">
        <f>ROUND(PRODUCT(F32,C33/100),1)</f>
        <v>0</v>
      </c>
      <c r="G33" s="20"/>
    </row>
    <row r="34" spans="1:8" s="59" customFormat="1" ht="19.5" customHeight="1" thickBot="1">
      <c r="A34" s="54" t="s">
        <v>38</v>
      </c>
      <c r="B34" s="55"/>
      <c r="C34" s="55"/>
      <c r="D34" s="55"/>
      <c r="E34" s="56"/>
      <c r="F34" s="57">
        <f>SUM(F29:F33)</f>
        <v>0</v>
      </c>
      <c r="G34" s="58"/>
    </row>
    <row r="36" spans="1:8">
      <c r="A36" s="60" t="s">
        <v>39</v>
      </c>
      <c r="B36" s="60"/>
      <c r="C36" s="60"/>
      <c r="D36" s="60"/>
      <c r="E36" s="60"/>
      <c r="F36" s="60"/>
      <c r="G36" s="60"/>
      <c r="H36" t="s">
        <v>3</v>
      </c>
    </row>
    <row r="37" spans="1:8" ht="14.25" customHeight="1">
      <c r="A37" s="60"/>
      <c r="B37" s="255" t="s">
        <v>356</v>
      </c>
      <c r="C37" s="255"/>
      <c r="D37" s="255"/>
      <c r="E37" s="255"/>
      <c r="F37" s="255"/>
      <c r="G37" s="255"/>
      <c r="H37" t="s">
        <v>3</v>
      </c>
    </row>
    <row r="38" spans="1:8" ht="12.75" customHeight="1">
      <c r="A38" s="61"/>
      <c r="B38" s="255"/>
      <c r="C38" s="255"/>
      <c r="D38" s="255"/>
      <c r="E38" s="255"/>
      <c r="F38" s="255"/>
      <c r="G38" s="255"/>
      <c r="H38" t="s">
        <v>3</v>
      </c>
    </row>
    <row r="39" spans="1:8">
      <c r="A39" s="61"/>
      <c r="B39" s="255"/>
      <c r="C39" s="255"/>
      <c r="D39" s="255"/>
      <c r="E39" s="255"/>
      <c r="F39" s="255"/>
      <c r="G39" s="255"/>
      <c r="H39" t="s">
        <v>3</v>
      </c>
    </row>
    <row r="40" spans="1:8">
      <c r="A40" s="61"/>
      <c r="B40" s="255"/>
      <c r="C40" s="255"/>
      <c r="D40" s="255"/>
      <c r="E40" s="255"/>
      <c r="F40" s="255"/>
      <c r="G40" s="255"/>
      <c r="H40" t="s">
        <v>3</v>
      </c>
    </row>
    <row r="41" spans="1:8">
      <c r="A41" s="61"/>
      <c r="B41" s="255"/>
      <c r="C41" s="255"/>
      <c r="D41" s="255"/>
      <c r="E41" s="255"/>
      <c r="F41" s="255"/>
      <c r="G41" s="255"/>
      <c r="H41" t="s">
        <v>3</v>
      </c>
    </row>
    <row r="42" spans="1:8">
      <c r="A42" s="61"/>
      <c r="B42" s="255"/>
      <c r="C42" s="255"/>
      <c r="D42" s="255"/>
      <c r="E42" s="255"/>
      <c r="F42" s="255"/>
      <c r="G42" s="255"/>
      <c r="H42" t="s">
        <v>3</v>
      </c>
    </row>
    <row r="43" spans="1:8">
      <c r="A43" s="61"/>
      <c r="B43" s="255"/>
      <c r="C43" s="255"/>
      <c r="D43" s="255"/>
      <c r="E43" s="255"/>
      <c r="F43" s="255"/>
      <c r="G43" s="255"/>
      <c r="H43" t="s">
        <v>3</v>
      </c>
    </row>
    <row r="44" spans="1:8">
      <c r="A44" s="61"/>
      <c r="B44" s="255"/>
      <c r="C44" s="255"/>
      <c r="D44" s="255"/>
      <c r="E44" s="255"/>
      <c r="F44" s="255"/>
      <c r="G44" s="255"/>
      <c r="H44" t="s">
        <v>3</v>
      </c>
    </row>
    <row r="45" spans="1:8" ht="3" customHeight="1">
      <c r="A45" s="61"/>
      <c r="B45" s="255"/>
      <c r="C45" s="255"/>
      <c r="D45" s="255"/>
      <c r="E45" s="255"/>
      <c r="F45" s="255"/>
      <c r="G45" s="255"/>
      <c r="H45" t="s">
        <v>3</v>
      </c>
    </row>
    <row r="46" spans="1:8">
      <c r="B46" s="256"/>
      <c r="C46" s="256"/>
      <c r="D46" s="256"/>
      <c r="E46" s="256"/>
      <c r="F46" s="256"/>
      <c r="G46" s="256"/>
    </row>
    <row r="47" spans="1:8">
      <c r="B47" s="247"/>
      <c r="C47" s="247"/>
      <c r="D47" s="247"/>
      <c r="E47" s="247"/>
      <c r="F47" s="247"/>
      <c r="G47" s="247"/>
    </row>
    <row r="48" spans="1:8">
      <c r="B48" s="247"/>
      <c r="C48" s="247"/>
      <c r="D48" s="247"/>
      <c r="E48" s="247"/>
      <c r="F48" s="247"/>
      <c r="G48" s="247"/>
    </row>
    <row r="49" spans="2:7">
      <c r="B49" s="247"/>
      <c r="C49" s="247"/>
      <c r="D49" s="247"/>
      <c r="E49" s="247"/>
      <c r="F49" s="247"/>
      <c r="G49" s="247"/>
    </row>
    <row r="50" spans="2:7">
      <c r="B50" s="247"/>
      <c r="C50" s="247"/>
      <c r="D50" s="247"/>
      <c r="E50" s="247"/>
      <c r="F50" s="247"/>
      <c r="G50" s="247"/>
    </row>
    <row r="51" spans="2:7">
      <c r="B51" s="247"/>
      <c r="C51" s="247"/>
      <c r="D51" s="247"/>
      <c r="E51" s="247"/>
      <c r="F51" s="247"/>
      <c r="G51" s="247"/>
    </row>
    <row r="52" spans="2:7">
      <c r="B52" s="247"/>
      <c r="C52" s="247"/>
      <c r="D52" s="247"/>
      <c r="E52" s="247"/>
      <c r="F52" s="247"/>
      <c r="G52" s="247"/>
    </row>
    <row r="53" spans="2:7">
      <c r="B53" s="247"/>
      <c r="C53" s="247"/>
      <c r="D53" s="247"/>
      <c r="E53" s="247"/>
      <c r="F53" s="247"/>
      <c r="G53" s="247"/>
    </row>
    <row r="54" spans="2:7">
      <c r="B54" s="247"/>
      <c r="C54" s="247"/>
      <c r="D54" s="247"/>
      <c r="E54" s="247"/>
      <c r="F54" s="247"/>
      <c r="G54" s="247"/>
    </row>
    <row r="55" spans="2:7">
      <c r="B55" s="247"/>
      <c r="C55" s="247"/>
      <c r="D55" s="247"/>
      <c r="E55" s="247"/>
      <c r="F55" s="247"/>
      <c r="G55" s="247"/>
    </row>
  </sheetData>
  <sheetProtection algorithmName="SHA-512" hashValue="xr3shevwc11x1g5bBFrEuQR3csxukRVuaBq1bHN7VPAAmhCHaZ7KZW6624ku9RnD1OsrNhtcqLSoet42b0stYA==" saltValue="Fmw3t53n9nMcD6iKeD8akQ==" spinCount="100000" sheet="1" objects="1" scenarios="1"/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1"/>
  <dimension ref="A1:BE77"/>
  <sheetViews>
    <sheetView topLeftCell="A10" workbookViewId="0">
      <selection activeCell="L17" sqref="L17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42578125" customWidth="1"/>
    <col min="6" max="6" width="10.85546875" customWidth="1"/>
    <col min="7" max="7" width="11" customWidth="1"/>
    <col min="8" max="8" width="11.140625" customWidth="1"/>
    <col min="9" max="9" width="10.5703125" customWidth="1"/>
  </cols>
  <sheetData>
    <row r="1" spans="1:9" ht="13.5" thickTop="1">
      <c r="A1" s="257" t="s">
        <v>4</v>
      </c>
      <c r="B1" s="258"/>
      <c r="C1" s="62" t="str">
        <f>CONCATENATE(cislostavby," ",nazevstavby)</f>
        <v xml:space="preserve"> Chodník a lávka v Bohutíně II.etapa</v>
      </c>
      <c r="D1" s="63"/>
      <c r="E1" s="64"/>
      <c r="F1" s="63"/>
      <c r="G1" s="65"/>
      <c r="H1" s="66"/>
      <c r="I1" s="67"/>
    </row>
    <row r="2" spans="1:9" ht="13.5" thickBot="1">
      <c r="A2" s="259" t="s">
        <v>1</v>
      </c>
      <c r="B2" s="260"/>
      <c r="C2" s="68" t="str">
        <f>CONCATENATE(cisloobjektu," ",nazevobjektu)</f>
        <v xml:space="preserve"> Chodník,lávka a IS - severozápad</v>
      </c>
      <c r="D2" s="69"/>
      <c r="E2" s="70"/>
      <c r="F2" s="69"/>
      <c r="G2" s="261"/>
      <c r="H2" s="261"/>
      <c r="I2" s="262"/>
    </row>
    <row r="3" spans="1:9" ht="13.5" thickTop="1">
      <c r="F3" s="6"/>
    </row>
    <row r="4" spans="1:9" ht="19.5" customHeight="1">
      <c r="A4" s="71" t="s">
        <v>40</v>
      </c>
      <c r="B4" s="1"/>
      <c r="C4" s="1"/>
      <c r="D4" s="1"/>
      <c r="E4" s="72"/>
      <c r="F4" s="1"/>
      <c r="G4" s="1"/>
      <c r="H4" s="1"/>
      <c r="I4" s="1"/>
    </row>
    <row r="5" spans="1:9" ht="13.5" thickBot="1"/>
    <row r="6" spans="1:9" s="6" customFormat="1" ht="13.5" thickBot="1">
      <c r="A6" s="73"/>
      <c r="B6" s="74" t="s">
        <v>41</v>
      </c>
      <c r="C6" s="74"/>
      <c r="D6" s="75"/>
      <c r="E6" s="76" t="s">
        <v>42</v>
      </c>
      <c r="F6" s="77" t="s">
        <v>43</v>
      </c>
      <c r="G6" s="77" t="s">
        <v>44</v>
      </c>
      <c r="H6" s="77" t="s">
        <v>45</v>
      </c>
      <c r="I6" s="78" t="s">
        <v>23</v>
      </c>
    </row>
    <row r="7" spans="1:9" s="6" customFormat="1">
      <c r="A7" s="147" t="str">
        <f>Položky!B7</f>
        <v>11</v>
      </c>
      <c r="B7" s="79" t="str">
        <f>Položky!C7</f>
        <v>Přípravné a přidružené práce</v>
      </c>
      <c r="C7" s="80"/>
      <c r="D7" s="81"/>
      <c r="E7" s="148">
        <f>Položky!G12</f>
        <v>0</v>
      </c>
      <c r="F7" s="149">
        <f>Položky!BB12</f>
        <v>0</v>
      </c>
      <c r="G7" s="149">
        <f>Položky!BC12</f>
        <v>0</v>
      </c>
      <c r="H7" s="149">
        <f>Položky!BD12</f>
        <v>0</v>
      </c>
      <c r="I7" s="150">
        <f>Položky!BE12</f>
        <v>0</v>
      </c>
    </row>
    <row r="8" spans="1:9" s="6" customFormat="1">
      <c r="A8" s="147" t="str">
        <f>Položky!B13</f>
        <v>1</v>
      </c>
      <c r="B8" s="79" t="str">
        <f>Položky!C13</f>
        <v>Zemní práce</v>
      </c>
      <c r="C8" s="80"/>
      <c r="D8" s="81"/>
      <c r="E8" s="148">
        <f>Položky!G39</f>
        <v>0</v>
      </c>
      <c r="F8" s="149">
        <f>Položky!BB39</f>
        <v>0</v>
      </c>
      <c r="G8" s="149">
        <f>Položky!BC39</f>
        <v>0</v>
      </c>
      <c r="H8" s="149">
        <f>Položky!BD39</f>
        <v>0</v>
      </c>
      <c r="I8" s="150">
        <f>Položky!BE39</f>
        <v>0</v>
      </c>
    </row>
    <row r="9" spans="1:9" s="6" customFormat="1">
      <c r="A9" s="147" t="str">
        <f>Položky!B40</f>
        <v>2</v>
      </c>
      <c r="B9" s="79" t="str">
        <f>Položky!C40</f>
        <v>Základy</v>
      </c>
      <c r="C9" s="80"/>
      <c r="D9" s="81"/>
      <c r="E9" s="148">
        <f>Položky!G44</f>
        <v>0</v>
      </c>
      <c r="F9" s="149">
        <f>Položky!BB44</f>
        <v>0</v>
      </c>
      <c r="G9" s="149">
        <f>Položky!BC44</f>
        <v>0</v>
      </c>
      <c r="H9" s="149">
        <f>Položky!BD44</f>
        <v>0</v>
      </c>
      <c r="I9" s="150">
        <f>Položky!BE44</f>
        <v>0</v>
      </c>
    </row>
    <row r="10" spans="1:9" s="6" customFormat="1">
      <c r="A10" s="147" t="str">
        <f>Položky!B45</f>
        <v>3</v>
      </c>
      <c r="B10" s="79" t="str">
        <f>Položky!C45</f>
        <v>Svislé konstrukce</v>
      </c>
      <c r="C10" s="80"/>
      <c r="D10" s="81"/>
      <c r="E10" s="148">
        <f>Položky!G50</f>
        <v>0</v>
      </c>
      <c r="F10" s="149">
        <f>Položky!BB50</f>
        <v>0</v>
      </c>
      <c r="G10" s="149">
        <f>Položky!BC50</f>
        <v>0</v>
      </c>
      <c r="H10" s="149">
        <f>Položky!BD50</f>
        <v>0</v>
      </c>
      <c r="I10" s="150">
        <f>Položky!BE50</f>
        <v>0</v>
      </c>
    </row>
    <row r="11" spans="1:9" s="6" customFormat="1">
      <c r="A11" s="147" t="str">
        <f>Položky!B51</f>
        <v>5</v>
      </c>
      <c r="B11" s="79" t="str">
        <f>Položky!C51</f>
        <v>Komunikace</v>
      </c>
      <c r="C11" s="80"/>
      <c r="D11" s="81"/>
      <c r="E11" s="148">
        <f>Položky!G79</f>
        <v>0</v>
      </c>
      <c r="F11" s="149">
        <f>Položky!BB79</f>
        <v>0</v>
      </c>
      <c r="G11" s="149">
        <f>Položky!BC79</f>
        <v>0</v>
      </c>
      <c r="H11" s="149">
        <f>Položky!BD79</f>
        <v>0</v>
      </c>
      <c r="I11" s="150">
        <f>Položky!BE79</f>
        <v>0</v>
      </c>
    </row>
    <row r="12" spans="1:9" s="6" customFormat="1">
      <c r="A12" s="147" t="str">
        <f>Položky!B80</f>
        <v>8</v>
      </c>
      <c r="B12" s="79" t="str">
        <f>Položky!C80</f>
        <v>Trubní vedení</v>
      </c>
      <c r="C12" s="80"/>
      <c r="D12" s="81"/>
      <c r="E12" s="148">
        <f>Položky!G82</f>
        <v>0</v>
      </c>
      <c r="F12" s="149">
        <f>Položky!BB82</f>
        <v>0</v>
      </c>
      <c r="G12" s="149">
        <f>Položky!BC82</f>
        <v>0</v>
      </c>
      <c r="H12" s="149">
        <f>Položky!BD82</f>
        <v>0</v>
      </c>
      <c r="I12" s="150">
        <f>Položky!BE82</f>
        <v>0</v>
      </c>
    </row>
    <row r="13" spans="1:9" s="6" customFormat="1">
      <c r="A13" s="147" t="s">
        <v>287</v>
      </c>
      <c r="B13" s="79" t="str">
        <f>Položky!C83</f>
        <v>Ostatní konstrukce a práce</v>
      </c>
      <c r="C13" s="80"/>
      <c r="D13" s="81"/>
      <c r="E13" s="148">
        <f>Položky!G91</f>
        <v>0</v>
      </c>
      <c r="F13" s="149">
        <v>0</v>
      </c>
      <c r="G13" s="149">
        <v>0</v>
      </c>
      <c r="H13" s="149">
        <v>0</v>
      </c>
      <c r="I13" s="150">
        <v>0</v>
      </c>
    </row>
    <row r="14" spans="1:9" s="6" customFormat="1">
      <c r="A14" s="147" t="str">
        <f>Položky!B92</f>
        <v>91</v>
      </c>
      <c r="B14" s="79" t="str">
        <f>Položky!C92</f>
        <v>Doplňující práce na komunikaci</v>
      </c>
      <c r="C14" s="80"/>
      <c r="D14" s="81"/>
      <c r="E14" s="148">
        <f>Položky!G101</f>
        <v>0</v>
      </c>
      <c r="F14" s="149">
        <f>Položky!BB101</f>
        <v>0</v>
      </c>
      <c r="G14" s="149">
        <f>Položky!BC101</f>
        <v>0</v>
      </c>
      <c r="H14" s="149">
        <f>Položky!BD101</f>
        <v>0</v>
      </c>
      <c r="I14" s="150">
        <f>Položky!BE101</f>
        <v>0</v>
      </c>
    </row>
    <row r="15" spans="1:9" s="6" customFormat="1">
      <c r="A15" s="147" t="str">
        <f>Položky!B102</f>
        <v>96</v>
      </c>
      <c r="B15" s="79" t="str">
        <f>Položky!C102</f>
        <v>Bourání konstrukcí</v>
      </c>
      <c r="C15" s="80"/>
      <c r="D15" s="81"/>
      <c r="E15" s="148">
        <f>Položky!G117</f>
        <v>0</v>
      </c>
      <c r="F15" s="149">
        <f>Položky!BB117</f>
        <v>0</v>
      </c>
      <c r="G15" s="149">
        <f>Položky!BC117</f>
        <v>0</v>
      </c>
      <c r="H15" s="149">
        <f>Položky!BD117</f>
        <v>0</v>
      </c>
      <c r="I15" s="150">
        <f>Položky!BE117</f>
        <v>0</v>
      </c>
    </row>
    <row r="16" spans="1:9" s="6" customFormat="1">
      <c r="A16" s="147" t="str">
        <f>Položky!B118</f>
        <v>99</v>
      </c>
      <c r="B16" s="79" t="str">
        <f>Položky!C118</f>
        <v>Staveništní přesun hmot</v>
      </c>
      <c r="C16" s="80"/>
      <c r="D16" s="81"/>
      <c r="E16" s="148">
        <f>Položky!G121</f>
        <v>0</v>
      </c>
      <c r="F16" s="149">
        <f>Položky!BB121</f>
        <v>0</v>
      </c>
      <c r="G16" s="149">
        <f>Položky!BC121</f>
        <v>0</v>
      </c>
      <c r="H16" s="149">
        <f>Položky!BD121</f>
        <v>0</v>
      </c>
      <c r="I16" s="150">
        <f>Položky!BE121</f>
        <v>0</v>
      </c>
    </row>
    <row r="17" spans="1:57" s="6" customFormat="1" ht="13.5" thickBot="1">
      <c r="A17" s="147" t="str">
        <f>Položky!B122</f>
        <v>M46</v>
      </c>
      <c r="B17" s="79" t="str">
        <f>Položky!C122</f>
        <v>Zemní práce pro elektroinstalace</v>
      </c>
      <c r="C17" s="80"/>
      <c r="D17" s="81"/>
      <c r="E17" s="148">
        <f>Položky!G129</f>
        <v>0</v>
      </c>
      <c r="F17" s="149">
        <f>Položky!BB129</f>
        <v>0</v>
      </c>
      <c r="G17" s="149">
        <f>Položky!BC129</f>
        <v>0</v>
      </c>
      <c r="H17" s="149">
        <f>Položky!BD129</f>
        <v>0</v>
      </c>
      <c r="I17" s="150">
        <f>Položky!BE129</f>
        <v>0</v>
      </c>
    </row>
    <row r="18" spans="1:57" s="87" customFormat="1" ht="13.5" thickBot="1">
      <c r="A18" s="82"/>
      <c r="B18" s="74" t="s">
        <v>46</v>
      </c>
      <c r="C18" s="74"/>
      <c r="D18" s="83"/>
      <c r="E18" s="84">
        <f>SUM(E7:E17)</f>
        <v>0</v>
      </c>
      <c r="F18" s="85">
        <f>SUM(F7:F17)</f>
        <v>0</v>
      </c>
      <c r="G18" s="85">
        <f>SUM(G7:G17)</f>
        <v>0</v>
      </c>
      <c r="H18" s="85">
        <f>SUM(H7:H17)</f>
        <v>0</v>
      </c>
      <c r="I18" s="86">
        <f>SUM(I7:I17)</f>
        <v>0</v>
      </c>
    </row>
    <row r="19" spans="1:57">
      <c r="A19" s="80"/>
      <c r="B19" s="80"/>
      <c r="C19" s="80"/>
      <c r="D19" s="80"/>
      <c r="E19" s="80"/>
      <c r="F19" s="80"/>
      <c r="G19" s="80"/>
      <c r="H19" s="80"/>
      <c r="I19" s="80"/>
    </row>
    <row r="20" spans="1:57" ht="19.5" customHeight="1">
      <c r="A20" s="88" t="s">
        <v>47</v>
      </c>
      <c r="B20" s="88"/>
      <c r="C20" s="88"/>
      <c r="D20" s="88"/>
      <c r="E20" s="88"/>
      <c r="F20" s="88"/>
      <c r="G20" s="89"/>
      <c r="H20" s="88"/>
      <c r="I20" s="88"/>
      <c r="BA20" s="23"/>
      <c r="BB20" s="23"/>
      <c r="BC20" s="23"/>
      <c r="BD20" s="23"/>
      <c r="BE20" s="23"/>
    </row>
    <row r="21" spans="1:57" ht="13.5" thickBot="1">
      <c r="A21" s="90"/>
      <c r="B21" s="90"/>
      <c r="C21" s="90"/>
      <c r="D21" s="90"/>
      <c r="E21" s="90"/>
      <c r="F21" s="90"/>
      <c r="G21" s="90"/>
      <c r="H21" s="90"/>
      <c r="I21" s="90"/>
    </row>
    <row r="22" spans="1:57">
      <c r="A22" s="91" t="s">
        <v>48</v>
      </c>
      <c r="B22" s="92"/>
      <c r="C22" s="92"/>
      <c r="D22" s="93"/>
      <c r="E22" s="94" t="s">
        <v>49</v>
      </c>
      <c r="F22" s="95" t="s">
        <v>50</v>
      </c>
      <c r="G22" s="96" t="s">
        <v>51</v>
      </c>
      <c r="H22" s="97"/>
      <c r="I22" s="98" t="s">
        <v>49</v>
      </c>
    </row>
    <row r="23" spans="1:57">
      <c r="A23" s="99" t="s">
        <v>184</v>
      </c>
      <c r="B23" s="100"/>
      <c r="C23" s="100"/>
      <c r="D23" s="101"/>
      <c r="E23" s="102"/>
      <c r="F23" s="246">
        <v>0</v>
      </c>
      <c r="G23" s="103">
        <f>CHOOSE(BA23+1,HSV+PSV,HSV+PSV+Mont,HSV+PSV+Dodavka+Mont,HSV,PSV,Mont,Dodavka,Mont+Dodavka,0)</f>
        <v>0</v>
      </c>
      <c r="H23" s="104"/>
      <c r="I23" s="105">
        <f>E23+F23*G23/100</f>
        <v>0</v>
      </c>
      <c r="BA23">
        <v>0</v>
      </c>
    </row>
    <row r="24" spans="1:57">
      <c r="A24" s="99" t="s">
        <v>185</v>
      </c>
      <c r="B24" s="100"/>
      <c r="C24" s="100"/>
      <c r="D24" s="101"/>
      <c r="E24" s="102"/>
      <c r="F24" s="246">
        <v>0</v>
      </c>
      <c r="G24" s="103">
        <f>CHOOSE(BA24+1,HSV+PSV,HSV+PSV+Mont,HSV+PSV+Dodavka+Mont,HSV,PSV,Mont,Dodavka,Mont+Dodavka,0)</f>
        <v>0</v>
      </c>
      <c r="H24" s="104"/>
      <c r="I24" s="105">
        <f>E24+F24*G24/100</f>
        <v>0</v>
      </c>
      <c r="BA24">
        <v>0</v>
      </c>
    </row>
    <row r="25" spans="1:57">
      <c r="A25" s="99" t="s">
        <v>186</v>
      </c>
      <c r="B25" s="100"/>
      <c r="C25" s="100"/>
      <c r="D25" s="101"/>
      <c r="E25" s="102"/>
      <c r="F25" s="246">
        <v>0</v>
      </c>
      <c r="G25" s="103">
        <f>CHOOSE(BA25+1,HSV+PSV,HSV+PSV+Mont,HSV+PSV+Dodavka+Mont,HSV,PSV,Mont,Dodavka,Mont+Dodavka,0)</f>
        <v>0</v>
      </c>
      <c r="H25" s="104"/>
      <c r="I25" s="105">
        <f>E25+F25*G25/100</f>
        <v>0</v>
      </c>
      <c r="BA25">
        <v>0</v>
      </c>
    </row>
    <row r="26" spans="1:57" ht="13.5" thickBot="1">
      <c r="A26" s="106"/>
      <c r="B26" s="107" t="s">
        <v>52</v>
      </c>
      <c r="C26" s="108"/>
      <c r="D26" s="109"/>
      <c r="E26" s="110"/>
      <c r="F26" s="111"/>
      <c r="G26" s="111"/>
      <c r="H26" s="263">
        <f>SUM(I23:I25)</f>
        <v>0</v>
      </c>
      <c r="I26" s="264"/>
    </row>
    <row r="27" spans="1:57">
      <c r="A27" s="90"/>
      <c r="B27" s="90"/>
      <c r="C27" s="90"/>
      <c r="D27" s="90"/>
      <c r="E27" s="90"/>
      <c r="F27" s="90"/>
      <c r="G27" s="90"/>
      <c r="H27" s="90"/>
      <c r="I27" s="90"/>
    </row>
    <row r="28" spans="1:57">
      <c r="B28" s="87"/>
      <c r="F28" s="112"/>
      <c r="G28" s="113"/>
      <c r="H28" s="113"/>
      <c r="I28" s="114"/>
    </row>
    <row r="29" spans="1:57">
      <c r="F29" s="112"/>
      <c r="G29" s="113"/>
      <c r="H29" s="113"/>
      <c r="I29" s="114"/>
    </row>
    <row r="30" spans="1:57">
      <c r="F30" s="112"/>
      <c r="G30" s="113"/>
      <c r="H30" s="113"/>
      <c r="I30" s="114"/>
    </row>
    <row r="31" spans="1:57">
      <c r="F31" s="112"/>
      <c r="G31" s="113"/>
      <c r="H31" s="113"/>
      <c r="I31" s="114"/>
    </row>
    <row r="32" spans="1:57">
      <c r="F32" s="112"/>
      <c r="G32" s="113"/>
      <c r="H32" s="113"/>
      <c r="I32" s="114"/>
    </row>
    <row r="33" spans="6:9">
      <c r="F33" s="112"/>
      <c r="G33" s="113"/>
      <c r="H33" s="113"/>
      <c r="I33" s="114"/>
    </row>
    <row r="34" spans="6:9">
      <c r="F34" s="112"/>
      <c r="G34" s="113"/>
      <c r="H34" s="113"/>
      <c r="I34" s="114"/>
    </row>
    <row r="35" spans="6:9">
      <c r="F35" s="112"/>
      <c r="G35" s="113"/>
      <c r="H35" s="113"/>
      <c r="I35" s="114"/>
    </row>
    <row r="36" spans="6:9">
      <c r="F36" s="112"/>
      <c r="G36" s="113"/>
      <c r="H36" s="113"/>
      <c r="I36" s="114"/>
    </row>
    <row r="37" spans="6:9">
      <c r="F37" s="112"/>
      <c r="G37" s="113"/>
      <c r="H37" s="113"/>
      <c r="I37" s="114"/>
    </row>
    <row r="38" spans="6:9">
      <c r="F38" s="112"/>
      <c r="G38" s="113"/>
      <c r="H38" s="113"/>
      <c r="I38" s="114"/>
    </row>
    <row r="39" spans="6:9">
      <c r="F39" s="112"/>
      <c r="G39" s="113"/>
      <c r="H39" s="113"/>
      <c r="I39" s="114"/>
    </row>
    <row r="40" spans="6:9">
      <c r="F40" s="112"/>
      <c r="G40" s="113"/>
      <c r="H40" s="113"/>
      <c r="I40" s="114"/>
    </row>
    <row r="41" spans="6:9">
      <c r="F41" s="112"/>
      <c r="G41" s="113"/>
      <c r="H41" s="113"/>
      <c r="I41" s="114"/>
    </row>
    <row r="42" spans="6:9">
      <c r="F42" s="112"/>
      <c r="G42" s="113"/>
      <c r="H42" s="113"/>
      <c r="I42" s="114"/>
    </row>
    <row r="43" spans="6:9">
      <c r="F43" s="112"/>
      <c r="G43" s="113"/>
      <c r="H43" s="113"/>
      <c r="I43" s="114"/>
    </row>
    <row r="44" spans="6:9">
      <c r="F44" s="112"/>
      <c r="G44" s="113"/>
      <c r="H44" s="113"/>
      <c r="I44" s="114"/>
    </row>
    <row r="45" spans="6:9">
      <c r="F45" s="112"/>
      <c r="G45" s="113"/>
      <c r="H45" s="113"/>
      <c r="I45" s="114"/>
    </row>
    <row r="46" spans="6:9">
      <c r="F46" s="112"/>
      <c r="G46" s="113"/>
      <c r="H46" s="113"/>
      <c r="I46" s="114"/>
    </row>
    <row r="47" spans="6:9">
      <c r="F47" s="112"/>
      <c r="G47" s="113"/>
      <c r="H47" s="113"/>
      <c r="I47" s="114"/>
    </row>
    <row r="48" spans="6:9">
      <c r="F48" s="112"/>
      <c r="G48" s="113"/>
      <c r="H48" s="113"/>
      <c r="I48" s="114"/>
    </row>
    <row r="49" spans="6:9">
      <c r="F49" s="112"/>
      <c r="G49" s="113"/>
      <c r="H49" s="113"/>
      <c r="I49" s="114"/>
    </row>
    <row r="50" spans="6:9">
      <c r="F50" s="112"/>
      <c r="G50" s="113"/>
      <c r="H50" s="113"/>
      <c r="I50" s="114"/>
    </row>
    <row r="51" spans="6:9">
      <c r="F51" s="112"/>
      <c r="G51" s="113"/>
      <c r="H51" s="113"/>
      <c r="I51" s="114"/>
    </row>
    <row r="52" spans="6:9">
      <c r="F52" s="112"/>
      <c r="G52" s="113"/>
      <c r="H52" s="113"/>
      <c r="I52" s="114"/>
    </row>
    <row r="53" spans="6:9">
      <c r="F53" s="112"/>
      <c r="G53" s="113"/>
      <c r="H53" s="113"/>
      <c r="I53" s="114"/>
    </row>
    <row r="54" spans="6:9">
      <c r="F54" s="112"/>
      <c r="G54" s="113"/>
      <c r="H54" s="113"/>
      <c r="I54" s="114"/>
    </row>
    <row r="55" spans="6:9">
      <c r="F55" s="112"/>
      <c r="G55" s="113"/>
      <c r="H55" s="113"/>
      <c r="I55" s="114"/>
    </row>
    <row r="56" spans="6:9">
      <c r="F56" s="112"/>
      <c r="G56" s="113"/>
      <c r="H56" s="113"/>
      <c r="I56" s="114"/>
    </row>
    <row r="57" spans="6:9">
      <c r="F57" s="112"/>
      <c r="G57" s="113"/>
      <c r="H57" s="113"/>
      <c r="I57" s="114"/>
    </row>
    <row r="58" spans="6:9">
      <c r="F58" s="112"/>
      <c r="G58" s="113"/>
      <c r="H58" s="113"/>
      <c r="I58" s="114"/>
    </row>
    <row r="59" spans="6:9">
      <c r="F59" s="112"/>
      <c r="G59" s="113"/>
      <c r="H59" s="113"/>
      <c r="I59" s="114"/>
    </row>
    <row r="60" spans="6:9">
      <c r="F60" s="112"/>
      <c r="G60" s="113"/>
      <c r="H60" s="113"/>
      <c r="I60" s="114"/>
    </row>
    <row r="61" spans="6:9">
      <c r="F61" s="112"/>
      <c r="G61" s="113"/>
      <c r="H61" s="113"/>
      <c r="I61" s="114"/>
    </row>
    <row r="62" spans="6:9">
      <c r="F62" s="112"/>
      <c r="G62" s="113"/>
      <c r="H62" s="113"/>
      <c r="I62" s="114"/>
    </row>
    <row r="63" spans="6:9">
      <c r="F63" s="112"/>
      <c r="G63" s="113"/>
      <c r="H63" s="113"/>
      <c r="I63" s="114"/>
    </row>
    <row r="64" spans="6:9">
      <c r="F64" s="112"/>
      <c r="G64" s="113"/>
      <c r="H64" s="113"/>
      <c r="I64" s="114"/>
    </row>
    <row r="65" spans="6:9">
      <c r="F65" s="112"/>
      <c r="G65" s="113"/>
      <c r="H65" s="113"/>
      <c r="I65" s="114"/>
    </row>
    <row r="66" spans="6:9">
      <c r="F66" s="112"/>
      <c r="G66" s="113"/>
      <c r="H66" s="113"/>
      <c r="I66" s="114"/>
    </row>
    <row r="67" spans="6:9">
      <c r="F67" s="112"/>
      <c r="G67" s="113"/>
      <c r="H67" s="113"/>
      <c r="I67" s="114"/>
    </row>
    <row r="68" spans="6:9">
      <c r="F68" s="112"/>
      <c r="G68" s="113"/>
      <c r="H68" s="113"/>
      <c r="I68" s="114"/>
    </row>
    <row r="69" spans="6:9">
      <c r="F69" s="112"/>
      <c r="G69" s="113"/>
      <c r="H69" s="113"/>
      <c r="I69" s="114"/>
    </row>
    <row r="70" spans="6:9">
      <c r="F70" s="112"/>
      <c r="G70" s="113"/>
      <c r="H70" s="113"/>
      <c r="I70" s="114"/>
    </row>
    <row r="71" spans="6:9">
      <c r="F71" s="112"/>
      <c r="G71" s="113"/>
      <c r="H71" s="113"/>
      <c r="I71" s="114"/>
    </row>
    <row r="72" spans="6:9">
      <c r="F72" s="112"/>
      <c r="G72" s="113"/>
      <c r="H72" s="113"/>
      <c r="I72" s="114"/>
    </row>
    <row r="73" spans="6:9">
      <c r="F73" s="112"/>
      <c r="G73" s="113"/>
      <c r="H73" s="113"/>
      <c r="I73" s="114"/>
    </row>
    <row r="74" spans="6:9">
      <c r="F74" s="112"/>
      <c r="G74" s="113"/>
      <c r="H74" s="113"/>
      <c r="I74" s="114"/>
    </row>
    <row r="75" spans="6:9">
      <c r="F75" s="112"/>
      <c r="G75" s="113"/>
      <c r="H75" s="113"/>
      <c r="I75" s="114"/>
    </row>
    <row r="76" spans="6:9">
      <c r="F76" s="112"/>
      <c r="G76" s="113"/>
      <c r="H76" s="113"/>
      <c r="I76" s="114"/>
    </row>
    <row r="77" spans="6:9">
      <c r="F77" s="112"/>
      <c r="G77" s="113"/>
      <c r="H77" s="113"/>
      <c r="I77" s="114"/>
    </row>
  </sheetData>
  <sheetProtection algorithmName="SHA-512" hashValue="iF0yWmAedjCfQtJ7wb1uX3ljOUtdSXP/Umx1eEwFk0Sksn+dsUjfPJJepAK3uhls+jjhTQb43QYgClbS0SE9rw==" saltValue="R4Wn6OpGWUWHrPLiVdodUw==" spinCount="100000" sheet="1" objects="1" scenarios="1"/>
  <protectedRanges>
    <protectedRange sqref="F23:F25" name="Oblast1"/>
  </protectedRanges>
  <mergeCells count="4">
    <mergeCell ref="A1:B1"/>
    <mergeCell ref="A2:B2"/>
    <mergeCell ref="G2:I2"/>
    <mergeCell ref="H26:I26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CZ202"/>
  <sheetViews>
    <sheetView showGridLines="0" showZeros="0" tabSelected="1" zoomScaleNormal="100" workbookViewId="0">
      <selection activeCell="C59" sqref="C59"/>
    </sheetView>
  </sheetViews>
  <sheetFormatPr defaultColWidth="9.140625" defaultRowHeight="12.75"/>
  <cols>
    <col min="1" max="1" width="3.85546875" style="115" customWidth="1"/>
    <col min="2" max="2" width="12" style="115" customWidth="1"/>
    <col min="3" max="3" width="40.42578125" style="115" customWidth="1"/>
    <col min="4" max="4" width="5.5703125" style="115" customWidth="1"/>
    <col min="5" max="5" width="8.5703125" style="141" customWidth="1"/>
    <col min="6" max="6" width="9.85546875" style="115" customWidth="1"/>
    <col min="7" max="7" width="13.85546875" style="115" customWidth="1"/>
    <col min="8" max="16384" width="9.140625" style="115"/>
  </cols>
  <sheetData>
    <row r="1" spans="1:104" ht="15.75">
      <c r="A1" s="269" t="s">
        <v>53</v>
      </c>
      <c r="B1" s="269"/>
      <c r="C1" s="269"/>
      <c r="D1" s="269"/>
      <c r="E1" s="269"/>
      <c r="F1" s="269"/>
      <c r="G1" s="269"/>
    </row>
    <row r="2" spans="1:104" ht="13.5" thickBot="1">
      <c r="A2" s="116"/>
      <c r="B2" s="117"/>
      <c r="C2" s="118"/>
      <c r="D2" s="118"/>
      <c r="E2" s="119"/>
      <c r="F2" s="118"/>
      <c r="G2" s="118"/>
    </row>
    <row r="3" spans="1:104" ht="13.5" thickTop="1">
      <c r="A3" s="270" t="s">
        <v>4</v>
      </c>
      <c r="B3" s="271"/>
      <c r="C3" s="120" t="str">
        <f>CONCATENATE(cislostavby," ",nazevstavby)</f>
        <v xml:space="preserve"> Chodník a lávka v Bohutíně II.etapa</v>
      </c>
      <c r="D3" s="121"/>
      <c r="E3" s="122"/>
      <c r="F3" s="123">
        <f>Rekapitulace!H1</f>
        <v>0</v>
      </c>
      <c r="G3" s="124"/>
    </row>
    <row r="4" spans="1:104" ht="13.5" thickBot="1">
      <c r="A4" s="272" t="s">
        <v>1</v>
      </c>
      <c r="B4" s="273"/>
      <c r="C4" s="125" t="str">
        <f>CONCATENATE(cisloobjektu," ",nazevobjektu)</f>
        <v xml:space="preserve"> Chodník,lávka a IS - severozápad</v>
      </c>
      <c r="D4" s="126"/>
      <c r="E4" s="274"/>
      <c r="F4" s="274"/>
      <c r="G4" s="275"/>
    </row>
    <row r="5" spans="1:104" ht="13.5" thickTop="1">
      <c r="A5" s="127"/>
      <c r="B5" s="128"/>
      <c r="C5" s="128"/>
      <c r="D5" s="116"/>
      <c r="E5" s="129"/>
      <c r="F5" s="116"/>
      <c r="G5" s="130"/>
    </row>
    <row r="6" spans="1:104">
      <c r="A6" s="131" t="s">
        <v>54</v>
      </c>
      <c r="B6" s="132" t="s">
        <v>55</v>
      </c>
      <c r="C6" s="132" t="s">
        <v>56</v>
      </c>
      <c r="D6" s="132" t="s">
        <v>57</v>
      </c>
      <c r="E6" s="133" t="s">
        <v>58</v>
      </c>
      <c r="F6" s="132" t="s">
        <v>59</v>
      </c>
      <c r="G6" s="134" t="s">
        <v>60</v>
      </c>
      <c r="H6" s="208"/>
    </row>
    <row r="7" spans="1:104">
      <c r="A7" s="175" t="s">
        <v>61</v>
      </c>
      <c r="B7" s="176" t="s">
        <v>65</v>
      </c>
      <c r="C7" s="177" t="s">
        <v>66</v>
      </c>
      <c r="D7" s="178"/>
      <c r="E7" s="179"/>
      <c r="F7" s="180"/>
      <c r="G7" s="181"/>
      <c r="H7" s="209"/>
      <c r="I7" s="135"/>
      <c r="O7" s="136">
        <v>1</v>
      </c>
    </row>
    <row r="8" spans="1:104">
      <c r="A8" s="182">
        <v>1</v>
      </c>
      <c r="B8" s="183" t="s">
        <v>318</v>
      </c>
      <c r="C8" s="184" t="s">
        <v>67</v>
      </c>
      <c r="D8" s="185" t="s">
        <v>140</v>
      </c>
      <c r="E8" s="186">
        <v>1</v>
      </c>
      <c r="F8" s="245"/>
      <c r="G8" s="188">
        <f>E8*F8</f>
        <v>0</v>
      </c>
      <c r="H8" s="208"/>
      <c r="O8" s="136">
        <v>2</v>
      </c>
      <c r="AA8" s="115">
        <v>12</v>
      </c>
      <c r="AB8" s="115">
        <v>0</v>
      </c>
      <c r="AC8" s="115">
        <v>1</v>
      </c>
      <c r="AZ8" s="115">
        <v>1</v>
      </c>
      <c r="BA8" s="115">
        <f>IF(AZ8=1,G8,0)</f>
        <v>0</v>
      </c>
      <c r="BB8" s="115">
        <f>IF(AZ8=2,G8,0)</f>
        <v>0</v>
      </c>
      <c r="BC8" s="115">
        <f>IF(AZ8=3,G8,0)</f>
        <v>0</v>
      </c>
      <c r="BD8" s="115">
        <f>IF(AZ8=4,G8,0)</f>
        <v>0</v>
      </c>
      <c r="BE8" s="115">
        <f>IF(AZ8=5,G8,0)</f>
        <v>0</v>
      </c>
      <c r="CZ8" s="115">
        <v>8.6899999999999998E-3</v>
      </c>
    </row>
    <row r="9" spans="1:104">
      <c r="A9" s="182">
        <v>2</v>
      </c>
      <c r="B9" s="183" t="s">
        <v>319</v>
      </c>
      <c r="C9" s="184" t="s">
        <v>69</v>
      </c>
      <c r="D9" s="185" t="s">
        <v>140</v>
      </c>
      <c r="E9" s="186">
        <v>1</v>
      </c>
      <c r="F9" s="245"/>
      <c r="G9" s="188">
        <f>E9*F9</f>
        <v>0</v>
      </c>
      <c r="H9" s="208"/>
      <c r="O9" s="136">
        <v>2</v>
      </c>
      <c r="AA9" s="115">
        <v>12</v>
      </c>
      <c r="AB9" s="115">
        <v>0</v>
      </c>
      <c r="AC9" s="115">
        <v>2</v>
      </c>
      <c r="AZ9" s="115">
        <v>1</v>
      </c>
      <c r="BA9" s="115">
        <f>IF(AZ9=1,G9,0)</f>
        <v>0</v>
      </c>
      <c r="BB9" s="115">
        <f>IF(AZ9=2,G9,0)</f>
        <v>0</v>
      </c>
      <c r="BC9" s="115">
        <f>IF(AZ9=3,G9,0)</f>
        <v>0</v>
      </c>
      <c r="BD9" s="115">
        <f>IF(AZ9=4,G9,0)</f>
        <v>0</v>
      </c>
      <c r="BE9" s="115">
        <f>IF(AZ9=5,G9,0)</f>
        <v>0</v>
      </c>
      <c r="CZ9" s="115">
        <v>0</v>
      </c>
    </row>
    <row r="10" spans="1:104">
      <c r="A10" s="182">
        <v>3</v>
      </c>
      <c r="B10" s="183" t="s">
        <v>70</v>
      </c>
      <c r="C10" s="184" t="s">
        <v>71</v>
      </c>
      <c r="D10" s="185" t="s">
        <v>72</v>
      </c>
      <c r="E10" s="186">
        <v>25</v>
      </c>
      <c r="F10" s="245"/>
      <c r="G10" s="188">
        <f>E10*F10</f>
        <v>0</v>
      </c>
      <c r="H10" s="208"/>
      <c r="O10" s="136">
        <v>2</v>
      </c>
      <c r="AA10" s="115">
        <v>12</v>
      </c>
      <c r="AB10" s="115">
        <v>0</v>
      </c>
      <c r="AC10" s="115">
        <v>3</v>
      </c>
      <c r="AZ10" s="115">
        <v>1</v>
      </c>
      <c r="BA10" s="115">
        <f>IF(AZ10=1,G10,0)</f>
        <v>0</v>
      </c>
      <c r="BB10" s="115">
        <f>IF(AZ10=2,G10,0)</f>
        <v>0</v>
      </c>
      <c r="BC10" s="115">
        <f>IF(AZ10=3,G10,0)</f>
        <v>0</v>
      </c>
      <c r="BD10" s="115">
        <f>IF(AZ10=4,G10,0)</f>
        <v>0</v>
      </c>
      <c r="BE10" s="115">
        <f>IF(AZ10=5,G10,0)</f>
        <v>0</v>
      </c>
      <c r="CZ10" s="115">
        <v>0</v>
      </c>
    </row>
    <row r="11" spans="1:104">
      <c r="A11" s="182">
        <v>4</v>
      </c>
      <c r="B11" s="183" t="s">
        <v>317</v>
      </c>
      <c r="C11" s="184" t="s">
        <v>73</v>
      </c>
      <c r="D11" s="185" t="s">
        <v>140</v>
      </c>
      <c r="E11" s="186">
        <v>1</v>
      </c>
      <c r="F11" s="245"/>
      <c r="G11" s="188">
        <f>E11*F11</f>
        <v>0</v>
      </c>
      <c r="H11" s="208"/>
      <c r="O11" s="136">
        <v>2</v>
      </c>
      <c r="AA11" s="115">
        <v>12</v>
      </c>
      <c r="AB11" s="115">
        <v>0</v>
      </c>
      <c r="AC11" s="115">
        <v>4</v>
      </c>
      <c r="AZ11" s="115">
        <v>1</v>
      </c>
      <c r="BA11" s="115">
        <f>IF(AZ11=1,G11,0)</f>
        <v>0</v>
      </c>
      <c r="BB11" s="115">
        <f>IF(AZ11=2,G11,0)</f>
        <v>0</v>
      </c>
      <c r="BC11" s="115">
        <f>IF(AZ11=3,G11,0)</f>
        <v>0</v>
      </c>
      <c r="BD11" s="115">
        <f>IF(AZ11=4,G11,0)</f>
        <v>0</v>
      </c>
      <c r="BE11" s="115">
        <f>IF(AZ11=5,G11,0)</f>
        <v>0</v>
      </c>
      <c r="CZ11" s="115">
        <v>8.6899999999999998E-3</v>
      </c>
    </row>
    <row r="12" spans="1:104">
      <c r="A12" s="189"/>
      <c r="B12" s="190" t="s">
        <v>64</v>
      </c>
      <c r="C12" s="191" t="str">
        <f>CONCATENATE(B7," ",C7)</f>
        <v>11 Přípravné a přidružené práce</v>
      </c>
      <c r="D12" s="189"/>
      <c r="E12" s="192"/>
      <c r="F12" s="193"/>
      <c r="G12" s="194">
        <f>SUM(G7:G11)</f>
        <v>0</v>
      </c>
      <c r="H12" s="208"/>
      <c r="O12" s="136">
        <v>4</v>
      </c>
      <c r="BA12" s="138">
        <f>SUM(BA7:BA11)</f>
        <v>0</v>
      </c>
      <c r="BB12" s="138">
        <f>SUM(BB7:BB11)</f>
        <v>0</v>
      </c>
      <c r="BC12" s="138">
        <f>SUM(BC7:BC11)</f>
        <v>0</v>
      </c>
      <c r="BD12" s="138">
        <f>SUM(BD7:BD11)</f>
        <v>0</v>
      </c>
      <c r="BE12" s="138">
        <f>SUM(BE7:BE11)</f>
        <v>0</v>
      </c>
    </row>
    <row r="13" spans="1:104">
      <c r="A13" s="175" t="s">
        <v>61</v>
      </c>
      <c r="B13" s="204" t="s">
        <v>62</v>
      </c>
      <c r="C13" s="177" t="s">
        <v>63</v>
      </c>
      <c r="D13" s="178"/>
      <c r="E13" s="179"/>
      <c r="F13" s="180"/>
      <c r="G13" s="181"/>
      <c r="H13" s="209"/>
      <c r="I13" s="135"/>
      <c r="O13" s="136">
        <v>1</v>
      </c>
    </row>
    <row r="14" spans="1:104" ht="22.5">
      <c r="A14" s="182">
        <v>5</v>
      </c>
      <c r="B14" s="200" t="s">
        <v>74</v>
      </c>
      <c r="C14" s="184" t="s">
        <v>265</v>
      </c>
      <c r="D14" s="185" t="s">
        <v>75</v>
      </c>
      <c r="E14" s="186">
        <v>115.64</v>
      </c>
      <c r="F14" s="245"/>
      <c r="G14" s="188">
        <f>E14*F14</f>
        <v>0</v>
      </c>
      <c r="H14" s="208"/>
      <c r="O14" s="136">
        <v>2</v>
      </c>
      <c r="AA14" s="115">
        <v>12</v>
      </c>
      <c r="AB14" s="115">
        <v>0</v>
      </c>
      <c r="AC14" s="115">
        <v>5</v>
      </c>
      <c r="AZ14" s="115">
        <v>1</v>
      </c>
      <c r="BA14" s="115">
        <f>IF(AZ14=1,G14,0)</f>
        <v>0</v>
      </c>
      <c r="BB14" s="115">
        <f>IF(AZ14=2,G14,0)</f>
        <v>0</v>
      </c>
      <c r="BC14" s="115">
        <f>IF(AZ14=3,G14,0)</f>
        <v>0</v>
      </c>
      <c r="BD14" s="115">
        <f>IF(AZ14=4,G14,0)</f>
        <v>0</v>
      </c>
      <c r="BE14" s="115">
        <f>IF(AZ14=5,G14,0)</f>
        <v>0</v>
      </c>
      <c r="CZ14" s="115">
        <v>0</v>
      </c>
    </row>
    <row r="15" spans="1:104">
      <c r="A15" s="195"/>
      <c r="B15" s="205"/>
      <c r="C15" s="265" t="s">
        <v>256</v>
      </c>
      <c r="D15" s="266"/>
      <c r="E15" s="197">
        <f>(411.58+144.04+87.6+70.14+33.8+23.8)*0.15</f>
        <v>115.64399999999998</v>
      </c>
      <c r="F15" s="211"/>
      <c r="G15" s="199"/>
      <c r="H15" s="208"/>
      <c r="M15" s="137" t="s">
        <v>76</v>
      </c>
      <c r="O15" s="136"/>
    </row>
    <row r="16" spans="1:104" ht="22.5">
      <c r="A16" s="182">
        <v>6</v>
      </c>
      <c r="B16" s="200" t="s">
        <v>77</v>
      </c>
      <c r="C16" s="184" t="s">
        <v>267</v>
      </c>
      <c r="D16" s="185" t="s">
        <v>75</v>
      </c>
      <c r="E16" s="186">
        <v>192.74</v>
      </c>
      <c r="F16" s="245"/>
      <c r="G16" s="188">
        <f>E16*F16</f>
        <v>0</v>
      </c>
      <c r="H16" s="208"/>
      <c r="O16" s="136">
        <v>2</v>
      </c>
      <c r="AA16" s="115">
        <v>12</v>
      </c>
      <c r="AB16" s="115">
        <v>0</v>
      </c>
      <c r="AC16" s="115">
        <v>6</v>
      </c>
      <c r="AZ16" s="115">
        <v>1</v>
      </c>
      <c r="BA16" s="115">
        <f>IF(AZ16=1,G16,0)</f>
        <v>0</v>
      </c>
      <c r="BB16" s="115">
        <f>IF(AZ16=2,G16,0)</f>
        <v>0</v>
      </c>
      <c r="BC16" s="115">
        <f>IF(AZ16=3,G16,0)</f>
        <v>0</v>
      </c>
      <c r="BD16" s="115">
        <f>IF(AZ16=4,G16,0)</f>
        <v>0</v>
      </c>
      <c r="BE16" s="115">
        <f>IF(AZ16=5,G16,0)</f>
        <v>0</v>
      </c>
      <c r="CZ16" s="115">
        <v>0</v>
      </c>
    </row>
    <row r="17" spans="1:104">
      <c r="A17" s="195"/>
      <c r="B17" s="205"/>
      <c r="C17" s="265" t="s">
        <v>257</v>
      </c>
      <c r="D17" s="266"/>
      <c r="E17" s="197">
        <f>(411.58+144.04+87.6+70.14+33.8+23.8)*0.25</f>
        <v>192.73999999999998</v>
      </c>
      <c r="F17" s="198"/>
      <c r="G17" s="199"/>
      <c r="H17" s="208"/>
      <c r="M17" s="137"/>
      <c r="O17" s="136"/>
    </row>
    <row r="18" spans="1:104" ht="33.75">
      <c r="A18" s="182">
        <v>7</v>
      </c>
      <c r="B18" s="200" t="s">
        <v>79</v>
      </c>
      <c r="C18" s="184" t="s">
        <v>259</v>
      </c>
      <c r="D18" s="185" t="s">
        <v>75</v>
      </c>
      <c r="E18" s="186">
        <v>196.44</v>
      </c>
      <c r="F18" s="245"/>
      <c r="G18" s="188">
        <f>E18*F18</f>
        <v>0</v>
      </c>
      <c r="H18" s="208"/>
      <c r="O18" s="136">
        <v>2</v>
      </c>
      <c r="AA18" s="115">
        <v>12</v>
      </c>
      <c r="AB18" s="115">
        <v>0</v>
      </c>
      <c r="AC18" s="115">
        <v>7</v>
      </c>
      <c r="AZ18" s="115">
        <v>1</v>
      </c>
      <c r="BA18" s="115">
        <f>IF(AZ18=1,G18,0)</f>
        <v>0</v>
      </c>
      <c r="BB18" s="115">
        <f>IF(AZ18=2,G18,0)</f>
        <v>0</v>
      </c>
      <c r="BC18" s="115">
        <f>IF(AZ18=3,G18,0)</f>
        <v>0</v>
      </c>
      <c r="BD18" s="115">
        <f>IF(AZ18=4,G18,0)</f>
        <v>0</v>
      </c>
      <c r="BE18" s="115">
        <f>IF(AZ18=5,G18,0)</f>
        <v>0</v>
      </c>
      <c r="CZ18" s="115">
        <v>0</v>
      </c>
    </row>
    <row r="19" spans="1:104">
      <c r="A19" s="195"/>
      <c r="B19" s="205"/>
      <c r="C19" s="265" t="s">
        <v>309</v>
      </c>
      <c r="D19" s="266"/>
      <c r="E19" s="197">
        <f>1366*0.4*0.3*0.5</f>
        <v>81.96</v>
      </c>
      <c r="F19" s="198"/>
      <c r="G19" s="199"/>
      <c r="H19" s="208"/>
      <c r="M19" s="137" t="s">
        <v>80</v>
      </c>
      <c r="O19" s="136"/>
    </row>
    <row r="20" spans="1:104">
      <c r="A20" s="195"/>
      <c r="B20" s="205"/>
      <c r="C20" s="265" t="s">
        <v>314</v>
      </c>
      <c r="D20" s="266"/>
      <c r="E20" s="197">
        <f>14*0.8*0.9</f>
        <v>10.080000000000002</v>
      </c>
      <c r="F20" s="198"/>
      <c r="G20" s="199"/>
      <c r="H20" s="208"/>
      <c r="M20" s="137" t="s">
        <v>81</v>
      </c>
      <c r="O20" s="136"/>
    </row>
    <row r="21" spans="1:104">
      <c r="A21" s="195"/>
      <c r="B21" s="205"/>
      <c r="C21" s="265" t="s">
        <v>310</v>
      </c>
      <c r="D21" s="266"/>
      <c r="E21" s="197">
        <f>290*0.6*0.6</f>
        <v>104.39999999999999</v>
      </c>
      <c r="F21" s="198"/>
      <c r="G21" s="199"/>
      <c r="H21" s="208"/>
      <c r="M21" s="137" t="s">
        <v>82</v>
      </c>
      <c r="O21" s="136"/>
    </row>
    <row r="22" spans="1:104" ht="33.75">
      <c r="A22" s="182">
        <v>8</v>
      </c>
      <c r="B22" s="200" t="s">
        <v>79</v>
      </c>
      <c r="C22" s="184" t="s">
        <v>266</v>
      </c>
      <c r="D22" s="185" t="s">
        <v>75</v>
      </c>
      <c r="E22" s="186">
        <v>81.96</v>
      </c>
      <c r="F22" s="245"/>
      <c r="G22" s="188">
        <f>E22*F22</f>
        <v>0</v>
      </c>
      <c r="H22" s="208"/>
      <c r="O22" s="136">
        <v>2</v>
      </c>
      <c r="AA22" s="115">
        <v>12</v>
      </c>
      <c r="AB22" s="115">
        <v>0</v>
      </c>
      <c r="AC22" s="115">
        <v>8</v>
      </c>
      <c r="AZ22" s="115">
        <v>1</v>
      </c>
      <c r="BA22" s="115">
        <f>IF(AZ22=1,G22,0)</f>
        <v>0</v>
      </c>
      <c r="BB22" s="115">
        <f>IF(AZ22=2,G22,0)</f>
        <v>0</v>
      </c>
      <c r="BC22" s="115">
        <f>IF(AZ22=3,G22,0)</f>
        <v>0</v>
      </c>
      <c r="BD22" s="115">
        <f>IF(AZ22=4,G22,0)</f>
        <v>0</v>
      </c>
      <c r="BE22" s="115">
        <f>IF(AZ22=5,G22,0)</f>
        <v>0</v>
      </c>
      <c r="CZ22" s="115">
        <v>0</v>
      </c>
    </row>
    <row r="23" spans="1:104">
      <c r="A23" s="195"/>
      <c r="B23" s="205"/>
      <c r="C23" s="265" t="s">
        <v>309</v>
      </c>
      <c r="D23" s="266"/>
      <c r="E23" s="197">
        <f>1366*0.4*0.3*0.5</f>
        <v>81.96</v>
      </c>
      <c r="F23" s="198"/>
      <c r="G23" s="199"/>
      <c r="H23" s="208"/>
      <c r="M23" s="137" t="s">
        <v>78</v>
      </c>
      <c r="O23" s="136"/>
    </row>
    <row r="24" spans="1:104">
      <c r="A24" s="182">
        <v>9</v>
      </c>
      <c r="B24" s="200" t="s">
        <v>261</v>
      </c>
      <c r="C24" s="201" t="s">
        <v>260</v>
      </c>
      <c r="D24" s="202" t="s">
        <v>85</v>
      </c>
      <c r="E24" s="186">
        <v>770.96</v>
      </c>
      <c r="F24" s="245"/>
      <c r="G24" s="203">
        <f>E24*F24</f>
        <v>0</v>
      </c>
      <c r="H24" s="208"/>
      <c r="O24" s="136"/>
    </row>
    <row r="25" spans="1:104">
      <c r="A25" s="195"/>
      <c r="B25" s="205"/>
      <c r="C25" s="265" t="s">
        <v>258</v>
      </c>
      <c r="D25" s="266"/>
      <c r="E25" s="197">
        <f>411.58+144.04+87.6+70.14+33.8+23.8</f>
        <v>770.95999999999992</v>
      </c>
      <c r="F25" s="198"/>
      <c r="G25" s="199"/>
      <c r="H25" s="208"/>
      <c r="O25" s="136"/>
    </row>
    <row r="26" spans="1:104">
      <c r="A26" s="182">
        <v>10</v>
      </c>
      <c r="B26" s="200" t="s">
        <v>83</v>
      </c>
      <c r="C26" s="184" t="s">
        <v>84</v>
      </c>
      <c r="D26" s="185" t="s">
        <v>85</v>
      </c>
      <c r="E26" s="186">
        <v>770.96</v>
      </c>
      <c r="F26" s="245"/>
      <c r="G26" s="188">
        <f>E26*F26</f>
        <v>0</v>
      </c>
      <c r="H26" s="208"/>
      <c r="O26" s="136">
        <v>2</v>
      </c>
      <c r="AA26" s="115">
        <v>12</v>
      </c>
      <c r="AB26" s="115">
        <v>0</v>
      </c>
      <c r="AC26" s="115">
        <v>10</v>
      </c>
      <c r="AZ26" s="115">
        <v>1</v>
      </c>
      <c r="BA26" s="115">
        <f>IF(AZ26=1,G26,0)</f>
        <v>0</v>
      </c>
      <c r="BB26" s="115">
        <f>IF(AZ26=2,G26,0)</f>
        <v>0</v>
      </c>
      <c r="BC26" s="115">
        <f>IF(AZ26=3,G26,0)</f>
        <v>0</v>
      </c>
      <c r="BD26" s="115">
        <f>IF(AZ26=4,G26,0)</f>
        <v>0</v>
      </c>
      <c r="BE26" s="115">
        <f>IF(AZ26=5,G26,0)</f>
        <v>0</v>
      </c>
      <c r="CZ26" s="115">
        <v>0</v>
      </c>
    </row>
    <row r="27" spans="1:104">
      <c r="A27" s="195"/>
      <c r="B27" s="205"/>
      <c r="C27" s="265" t="s">
        <v>258</v>
      </c>
      <c r="D27" s="266"/>
      <c r="E27" s="197">
        <f>411.58+144.04+87.6+70.14+33.8+23.8</f>
        <v>770.95999999999992</v>
      </c>
      <c r="F27" s="198"/>
      <c r="G27" s="199"/>
      <c r="H27" s="208"/>
      <c r="M27" s="137" t="s">
        <v>86</v>
      </c>
      <c r="O27" s="136"/>
    </row>
    <row r="28" spans="1:104">
      <c r="A28" s="182">
        <v>11</v>
      </c>
      <c r="B28" s="200" t="s">
        <v>264</v>
      </c>
      <c r="C28" s="201" t="s">
        <v>262</v>
      </c>
      <c r="D28" s="202" t="s">
        <v>75</v>
      </c>
      <c r="E28" s="186">
        <v>81.96</v>
      </c>
      <c r="F28" s="245"/>
      <c r="G28" s="203">
        <f>E28*F28</f>
        <v>0</v>
      </c>
      <c r="H28" s="208"/>
      <c r="M28" s="137"/>
      <c r="O28" s="136"/>
    </row>
    <row r="29" spans="1:104" ht="22.5">
      <c r="A29" s="182">
        <v>12</v>
      </c>
      <c r="B29" s="200" t="s">
        <v>87</v>
      </c>
      <c r="C29" s="184" t="s">
        <v>88</v>
      </c>
      <c r="D29" s="185" t="s">
        <v>75</v>
      </c>
      <c r="E29" s="186">
        <v>81.96</v>
      </c>
      <c r="F29" s="245"/>
      <c r="G29" s="188">
        <f>E29*F29</f>
        <v>0</v>
      </c>
      <c r="H29" s="208"/>
      <c r="M29" s="137"/>
      <c r="O29" s="136"/>
    </row>
    <row r="30" spans="1:104">
      <c r="A30" s="182">
        <v>13</v>
      </c>
      <c r="B30" s="200" t="s">
        <v>264</v>
      </c>
      <c r="C30" s="201" t="s">
        <v>263</v>
      </c>
      <c r="D30" s="202" t="s">
        <v>75</v>
      </c>
      <c r="E30" s="186">
        <v>57.82</v>
      </c>
      <c r="F30" s="245"/>
      <c r="G30" s="203">
        <f>E30*F30</f>
        <v>0</v>
      </c>
      <c r="H30" s="208"/>
      <c r="M30" s="137"/>
      <c r="O30" s="136"/>
    </row>
    <row r="31" spans="1:104">
      <c r="A31" s="182"/>
      <c r="B31" s="200"/>
      <c r="C31" s="265" t="s">
        <v>299</v>
      </c>
      <c r="D31" s="266"/>
      <c r="E31" s="197">
        <f>115.64/2</f>
        <v>57.82</v>
      </c>
      <c r="F31" s="186"/>
      <c r="G31" s="203"/>
      <c r="H31" s="208"/>
      <c r="M31" s="137"/>
      <c r="O31" s="136"/>
    </row>
    <row r="32" spans="1:104" ht="22.5">
      <c r="A32" s="182">
        <v>14</v>
      </c>
      <c r="B32" s="200" t="s">
        <v>87</v>
      </c>
      <c r="C32" s="184" t="s">
        <v>88</v>
      </c>
      <c r="D32" s="185" t="s">
        <v>75</v>
      </c>
      <c r="E32" s="186">
        <v>57.82</v>
      </c>
      <c r="F32" s="245"/>
      <c r="G32" s="188">
        <f>E32*F32</f>
        <v>0</v>
      </c>
      <c r="H32" s="208"/>
      <c r="O32" s="136">
        <v>2</v>
      </c>
      <c r="AA32" s="115">
        <v>12</v>
      </c>
      <c r="AB32" s="115">
        <v>0</v>
      </c>
      <c r="AC32" s="115">
        <v>11</v>
      </c>
      <c r="AZ32" s="115">
        <v>1</v>
      </c>
      <c r="BA32" s="115">
        <f>IF(AZ32=1,G32,0)</f>
        <v>0</v>
      </c>
      <c r="BB32" s="115">
        <f>IF(AZ32=2,G32,0)</f>
        <v>0</v>
      </c>
      <c r="BC32" s="115">
        <f>IF(AZ32=3,G32,0)</f>
        <v>0</v>
      </c>
      <c r="BD32" s="115">
        <f>IF(AZ32=4,G32,0)</f>
        <v>0</v>
      </c>
      <c r="BE32" s="115">
        <f>IF(AZ32=5,G32,0)</f>
        <v>0</v>
      </c>
      <c r="CZ32" s="115">
        <v>0</v>
      </c>
    </row>
    <row r="33" spans="1:104" ht="22.5">
      <c r="A33" s="182">
        <v>15</v>
      </c>
      <c r="B33" s="200" t="s">
        <v>89</v>
      </c>
      <c r="C33" s="184" t="s">
        <v>90</v>
      </c>
      <c r="D33" s="185" t="s">
        <v>85</v>
      </c>
      <c r="E33" s="186">
        <v>385.47</v>
      </c>
      <c r="F33" s="245"/>
      <c r="G33" s="188">
        <f>E33*F33</f>
        <v>0</v>
      </c>
      <c r="H33" s="210"/>
      <c r="O33" s="136">
        <v>2</v>
      </c>
      <c r="AA33" s="115">
        <v>12</v>
      </c>
      <c r="AB33" s="115">
        <v>0</v>
      </c>
      <c r="AC33" s="115">
        <v>12</v>
      </c>
      <c r="AZ33" s="115">
        <v>1</v>
      </c>
      <c r="BA33" s="115">
        <f>IF(AZ33=1,G33,0)</f>
        <v>0</v>
      </c>
      <c r="BB33" s="115">
        <f>IF(AZ33=2,G33,0)</f>
        <v>0</v>
      </c>
      <c r="BC33" s="115">
        <f>IF(AZ33=3,G33,0)</f>
        <v>0</v>
      </c>
      <c r="BD33" s="115">
        <f>IF(AZ33=4,G33,0)</f>
        <v>0</v>
      </c>
      <c r="BE33" s="115">
        <f>IF(AZ33=5,G33,0)</f>
        <v>0</v>
      </c>
      <c r="CZ33" s="115">
        <v>3.0000000000000001E-5</v>
      </c>
    </row>
    <row r="34" spans="1:104">
      <c r="A34" s="182"/>
      <c r="B34" s="200"/>
      <c r="C34" s="265" t="s">
        <v>300</v>
      </c>
      <c r="D34" s="266"/>
      <c r="E34" s="197">
        <f>57.82/0.15</f>
        <v>385.4666666666667</v>
      </c>
      <c r="F34" s="187"/>
      <c r="G34" s="188"/>
      <c r="H34" s="210"/>
      <c r="O34" s="136"/>
    </row>
    <row r="35" spans="1:104" ht="22.5">
      <c r="A35" s="182">
        <v>16</v>
      </c>
      <c r="B35" s="200" t="s">
        <v>268</v>
      </c>
      <c r="C35" s="184" t="s">
        <v>269</v>
      </c>
      <c r="D35" s="185" t="s">
        <v>75</v>
      </c>
      <c r="E35" s="186">
        <v>81.96</v>
      </c>
      <c r="F35" s="245"/>
      <c r="G35" s="188">
        <f>E35*F35</f>
        <v>0</v>
      </c>
      <c r="H35" s="208"/>
      <c r="O35" s="136">
        <v>2</v>
      </c>
      <c r="AA35" s="115">
        <v>12</v>
      </c>
      <c r="AB35" s="115">
        <v>0</v>
      </c>
      <c r="AC35" s="115">
        <v>14</v>
      </c>
      <c r="AZ35" s="115">
        <v>1</v>
      </c>
      <c r="BA35" s="115">
        <f>IF(AZ35=1,G35,0)</f>
        <v>0</v>
      </c>
      <c r="BB35" s="115">
        <f>IF(AZ35=2,G35,0)</f>
        <v>0</v>
      </c>
      <c r="BC35" s="115">
        <f>IF(AZ35=3,G35,0)</f>
        <v>0</v>
      </c>
      <c r="BD35" s="115">
        <f>IF(AZ35=4,G35,0)</f>
        <v>0</v>
      </c>
      <c r="BE35" s="115">
        <f>IF(AZ35=5,G35,0)</f>
        <v>0</v>
      </c>
      <c r="CZ35" s="115">
        <v>0</v>
      </c>
    </row>
    <row r="36" spans="1:104">
      <c r="A36" s="182">
        <v>17</v>
      </c>
      <c r="B36" s="200" t="s">
        <v>320</v>
      </c>
      <c r="C36" s="184" t="s">
        <v>334</v>
      </c>
      <c r="D36" s="185" t="s">
        <v>164</v>
      </c>
      <c r="E36" s="186">
        <v>700.52</v>
      </c>
      <c r="F36" s="245"/>
      <c r="G36" s="188">
        <f>E36*F36</f>
        <v>0</v>
      </c>
      <c r="H36" s="208"/>
      <c r="O36" s="136">
        <v>2</v>
      </c>
      <c r="AA36" s="115">
        <v>12</v>
      </c>
      <c r="AB36" s="115">
        <v>0</v>
      </c>
      <c r="AC36" s="115">
        <v>15</v>
      </c>
      <c r="AZ36" s="115">
        <v>1</v>
      </c>
      <c r="BA36" s="115">
        <f>IF(AZ36=1,G36,0)</f>
        <v>0</v>
      </c>
      <c r="BB36" s="115">
        <f>IF(AZ36=2,G36,0)</f>
        <v>0</v>
      </c>
      <c r="BC36" s="115">
        <f>IF(AZ36=3,G36,0)</f>
        <v>0</v>
      </c>
      <c r="BD36" s="115">
        <f>IF(AZ36=4,G36,0)</f>
        <v>0</v>
      </c>
      <c r="BE36" s="115">
        <f>IF(AZ36=5,G36,0)</f>
        <v>0</v>
      </c>
      <c r="CZ36" s="115">
        <v>0</v>
      </c>
    </row>
    <row r="37" spans="1:104">
      <c r="A37" s="195"/>
      <c r="B37" s="205"/>
      <c r="C37" s="267" t="s">
        <v>315</v>
      </c>
      <c r="D37" s="268"/>
      <c r="E37" s="197">
        <f>(192.74+196.44)*1.8</f>
        <v>700.524</v>
      </c>
      <c r="F37" s="198"/>
      <c r="G37" s="199"/>
      <c r="H37" s="208"/>
      <c r="M37" s="137" t="s">
        <v>91</v>
      </c>
      <c r="O37" s="136"/>
    </row>
    <row r="38" spans="1:104">
      <c r="A38" s="182">
        <v>18</v>
      </c>
      <c r="B38" s="200" t="s">
        <v>92</v>
      </c>
      <c r="C38" s="184" t="s">
        <v>93</v>
      </c>
      <c r="D38" s="185" t="s">
        <v>140</v>
      </c>
      <c r="E38" s="186">
        <v>1</v>
      </c>
      <c r="F38" s="187">
        <f>'Dešťová kanalizace'!G20</f>
        <v>0</v>
      </c>
      <c r="G38" s="188">
        <f>E38*F38</f>
        <v>0</v>
      </c>
      <c r="H38" s="208"/>
      <c r="O38" s="136">
        <v>2</v>
      </c>
      <c r="AA38" s="115">
        <v>12</v>
      </c>
      <c r="AB38" s="115">
        <v>0</v>
      </c>
      <c r="AC38" s="115">
        <v>16</v>
      </c>
      <c r="AZ38" s="115">
        <v>1</v>
      </c>
      <c r="BA38" s="115">
        <f>IF(AZ38=1,G38,0)</f>
        <v>0</v>
      </c>
      <c r="BB38" s="115">
        <f>IF(AZ38=2,G38,0)</f>
        <v>0</v>
      </c>
      <c r="BC38" s="115">
        <f>IF(AZ38=3,G38,0)</f>
        <v>0</v>
      </c>
      <c r="BD38" s="115">
        <f>IF(AZ38=4,G38,0)</f>
        <v>0</v>
      </c>
      <c r="BE38" s="115">
        <f>IF(AZ38=5,G38,0)</f>
        <v>0</v>
      </c>
      <c r="CZ38" s="115">
        <v>0</v>
      </c>
    </row>
    <row r="39" spans="1:104">
      <c r="A39" s="189"/>
      <c r="B39" s="206" t="s">
        <v>64</v>
      </c>
      <c r="C39" s="191" t="str">
        <f>CONCATENATE(B13," ",C13)</f>
        <v>1 Zemní práce</v>
      </c>
      <c r="D39" s="189"/>
      <c r="E39" s="192"/>
      <c r="F39" s="193"/>
      <c r="G39" s="194">
        <f>SUM(G13:G38)</f>
        <v>0</v>
      </c>
      <c r="H39" s="208"/>
      <c r="O39" s="136">
        <v>4</v>
      </c>
      <c r="BA39" s="138">
        <f>SUM(BA13:BA38)</f>
        <v>0</v>
      </c>
      <c r="BB39" s="138">
        <f>SUM(BB13:BB38)</f>
        <v>0</v>
      </c>
      <c r="BC39" s="138">
        <f>SUM(BC13:BC38)</f>
        <v>0</v>
      </c>
      <c r="BD39" s="138">
        <f>SUM(BD13:BD38)</f>
        <v>0</v>
      </c>
      <c r="BE39" s="138">
        <f>SUM(BE13:BE38)</f>
        <v>0</v>
      </c>
    </row>
    <row r="40" spans="1:104">
      <c r="A40" s="175" t="s">
        <v>61</v>
      </c>
      <c r="B40" s="176" t="s">
        <v>94</v>
      </c>
      <c r="C40" s="177" t="s">
        <v>95</v>
      </c>
      <c r="D40" s="178"/>
      <c r="E40" s="179"/>
      <c r="F40" s="180"/>
      <c r="G40" s="181"/>
      <c r="H40" s="209"/>
      <c r="I40" s="135"/>
      <c r="O40" s="136">
        <v>1</v>
      </c>
    </row>
    <row r="41" spans="1:104" ht="22.5">
      <c r="A41" s="182">
        <v>19</v>
      </c>
      <c r="B41" s="183" t="s">
        <v>96</v>
      </c>
      <c r="C41" s="184" t="s">
        <v>302</v>
      </c>
      <c r="D41" s="185" t="s">
        <v>97</v>
      </c>
      <c r="E41" s="186">
        <v>291</v>
      </c>
      <c r="F41" s="245"/>
      <c r="G41" s="188">
        <f>E41*F41</f>
        <v>0</v>
      </c>
      <c r="H41" s="208"/>
      <c r="O41" s="136">
        <v>2</v>
      </c>
      <c r="AA41" s="115">
        <v>12</v>
      </c>
      <c r="AB41" s="115">
        <v>0</v>
      </c>
      <c r="AC41" s="115">
        <v>17</v>
      </c>
      <c r="AZ41" s="115">
        <v>1</v>
      </c>
      <c r="BA41" s="115">
        <f>IF(AZ41=1,G41,0)</f>
        <v>0</v>
      </c>
      <c r="BB41" s="115">
        <f>IF(AZ41=2,G41,0)</f>
        <v>0</v>
      </c>
      <c r="BC41" s="115">
        <f>IF(AZ41=3,G41,0)</f>
        <v>0</v>
      </c>
      <c r="BD41" s="115">
        <f>IF(AZ41=4,G41,0)</f>
        <v>0</v>
      </c>
      <c r="BE41" s="115">
        <f>IF(AZ41=5,G41,0)</f>
        <v>0</v>
      </c>
      <c r="CZ41" s="115">
        <v>0.43051</v>
      </c>
    </row>
    <row r="42" spans="1:104">
      <c r="A42" s="182">
        <v>20</v>
      </c>
      <c r="B42" s="183" t="s">
        <v>304</v>
      </c>
      <c r="C42" s="201" t="s">
        <v>305</v>
      </c>
      <c r="D42" s="202" t="s">
        <v>75</v>
      </c>
      <c r="E42" s="186">
        <v>1.68</v>
      </c>
      <c r="F42" s="245"/>
      <c r="G42" s="188">
        <f>E42*F42</f>
        <v>0</v>
      </c>
      <c r="H42" s="208"/>
      <c r="O42" s="136"/>
    </row>
    <row r="43" spans="1:104">
      <c r="A43" s="182"/>
      <c r="B43" s="183"/>
      <c r="C43" s="267" t="s">
        <v>316</v>
      </c>
      <c r="D43" s="268"/>
      <c r="E43" s="197">
        <f>14*0.8*0.15</f>
        <v>1.6800000000000002</v>
      </c>
      <c r="F43" s="187"/>
      <c r="G43" s="188"/>
      <c r="H43" s="208"/>
      <c r="O43" s="136"/>
    </row>
    <row r="44" spans="1:104">
      <c r="A44" s="189"/>
      <c r="B44" s="190" t="s">
        <v>64</v>
      </c>
      <c r="C44" s="212" t="str">
        <f>CONCATENATE(B40," ",C40)</f>
        <v>2 Základy</v>
      </c>
      <c r="D44" s="213"/>
      <c r="E44" s="192"/>
      <c r="F44" s="193"/>
      <c r="G44" s="194">
        <f>SUM(G40:G43)</f>
        <v>0</v>
      </c>
      <c r="H44" s="208"/>
      <c r="O44" s="136">
        <v>4</v>
      </c>
      <c r="BA44" s="138">
        <f>SUM(BA40:BA41)</f>
        <v>0</v>
      </c>
      <c r="BB44" s="138">
        <f>SUM(BB40:BB41)</f>
        <v>0</v>
      </c>
      <c r="BC44" s="138">
        <f>SUM(BC40:BC41)</f>
        <v>0</v>
      </c>
      <c r="BD44" s="138">
        <f>SUM(BD40:BD41)</f>
        <v>0</v>
      </c>
      <c r="BE44" s="138">
        <f>SUM(BE40:BE41)</f>
        <v>0</v>
      </c>
    </row>
    <row r="45" spans="1:104">
      <c r="A45" s="175" t="s">
        <v>61</v>
      </c>
      <c r="B45" s="176" t="s">
        <v>98</v>
      </c>
      <c r="C45" s="177" t="s">
        <v>99</v>
      </c>
      <c r="D45" s="178"/>
      <c r="E45" s="179"/>
      <c r="F45" s="180"/>
      <c r="G45" s="181"/>
      <c r="H45" s="209"/>
      <c r="I45" s="135"/>
      <c r="O45" s="136">
        <v>1</v>
      </c>
    </row>
    <row r="46" spans="1:104" ht="22.5">
      <c r="A46" s="182">
        <v>21</v>
      </c>
      <c r="B46" s="183" t="s">
        <v>100</v>
      </c>
      <c r="C46" s="184" t="s">
        <v>301</v>
      </c>
      <c r="D46" s="185" t="s">
        <v>85</v>
      </c>
      <c r="E46" s="186">
        <v>17.5</v>
      </c>
      <c r="F46" s="245"/>
      <c r="G46" s="188">
        <f>E46*F46</f>
        <v>0</v>
      </c>
      <c r="H46" s="208"/>
      <c r="O46" s="136">
        <v>2</v>
      </c>
      <c r="AA46" s="115">
        <v>12</v>
      </c>
      <c r="AB46" s="115">
        <v>0</v>
      </c>
      <c r="AC46" s="115">
        <v>18</v>
      </c>
      <c r="AZ46" s="115">
        <v>1</v>
      </c>
      <c r="BA46" s="115">
        <f>IF(AZ46=1,G46,0)</f>
        <v>0</v>
      </c>
      <c r="BB46" s="115">
        <f>IF(AZ46=2,G46,0)</f>
        <v>0</v>
      </c>
      <c r="BC46" s="115">
        <f>IF(AZ46=3,G46,0)</f>
        <v>0</v>
      </c>
      <c r="BD46" s="115">
        <f>IF(AZ46=4,G46,0)</f>
        <v>0</v>
      </c>
      <c r="BE46" s="115">
        <f>IF(AZ46=5,G46,0)</f>
        <v>0</v>
      </c>
      <c r="CZ46" s="115">
        <v>0.68700000000000006</v>
      </c>
    </row>
    <row r="47" spans="1:104">
      <c r="A47" s="195"/>
      <c r="B47" s="196"/>
      <c r="C47" s="265" t="s">
        <v>101</v>
      </c>
      <c r="D47" s="266"/>
      <c r="E47" s="197">
        <f>14*1.25</f>
        <v>17.5</v>
      </c>
      <c r="F47" s="198"/>
      <c r="G47" s="199"/>
      <c r="H47" s="208"/>
      <c r="M47" s="137" t="s">
        <v>101</v>
      </c>
      <c r="O47" s="136"/>
    </row>
    <row r="48" spans="1:104">
      <c r="A48" s="182">
        <v>22</v>
      </c>
      <c r="B48" s="183" t="s">
        <v>272</v>
      </c>
      <c r="C48" s="184" t="s">
        <v>271</v>
      </c>
      <c r="D48" s="185" t="s">
        <v>97</v>
      </c>
      <c r="E48" s="186">
        <v>14</v>
      </c>
      <c r="F48" s="245"/>
      <c r="G48" s="188">
        <f>E48*F48</f>
        <v>0</v>
      </c>
      <c r="H48" s="208"/>
      <c r="M48" s="137"/>
      <c r="O48" s="136"/>
    </row>
    <row r="49" spans="1:104">
      <c r="A49" s="182">
        <v>23</v>
      </c>
      <c r="B49" s="183" t="s">
        <v>273</v>
      </c>
      <c r="C49" s="184" t="s">
        <v>270</v>
      </c>
      <c r="D49" s="185" t="s">
        <v>97</v>
      </c>
      <c r="E49" s="186">
        <v>14</v>
      </c>
      <c r="F49" s="245"/>
      <c r="G49" s="188">
        <f>E49*F49</f>
        <v>0</v>
      </c>
      <c r="H49" s="208"/>
      <c r="M49" s="137"/>
      <c r="O49" s="136"/>
    </row>
    <row r="50" spans="1:104">
      <c r="A50" s="189"/>
      <c r="B50" s="190" t="s">
        <v>64</v>
      </c>
      <c r="C50" s="191" t="str">
        <f>CONCATENATE(B45," ",C45)</f>
        <v>3 Svislé konstrukce</v>
      </c>
      <c r="D50" s="189"/>
      <c r="E50" s="192"/>
      <c r="F50" s="193"/>
      <c r="G50" s="194">
        <f>SUM(G45:G49)</f>
        <v>0</v>
      </c>
      <c r="H50" s="208"/>
      <c r="O50" s="136">
        <v>4</v>
      </c>
      <c r="BA50" s="138">
        <f>SUM(BA45:BA47)</f>
        <v>0</v>
      </c>
      <c r="BB50" s="138">
        <f>SUM(BB45:BB47)</f>
        <v>0</v>
      </c>
      <c r="BC50" s="138">
        <f>SUM(BC45:BC47)</f>
        <v>0</v>
      </c>
      <c r="BD50" s="138">
        <f>SUM(BD45:BD47)</f>
        <v>0</v>
      </c>
      <c r="BE50" s="138">
        <f>SUM(BE45:BE47)</f>
        <v>0</v>
      </c>
    </row>
    <row r="51" spans="1:104">
      <c r="A51" s="175" t="s">
        <v>61</v>
      </c>
      <c r="B51" s="176" t="s">
        <v>102</v>
      </c>
      <c r="C51" s="177" t="s">
        <v>103</v>
      </c>
      <c r="D51" s="178"/>
      <c r="E51" s="179"/>
      <c r="F51" s="180"/>
      <c r="G51" s="181"/>
      <c r="H51" s="209"/>
      <c r="I51" s="135"/>
      <c r="O51" s="136">
        <v>1</v>
      </c>
    </row>
    <row r="52" spans="1:104" ht="22.5">
      <c r="A52" s="182">
        <v>24</v>
      </c>
      <c r="B52" s="183" t="s">
        <v>104</v>
      </c>
      <c r="C52" s="184" t="s">
        <v>274</v>
      </c>
      <c r="D52" s="185" t="s">
        <v>85</v>
      </c>
      <c r="E52" s="186">
        <v>700.82</v>
      </c>
      <c r="F52" s="245"/>
      <c r="G52" s="188">
        <f>E52*F52</f>
        <v>0</v>
      </c>
      <c r="H52" s="208"/>
      <c r="O52" s="136">
        <v>2</v>
      </c>
      <c r="AA52" s="115">
        <v>12</v>
      </c>
      <c r="AB52" s="115">
        <v>0</v>
      </c>
      <c r="AC52" s="115">
        <v>19</v>
      </c>
      <c r="AZ52" s="115">
        <v>1</v>
      </c>
      <c r="BA52" s="115">
        <f>IF(AZ52=1,G52,0)</f>
        <v>0</v>
      </c>
      <c r="BB52" s="115">
        <f>IF(AZ52=2,G52,0)</f>
        <v>0</v>
      </c>
      <c r="BC52" s="115">
        <f>IF(AZ52=3,G52,0)</f>
        <v>0</v>
      </c>
      <c r="BD52" s="115">
        <f>IF(AZ52=4,G52,0)</f>
        <v>0</v>
      </c>
      <c r="BE52" s="115">
        <f>IF(AZ52=5,G52,0)</f>
        <v>0</v>
      </c>
      <c r="CZ52" s="115">
        <v>0</v>
      </c>
    </row>
    <row r="53" spans="1:104">
      <c r="A53" s="195"/>
      <c r="B53" s="196"/>
      <c r="C53" s="265" t="s">
        <v>308</v>
      </c>
      <c r="D53" s="266"/>
      <c r="E53" s="197">
        <f>411.58+144.04+87.6+33.8+23.8</f>
        <v>700.81999999999994</v>
      </c>
      <c r="F53" s="198"/>
      <c r="G53" s="199"/>
      <c r="H53" s="208"/>
      <c r="M53" s="137" t="s">
        <v>105</v>
      </c>
      <c r="O53" s="136"/>
    </row>
    <row r="54" spans="1:104" ht="22.5">
      <c r="A54" s="182">
        <v>25</v>
      </c>
      <c r="B54" s="183" t="s">
        <v>108</v>
      </c>
      <c r="C54" s="184" t="s">
        <v>109</v>
      </c>
      <c r="D54" s="185" t="s">
        <v>97</v>
      </c>
      <c r="E54" s="186">
        <v>110</v>
      </c>
      <c r="F54" s="245"/>
      <c r="G54" s="188">
        <f>E54*F54</f>
        <v>0</v>
      </c>
      <c r="H54" s="208"/>
      <c r="O54" s="136">
        <v>2</v>
      </c>
      <c r="AA54" s="115">
        <v>12</v>
      </c>
      <c r="AB54" s="115">
        <v>0</v>
      </c>
      <c r="AC54" s="115">
        <v>21</v>
      </c>
      <c r="AZ54" s="115">
        <v>1</v>
      </c>
      <c r="BA54" s="115">
        <f>IF(AZ54=1,G54,0)</f>
        <v>0</v>
      </c>
      <c r="BB54" s="115">
        <f>IF(AZ54=2,G54,0)</f>
        <v>0</v>
      </c>
      <c r="BC54" s="115">
        <f>IF(AZ54=3,G54,0)</f>
        <v>0</v>
      </c>
      <c r="BD54" s="115">
        <f>IF(AZ54=4,G54,0)</f>
        <v>0</v>
      </c>
      <c r="BE54" s="115">
        <f>IF(AZ54=5,G54,0)</f>
        <v>0</v>
      </c>
      <c r="CZ54" s="115">
        <v>2.2399999999999998E-3</v>
      </c>
    </row>
    <row r="55" spans="1:104" ht="22.5">
      <c r="A55" s="182">
        <v>26</v>
      </c>
      <c r="B55" s="183" t="s">
        <v>110</v>
      </c>
      <c r="C55" s="184" t="s">
        <v>111</v>
      </c>
      <c r="D55" s="185" t="s">
        <v>85</v>
      </c>
      <c r="E55" s="186">
        <v>2105</v>
      </c>
      <c r="F55" s="245"/>
      <c r="G55" s="188">
        <f>E55*F55</f>
        <v>0</v>
      </c>
      <c r="H55" s="208"/>
      <c r="O55" s="136">
        <v>2</v>
      </c>
      <c r="AA55" s="115">
        <v>12</v>
      </c>
      <c r="AB55" s="115">
        <v>0</v>
      </c>
      <c r="AC55" s="115">
        <v>22</v>
      </c>
      <c r="AZ55" s="115">
        <v>1</v>
      </c>
      <c r="BA55" s="115">
        <f>IF(AZ55=1,G55,0)</f>
        <v>0</v>
      </c>
      <c r="BB55" s="115">
        <f>IF(AZ55=2,G55,0)</f>
        <v>0</v>
      </c>
      <c r="BC55" s="115">
        <f>IF(AZ55=3,G55,0)</f>
        <v>0</v>
      </c>
      <c r="BD55" s="115">
        <f>IF(AZ55=4,G55,0)</f>
        <v>0</v>
      </c>
      <c r="BE55" s="115">
        <f>IF(AZ55=5,G55,0)</f>
        <v>0</v>
      </c>
      <c r="CZ55" s="115">
        <v>0.10373</v>
      </c>
    </row>
    <row r="56" spans="1:104">
      <c r="A56" s="195"/>
      <c r="B56" s="196"/>
      <c r="C56" s="265">
        <v>2105</v>
      </c>
      <c r="D56" s="266"/>
      <c r="E56" s="197">
        <v>2105</v>
      </c>
      <c r="F56" s="198"/>
      <c r="G56" s="199"/>
      <c r="H56" s="208"/>
      <c r="M56" s="137">
        <v>1249</v>
      </c>
      <c r="O56" s="136"/>
    </row>
    <row r="57" spans="1:104">
      <c r="A57" s="182">
        <v>27</v>
      </c>
      <c r="B57" s="183" t="s">
        <v>112</v>
      </c>
      <c r="C57" s="184" t="s">
        <v>113</v>
      </c>
      <c r="D57" s="185" t="s">
        <v>85</v>
      </c>
      <c r="E57" s="186">
        <v>2105</v>
      </c>
      <c r="F57" s="245"/>
      <c r="G57" s="188">
        <f>E57*F57</f>
        <v>0</v>
      </c>
      <c r="H57" s="208"/>
      <c r="O57" s="136">
        <v>2</v>
      </c>
      <c r="AA57" s="115">
        <v>12</v>
      </c>
      <c r="AB57" s="115">
        <v>0</v>
      </c>
      <c r="AC57" s="115">
        <v>23</v>
      </c>
      <c r="AZ57" s="115">
        <v>1</v>
      </c>
      <c r="BA57" s="115">
        <f>IF(AZ57=1,G57,0)</f>
        <v>0</v>
      </c>
      <c r="BB57" s="115">
        <f>IF(AZ57=2,G57,0)</f>
        <v>0</v>
      </c>
      <c r="BC57" s="115">
        <f>IF(AZ57=3,G57,0)</f>
        <v>0</v>
      </c>
      <c r="BD57" s="115">
        <f>IF(AZ57=4,G57,0)</f>
        <v>0</v>
      </c>
      <c r="BE57" s="115">
        <f>IF(AZ57=5,G57,0)</f>
        <v>0</v>
      </c>
      <c r="CZ57" s="115">
        <v>7.1000000000000002E-4</v>
      </c>
    </row>
    <row r="58" spans="1:104">
      <c r="A58" s="182">
        <v>28</v>
      </c>
      <c r="B58" s="183" t="s">
        <v>114</v>
      </c>
      <c r="C58" s="184" t="s">
        <v>115</v>
      </c>
      <c r="D58" s="185" t="s">
        <v>85</v>
      </c>
      <c r="E58" s="186">
        <v>2105</v>
      </c>
      <c r="F58" s="245"/>
      <c r="G58" s="188">
        <f>E58*F58</f>
        <v>0</v>
      </c>
      <c r="H58" s="208"/>
      <c r="O58" s="136">
        <v>2</v>
      </c>
      <c r="AA58" s="115">
        <v>12</v>
      </c>
      <c r="AB58" s="115">
        <v>0</v>
      </c>
      <c r="AC58" s="115">
        <v>24</v>
      </c>
      <c r="AZ58" s="115">
        <v>1</v>
      </c>
      <c r="BA58" s="115">
        <f>IF(AZ58=1,G58,0)</f>
        <v>0</v>
      </c>
      <c r="BB58" s="115">
        <f>IF(AZ58=2,G58,0)</f>
        <v>0</v>
      </c>
      <c r="BC58" s="115">
        <f>IF(AZ58=3,G58,0)</f>
        <v>0</v>
      </c>
      <c r="BD58" s="115">
        <f>IF(AZ58=4,G58,0)</f>
        <v>0</v>
      </c>
      <c r="BE58" s="115">
        <f>IF(AZ58=5,G58,0)</f>
        <v>0</v>
      </c>
      <c r="CZ58" s="115">
        <v>6.5199999999999998E-3</v>
      </c>
    </row>
    <row r="59" spans="1:104" ht="22.5">
      <c r="A59" s="182">
        <v>29</v>
      </c>
      <c r="B59" s="183" t="s">
        <v>116</v>
      </c>
      <c r="C59" s="184" t="s">
        <v>357</v>
      </c>
      <c r="D59" s="185" t="s">
        <v>85</v>
      </c>
      <c r="E59" s="186">
        <v>2105</v>
      </c>
      <c r="F59" s="245"/>
      <c r="G59" s="188">
        <f>E59*F59</f>
        <v>0</v>
      </c>
      <c r="H59" s="208"/>
      <c r="O59" s="136">
        <v>2</v>
      </c>
      <c r="AA59" s="115">
        <v>12</v>
      </c>
      <c r="AB59" s="115">
        <v>0</v>
      </c>
      <c r="AC59" s="115">
        <v>25</v>
      </c>
      <c r="AZ59" s="115">
        <v>1</v>
      </c>
      <c r="BA59" s="115">
        <f>IF(AZ59=1,G59,0)</f>
        <v>0</v>
      </c>
      <c r="BB59" s="115">
        <f>IF(AZ59=2,G59,0)</f>
        <v>0</v>
      </c>
      <c r="BC59" s="115">
        <f>IF(AZ59=3,G59,0)</f>
        <v>0</v>
      </c>
      <c r="BD59" s="115">
        <f>IF(AZ59=4,G59,0)</f>
        <v>0</v>
      </c>
      <c r="BE59" s="115">
        <f>IF(AZ59=5,G59,0)</f>
        <v>0</v>
      </c>
      <c r="CZ59" s="115">
        <v>0.15318999999999999</v>
      </c>
    </row>
    <row r="60" spans="1:104" ht="22.5">
      <c r="A60" s="182">
        <v>30</v>
      </c>
      <c r="B60" s="183" t="s">
        <v>321</v>
      </c>
      <c r="C60" s="184" t="s">
        <v>275</v>
      </c>
      <c r="D60" s="185" t="s">
        <v>97</v>
      </c>
      <c r="E60" s="186">
        <v>1366</v>
      </c>
      <c r="F60" s="245"/>
      <c r="G60" s="188">
        <f>E60*F60</f>
        <v>0</v>
      </c>
      <c r="H60" s="208"/>
      <c r="O60" s="136">
        <v>2</v>
      </c>
      <c r="AA60" s="115">
        <v>12</v>
      </c>
      <c r="AB60" s="115">
        <v>0</v>
      </c>
      <c r="AC60" s="115">
        <v>28</v>
      </c>
      <c r="AZ60" s="115">
        <v>1</v>
      </c>
      <c r="BA60" s="115">
        <f>IF(AZ60=1,G60,0)</f>
        <v>0</v>
      </c>
      <c r="BB60" s="115">
        <f>IF(AZ60=2,G60,0)</f>
        <v>0</v>
      </c>
      <c r="BC60" s="115">
        <f>IF(AZ60=3,G60,0)</f>
        <v>0</v>
      </c>
      <c r="BD60" s="115">
        <f>IF(AZ60=4,G60,0)</f>
        <v>0</v>
      </c>
      <c r="BE60" s="115">
        <f>IF(AZ60=5,G60,0)</f>
        <v>0</v>
      </c>
      <c r="CZ60" s="115">
        <v>0.13611999999999999</v>
      </c>
    </row>
    <row r="61" spans="1:104">
      <c r="A61" s="182">
        <v>31</v>
      </c>
      <c r="B61" s="183" t="s">
        <v>117</v>
      </c>
      <c r="C61" s="184" t="s">
        <v>303</v>
      </c>
      <c r="D61" s="185" t="s">
        <v>75</v>
      </c>
      <c r="E61" s="186">
        <v>54.6</v>
      </c>
      <c r="F61" s="245"/>
      <c r="G61" s="188">
        <f>E61*F61</f>
        <v>0</v>
      </c>
      <c r="H61" s="208"/>
      <c r="O61" s="136">
        <v>2</v>
      </c>
      <c r="AA61" s="115">
        <v>12</v>
      </c>
      <c r="AB61" s="115">
        <v>0</v>
      </c>
      <c r="AC61" s="115">
        <v>29</v>
      </c>
      <c r="AZ61" s="115">
        <v>1</v>
      </c>
      <c r="BA61" s="115">
        <f>IF(AZ61=1,G61,0)</f>
        <v>0</v>
      </c>
      <c r="BB61" s="115">
        <f>IF(AZ61=2,G61,0)</f>
        <v>0</v>
      </c>
      <c r="BC61" s="115">
        <f>IF(AZ61=3,G61,0)</f>
        <v>0</v>
      </c>
      <c r="BD61" s="115">
        <f>IF(AZ61=4,G61,0)</f>
        <v>0</v>
      </c>
      <c r="BE61" s="115">
        <f>IF(AZ61=5,G61,0)</f>
        <v>0</v>
      </c>
      <c r="CZ61" s="115">
        <v>2.3785500000000002</v>
      </c>
    </row>
    <row r="62" spans="1:104">
      <c r="A62" s="195"/>
      <c r="B62" s="196"/>
      <c r="C62" s="265" t="s">
        <v>311</v>
      </c>
      <c r="D62" s="266"/>
      <c r="E62" s="197">
        <f>910*0.3*0.2</f>
        <v>54.6</v>
      </c>
      <c r="F62" s="198"/>
      <c r="G62" s="199"/>
      <c r="H62" s="208"/>
      <c r="M62" s="137" t="s">
        <v>118</v>
      </c>
      <c r="O62" s="136"/>
    </row>
    <row r="63" spans="1:104" ht="22.5">
      <c r="A63" s="182">
        <v>32</v>
      </c>
      <c r="B63" s="183" t="s">
        <v>119</v>
      </c>
      <c r="C63" s="184" t="s">
        <v>335</v>
      </c>
      <c r="D63" s="185" t="s">
        <v>85</v>
      </c>
      <c r="E63" s="186">
        <v>411.58</v>
      </c>
      <c r="F63" s="245"/>
      <c r="G63" s="188">
        <f>E63*F63</f>
        <v>0</v>
      </c>
      <c r="H63" s="208"/>
      <c r="O63" s="136">
        <v>2</v>
      </c>
      <c r="AA63" s="115">
        <v>12</v>
      </c>
      <c r="AB63" s="115">
        <v>0</v>
      </c>
      <c r="AC63" s="115">
        <v>30</v>
      </c>
      <c r="AZ63" s="115">
        <v>1</v>
      </c>
      <c r="BA63" s="115">
        <f>IF(AZ63=1,G63,0)</f>
        <v>0</v>
      </c>
      <c r="BB63" s="115">
        <f>IF(AZ63=2,G63,0)</f>
        <v>0</v>
      </c>
      <c r="BC63" s="115">
        <f>IF(AZ63=3,G63,0)</f>
        <v>0</v>
      </c>
      <c r="BD63" s="115">
        <f>IF(AZ63=4,G63,0)</f>
        <v>0</v>
      </c>
      <c r="BE63" s="115">
        <f>IF(AZ63=5,G63,0)</f>
        <v>0</v>
      </c>
      <c r="CZ63" s="115">
        <v>0.49567</v>
      </c>
    </row>
    <row r="64" spans="1:104">
      <c r="A64" s="195"/>
      <c r="B64" s="196"/>
      <c r="C64" s="265" t="s">
        <v>279</v>
      </c>
      <c r="D64" s="266"/>
      <c r="E64" s="197">
        <v>411.58</v>
      </c>
      <c r="F64" s="198"/>
      <c r="G64" s="199"/>
      <c r="H64" s="208"/>
      <c r="M64" s="137" t="s">
        <v>120</v>
      </c>
      <c r="O64" s="136"/>
    </row>
    <row r="65" spans="1:104" ht="22.5">
      <c r="A65" s="182">
        <v>33</v>
      </c>
      <c r="B65" s="183" t="s">
        <v>121</v>
      </c>
      <c r="C65" s="184" t="s">
        <v>336</v>
      </c>
      <c r="D65" s="185" t="s">
        <v>85</v>
      </c>
      <c r="E65" s="186">
        <v>69.040000000000006</v>
      </c>
      <c r="F65" s="245"/>
      <c r="G65" s="188">
        <f>E65*F65</f>
        <v>0</v>
      </c>
      <c r="H65" s="208"/>
      <c r="O65" s="136">
        <v>2</v>
      </c>
      <c r="AA65" s="115">
        <v>12</v>
      </c>
      <c r="AB65" s="115">
        <v>0</v>
      </c>
      <c r="AC65" s="115">
        <v>31</v>
      </c>
      <c r="AZ65" s="115">
        <v>1</v>
      </c>
      <c r="BA65" s="115">
        <f>IF(AZ65=1,G65,0)</f>
        <v>0</v>
      </c>
      <c r="BB65" s="115">
        <f>IF(AZ65=2,G65,0)</f>
        <v>0</v>
      </c>
      <c r="BC65" s="115">
        <f>IF(AZ65=3,G65,0)</f>
        <v>0</v>
      </c>
      <c r="BD65" s="115">
        <f>IF(AZ65=4,G65,0)</f>
        <v>0</v>
      </c>
      <c r="BE65" s="115">
        <f>IF(AZ65=5,G65,0)</f>
        <v>0</v>
      </c>
      <c r="CZ65" s="115">
        <v>0.49606</v>
      </c>
    </row>
    <row r="66" spans="1:104">
      <c r="A66" s="182"/>
      <c r="B66" s="183"/>
      <c r="C66" s="265" t="s">
        <v>307</v>
      </c>
      <c r="D66" s="266"/>
      <c r="E66" s="197">
        <f>144.04-75</f>
        <v>69.039999999999992</v>
      </c>
      <c r="F66" s="187"/>
      <c r="G66" s="188"/>
      <c r="H66" s="208"/>
      <c r="O66" s="136"/>
    </row>
    <row r="67" spans="1:104" ht="22.5">
      <c r="A67" s="182">
        <v>34</v>
      </c>
      <c r="B67" s="183" t="s">
        <v>121</v>
      </c>
      <c r="C67" s="184" t="s">
        <v>337</v>
      </c>
      <c r="D67" s="185" t="s">
        <v>85</v>
      </c>
      <c r="E67" s="186">
        <v>75</v>
      </c>
      <c r="F67" s="245"/>
      <c r="G67" s="188">
        <f>E67*F67</f>
        <v>0</v>
      </c>
      <c r="H67" s="208"/>
      <c r="O67" s="136"/>
    </row>
    <row r="68" spans="1:104">
      <c r="A68" s="182"/>
      <c r="B68" s="183"/>
      <c r="C68" s="265" t="s">
        <v>306</v>
      </c>
      <c r="D68" s="266"/>
      <c r="E68" s="197">
        <f>6*12.5</f>
        <v>75</v>
      </c>
      <c r="F68" s="187"/>
      <c r="G68" s="188"/>
      <c r="H68" s="208"/>
      <c r="O68" s="136"/>
    </row>
    <row r="69" spans="1:104" ht="22.5">
      <c r="A69" s="182">
        <v>35</v>
      </c>
      <c r="B69" s="183" t="s">
        <v>122</v>
      </c>
      <c r="C69" s="184" t="s">
        <v>338</v>
      </c>
      <c r="D69" s="185" t="s">
        <v>85</v>
      </c>
      <c r="E69" s="186">
        <v>33.799999999999997</v>
      </c>
      <c r="F69" s="245"/>
      <c r="G69" s="188">
        <f>E69*F69</f>
        <v>0</v>
      </c>
      <c r="H69" s="208"/>
      <c r="O69" s="136">
        <v>2</v>
      </c>
      <c r="AA69" s="115">
        <v>12</v>
      </c>
      <c r="AB69" s="115">
        <v>0</v>
      </c>
      <c r="AC69" s="115">
        <v>32</v>
      </c>
      <c r="AZ69" s="115">
        <v>1</v>
      </c>
      <c r="BA69" s="115">
        <f>IF(AZ69=1,G69,0)</f>
        <v>0</v>
      </c>
      <c r="BB69" s="115">
        <f>IF(AZ69=2,G69,0)</f>
        <v>0</v>
      </c>
      <c r="BC69" s="115">
        <f>IF(AZ69=3,G69,0)</f>
        <v>0</v>
      </c>
      <c r="BD69" s="115">
        <f>IF(AZ69=4,G69,0)</f>
        <v>0</v>
      </c>
      <c r="BE69" s="115">
        <f>IF(AZ69=5,G69,0)</f>
        <v>0</v>
      </c>
      <c r="CZ69" s="115">
        <v>0.45926</v>
      </c>
    </row>
    <row r="70" spans="1:104">
      <c r="A70" s="195"/>
      <c r="B70" s="196"/>
      <c r="C70" s="265" t="s">
        <v>277</v>
      </c>
      <c r="D70" s="266"/>
      <c r="E70" s="197">
        <v>33.799999999999997</v>
      </c>
      <c r="F70" s="198"/>
      <c r="G70" s="199"/>
      <c r="H70" s="208"/>
      <c r="M70" s="137" t="s">
        <v>123</v>
      </c>
      <c r="O70" s="136"/>
    </row>
    <row r="71" spans="1:104" ht="22.5">
      <c r="A71" s="182">
        <v>36</v>
      </c>
      <c r="B71" s="183" t="s">
        <v>322</v>
      </c>
      <c r="C71" s="184" t="s">
        <v>339</v>
      </c>
      <c r="D71" s="185" t="s">
        <v>85</v>
      </c>
      <c r="E71" s="186">
        <v>23.8</v>
      </c>
      <c r="F71" s="245"/>
      <c r="G71" s="188">
        <f>E71*F71</f>
        <v>0</v>
      </c>
      <c r="H71" s="208"/>
      <c r="O71" s="136">
        <v>2</v>
      </c>
      <c r="AA71" s="115">
        <v>12</v>
      </c>
      <c r="AB71" s="115">
        <v>0</v>
      </c>
      <c r="AC71" s="115">
        <v>33</v>
      </c>
      <c r="AZ71" s="115">
        <v>1</v>
      </c>
      <c r="BA71" s="115">
        <f>IF(AZ71=1,G71,0)</f>
        <v>0</v>
      </c>
      <c r="BB71" s="115">
        <f>IF(AZ71=2,G71,0)</f>
        <v>0</v>
      </c>
      <c r="BC71" s="115">
        <f>IF(AZ71=3,G71,0)</f>
        <v>0</v>
      </c>
      <c r="BD71" s="115">
        <f>IF(AZ71=4,G71,0)</f>
        <v>0</v>
      </c>
      <c r="BE71" s="115">
        <f>IF(AZ71=5,G71,0)</f>
        <v>0</v>
      </c>
      <c r="CZ71" s="115">
        <v>0.45926</v>
      </c>
    </row>
    <row r="72" spans="1:104">
      <c r="A72" s="195"/>
      <c r="B72" s="196"/>
      <c r="C72" s="265" t="s">
        <v>278</v>
      </c>
      <c r="D72" s="266"/>
      <c r="E72" s="197">
        <v>23.8</v>
      </c>
      <c r="F72" s="198"/>
      <c r="G72" s="199"/>
      <c r="H72" s="208"/>
      <c r="M72" s="137" t="s">
        <v>124</v>
      </c>
      <c r="O72" s="136"/>
    </row>
    <row r="73" spans="1:104" ht="22.5">
      <c r="A73" s="182">
        <v>37</v>
      </c>
      <c r="B73" s="183" t="s">
        <v>121</v>
      </c>
      <c r="C73" s="184" t="s">
        <v>280</v>
      </c>
      <c r="D73" s="185" t="s">
        <v>85</v>
      </c>
      <c r="E73" s="186">
        <v>87.6</v>
      </c>
      <c r="F73" s="245"/>
      <c r="G73" s="188">
        <f>E73*F73</f>
        <v>0</v>
      </c>
      <c r="H73" s="208"/>
      <c r="O73" s="136">
        <v>2</v>
      </c>
      <c r="AA73" s="115">
        <v>12</v>
      </c>
      <c r="AB73" s="115">
        <v>0</v>
      </c>
      <c r="AC73" s="115">
        <v>34</v>
      </c>
      <c r="AZ73" s="115">
        <v>1</v>
      </c>
      <c r="BA73" s="115">
        <f>IF(AZ73=1,G73,0)</f>
        <v>0</v>
      </c>
      <c r="BB73" s="115">
        <f>IF(AZ73=2,G73,0)</f>
        <v>0</v>
      </c>
      <c r="BC73" s="115">
        <f>IF(AZ73=3,G73,0)</f>
        <v>0</v>
      </c>
      <c r="BD73" s="115">
        <f>IF(AZ73=4,G73,0)</f>
        <v>0</v>
      </c>
      <c r="BE73" s="115">
        <f>IF(AZ73=5,G73,0)</f>
        <v>0</v>
      </c>
      <c r="CZ73" s="115">
        <v>0.49606</v>
      </c>
    </row>
    <row r="74" spans="1:104">
      <c r="A74" s="195"/>
      <c r="B74" s="196"/>
      <c r="C74" s="265" t="s">
        <v>281</v>
      </c>
      <c r="D74" s="266"/>
      <c r="E74" s="197">
        <v>87.6</v>
      </c>
      <c r="F74" s="198"/>
      <c r="G74" s="199"/>
      <c r="H74" s="208"/>
      <c r="M74" s="137" t="s">
        <v>125</v>
      </c>
      <c r="O74" s="136"/>
    </row>
    <row r="75" spans="1:104" ht="22.5">
      <c r="A75" s="182">
        <v>38</v>
      </c>
      <c r="B75" s="183" t="s">
        <v>126</v>
      </c>
      <c r="C75" s="184" t="s">
        <v>340</v>
      </c>
      <c r="D75" s="185" t="s">
        <v>85</v>
      </c>
      <c r="E75" s="186">
        <v>70.14</v>
      </c>
      <c r="F75" s="245"/>
      <c r="G75" s="188">
        <f>E75*F75</f>
        <v>0</v>
      </c>
      <c r="H75" s="208"/>
      <c r="O75" s="136">
        <v>2</v>
      </c>
      <c r="AA75" s="115">
        <v>12</v>
      </c>
      <c r="AB75" s="115">
        <v>0</v>
      </c>
      <c r="AC75" s="115">
        <v>35</v>
      </c>
      <c r="AZ75" s="115">
        <v>1</v>
      </c>
      <c r="BA75" s="115">
        <f>IF(AZ75=1,G75,0)</f>
        <v>0</v>
      </c>
      <c r="BB75" s="115">
        <f>IF(AZ75=2,G75,0)</f>
        <v>0</v>
      </c>
      <c r="BC75" s="115">
        <f>IF(AZ75=3,G75,0)</f>
        <v>0</v>
      </c>
      <c r="BD75" s="115">
        <f>IF(AZ75=4,G75,0)</f>
        <v>0</v>
      </c>
      <c r="BE75" s="115">
        <f>IF(AZ75=5,G75,0)</f>
        <v>0</v>
      </c>
      <c r="CZ75" s="115">
        <v>0.2334</v>
      </c>
    </row>
    <row r="76" spans="1:104">
      <c r="A76" s="195"/>
      <c r="B76" s="196"/>
      <c r="C76" s="265" t="s">
        <v>276</v>
      </c>
      <c r="D76" s="266"/>
      <c r="E76" s="197">
        <v>70.14</v>
      </c>
      <c r="F76" s="198"/>
      <c r="G76" s="199"/>
      <c r="H76" s="208"/>
      <c r="M76" s="137" t="s">
        <v>127</v>
      </c>
      <c r="O76" s="136"/>
    </row>
    <row r="77" spans="1:104">
      <c r="A77" s="182">
        <v>39</v>
      </c>
      <c r="B77" s="183" t="s">
        <v>106</v>
      </c>
      <c r="C77" s="184" t="s">
        <v>107</v>
      </c>
      <c r="D77" s="185" t="s">
        <v>85</v>
      </c>
      <c r="E77" s="186">
        <v>50.1</v>
      </c>
      <c r="F77" s="245"/>
      <c r="G77" s="188">
        <f>E77*F77</f>
        <v>0</v>
      </c>
      <c r="H77" s="208"/>
      <c r="O77" s="136">
        <v>2</v>
      </c>
      <c r="AA77" s="115">
        <v>12</v>
      </c>
      <c r="AB77" s="115">
        <v>0</v>
      </c>
      <c r="AC77" s="115">
        <v>36</v>
      </c>
      <c r="AZ77" s="115">
        <v>1</v>
      </c>
      <c r="BA77" s="115">
        <f>IF(AZ77=1,G77,0)</f>
        <v>0</v>
      </c>
      <c r="BB77" s="115">
        <f>IF(AZ77=2,G77,0)</f>
        <v>0</v>
      </c>
      <c r="BC77" s="115">
        <f>IF(AZ77=3,G77,0)</f>
        <v>0</v>
      </c>
      <c r="BD77" s="115">
        <f>IF(AZ77=4,G77,0)</f>
        <v>0</v>
      </c>
      <c r="BE77" s="115">
        <f>IF(AZ77=5,G77,0)</f>
        <v>0</v>
      </c>
      <c r="CZ77" s="115">
        <v>0.10255</v>
      </c>
    </row>
    <row r="78" spans="1:104">
      <c r="A78" s="195"/>
      <c r="B78" s="196"/>
      <c r="C78" s="265" t="s">
        <v>285</v>
      </c>
      <c r="D78" s="266"/>
      <c r="E78" s="197">
        <f>167*0.6*0.5</f>
        <v>50.1</v>
      </c>
      <c r="F78" s="198"/>
      <c r="G78" s="199"/>
      <c r="H78" s="208"/>
      <c r="M78" s="137" t="s">
        <v>128</v>
      </c>
      <c r="O78" s="136"/>
    </row>
    <row r="79" spans="1:104">
      <c r="A79" s="189"/>
      <c r="B79" s="190" t="s">
        <v>64</v>
      </c>
      <c r="C79" s="191" t="str">
        <f>CONCATENATE(B51," ",C51)</f>
        <v>5 Komunikace</v>
      </c>
      <c r="D79" s="189"/>
      <c r="E79" s="192"/>
      <c r="F79" s="193"/>
      <c r="G79" s="194">
        <f>SUM(G51:G78)</f>
        <v>0</v>
      </c>
      <c r="H79" s="208"/>
      <c r="O79" s="136">
        <v>4</v>
      </c>
      <c r="BA79" s="138">
        <f>SUM(BA51:BA78)</f>
        <v>0</v>
      </c>
      <c r="BB79" s="138">
        <f>SUM(BB51:BB78)</f>
        <v>0</v>
      </c>
      <c r="BC79" s="138">
        <f>SUM(BC51:BC78)</f>
        <v>0</v>
      </c>
      <c r="BD79" s="138">
        <f>SUM(BD51:BD78)</f>
        <v>0</v>
      </c>
      <c r="BE79" s="138">
        <f>SUM(BE51:BE78)</f>
        <v>0</v>
      </c>
    </row>
    <row r="80" spans="1:104">
      <c r="A80" s="175" t="s">
        <v>61</v>
      </c>
      <c r="B80" s="176" t="s">
        <v>129</v>
      </c>
      <c r="C80" s="177" t="s">
        <v>130</v>
      </c>
      <c r="D80" s="178"/>
      <c r="E80" s="179"/>
      <c r="F80" s="180"/>
      <c r="G80" s="181"/>
      <c r="H80" s="209"/>
      <c r="I80" s="135"/>
      <c r="O80" s="136">
        <v>1</v>
      </c>
    </row>
    <row r="81" spans="1:104" ht="22.5">
      <c r="A81" s="182">
        <v>40</v>
      </c>
      <c r="B81" s="183" t="s">
        <v>133</v>
      </c>
      <c r="C81" s="184" t="s">
        <v>134</v>
      </c>
      <c r="D81" s="185" t="s">
        <v>140</v>
      </c>
      <c r="E81" s="186">
        <v>1</v>
      </c>
      <c r="F81" s="187">
        <f>'Dešťová kanalizace'!G19</f>
        <v>0</v>
      </c>
      <c r="G81" s="188">
        <f>E81*F81</f>
        <v>0</v>
      </c>
      <c r="H81" s="208"/>
      <c r="O81" s="136">
        <v>2</v>
      </c>
      <c r="AA81" s="115">
        <v>12</v>
      </c>
      <c r="AB81" s="115">
        <v>0</v>
      </c>
      <c r="AC81" s="115">
        <v>38</v>
      </c>
      <c r="AZ81" s="115">
        <v>1</v>
      </c>
      <c r="BA81" s="115">
        <f>IF(AZ81=1,G81,0)</f>
        <v>0</v>
      </c>
      <c r="BB81" s="115">
        <f>IF(AZ81=2,G81,0)</f>
        <v>0</v>
      </c>
      <c r="BC81" s="115">
        <f>IF(AZ81=3,G81,0)</f>
        <v>0</v>
      </c>
      <c r="BD81" s="115">
        <f>IF(AZ81=4,G81,0)</f>
        <v>0</v>
      </c>
      <c r="BE81" s="115">
        <f>IF(AZ81=5,G81,0)</f>
        <v>0</v>
      </c>
      <c r="CZ81" s="115">
        <v>0.82994000000000001</v>
      </c>
    </row>
    <row r="82" spans="1:104">
      <c r="A82" s="189"/>
      <c r="B82" s="190" t="s">
        <v>64</v>
      </c>
      <c r="C82" s="191" t="str">
        <f>CONCATENATE(B80," ",C80)</f>
        <v>8 Trubní vedení</v>
      </c>
      <c r="D82" s="189"/>
      <c r="E82" s="192"/>
      <c r="F82" s="193"/>
      <c r="G82" s="194">
        <f>SUM(G80:G81)</f>
        <v>0</v>
      </c>
      <c r="H82" s="208"/>
      <c r="O82" s="136">
        <v>4</v>
      </c>
      <c r="BA82" s="138">
        <f>SUM(BA80:BA81)</f>
        <v>0</v>
      </c>
      <c r="BB82" s="138">
        <f>SUM(BB80:BB81)</f>
        <v>0</v>
      </c>
      <c r="BC82" s="138">
        <f>SUM(BC80:BC81)</f>
        <v>0</v>
      </c>
      <c r="BD82" s="138">
        <f>SUM(BD80:BD81)</f>
        <v>0</v>
      </c>
      <c r="BE82" s="138">
        <f>SUM(BE80:BE81)</f>
        <v>0</v>
      </c>
    </row>
    <row r="83" spans="1:104">
      <c r="A83" s="175" t="s">
        <v>61</v>
      </c>
      <c r="B83" s="176" t="s">
        <v>287</v>
      </c>
      <c r="C83" s="177" t="s">
        <v>288</v>
      </c>
      <c r="D83" s="178"/>
      <c r="E83" s="179"/>
      <c r="F83" s="180"/>
      <c r="G83" s="181"/>
      <c r="H83" s="208"/>
      <c r="O83" s="136"/>
      <c r="BA83" s="138"/>
      <c r="BB83" s="138"/>
      <c r="BC83" s="138"/>
      <c r="BD83" s="138"/>
      <c r="BE83" s="138"/>
    </row>
    <row r="84" spans="1:104">
      <c r="A84" s="182">
        <v>41</v>
      </c>
      <c r="B84" s="183" t="s">
        <v>289</v>
      </c>
      <c r="C84" s="184" t="s">
        <v>290</v>
      </c>
      <c r="D84" s="185" t="s">
        <v>140</v>
      </c>
      <c r="E84" s="186">
        <v>1</v>
      </c>
      <c r="F84" s="245"/>
      <c r="G84" s="188">
        <f t="shared" ref="G84:G90" si="0">E84*F84</f>
        <v>0</v>
      </c>
      <c r="H84" s="208"/>
      <c r="O84" s="136"/>
      <c r="BA84" s="138"/>
      <c r="BB84" s="138"/>
      <c r="BC84" s="138"/>
      <c r="BD84" s="138"/>
      <c r="BE84" s="138"/>
    </row>
    <row r="85" spans="1:104">
      <c r="A85" s="182">
        <v>42</v>
      </c>
      <c r="B85" s="183" t="s">
        <v>273</v>
      </c>
      <c r="C85" s="184" t="s">
        <v>291</v>
      </c>
      <c r="D85" s="185" t="s">
        <v>140</v>
      </c>
      <c r="E85" s="186">
        <v>1</v>
      </c>
      <c r="F85" s="245"/>
      <c r="G85" s="188">
        <f t="shared" si="0"/>
        <v>0</v>
      </c>
      <c r="H85" s="208"/>
      <c r="O85" s="136"/>
      <c r="BA85" s="138"/>
      <c r="BB85" s="138"/>
      <c r="BC85" s="138"/>
      <c r="BD85" s="138"/>
      <c r="BE85" s="138"/>
    </row>
    <row r="86" spans="1:104">
      <c r="A86" s="182">
        <v>43</v>
      </c>
      <c r="B86" s="183" t="s">
        <v>323</v>
      </c>
      <c r="C86" s="184" t="s">
        <v>292</v>
      </c>
      <c r="D86" s="185" t="s">
        <v>140</v>
      </c>
      <c r="E86" s="186">
        <v>1</v>
      </c>
      <c r="F86" s="245"/>
      <c r="G86" s="188">
        <f t="shared" si="0"/>
        <v>0</v>
      </c>
      <c r="H86" s="208"/>
      <c r="O86" s="136"/>
      <c r="BA86" s="138"/>
      <c r="BB86" s="138"/>
      <c r="BC86" s="138"/>
      <c r="BD86" s="138"/>
      <c r="BE86" s="138"/>
    </row>
    <row r="87" spans="1:104">
      <c r="A87" s="182">
        <v>44</v>
      </c>
      <c r="B87" s="183" t="s">
        <v>324</v>
      </c>
      <c r="C87" s="184" t="s">
        <v>293</v>
      </c>
      <c r="D87" s="185" t="s">
        <v>140</v>
      </c>
      <c r="E87" s="186">
        <v>1</v>
      </c>
      <c r="F87" s="245"/>
      <c r="G87" s="188">
        <f t="shared" si="0"/>
        <v>0</v>
      </c>
      <c r="H87" s="208"/>
      <c r="O87" s="136"/>
      <c r="BA87" s="138"/>
      <c r="BB87" s="138"/>
      <c r="BC87" s="138"/>
      <c r="BD87" s="138"/>
      <c r="BE87" s="138"/>
    </row>
    <row r="88" spans="1:104">
      <c r="A88" s="182">
        <v>45</v>
      </c>
      <c r="B88" s="183" t="s">
        <v>325</v>
      </c>
      <c r="C88" s="184" t="s">
        <v>294</v>
      </c>
      <c r="D88" s="185" t="s">
        <v>140</v>
      </c>
      <c r="E88" s="186">
        <v>1</v>
      </c>
      <c r="F88" s="245"/>
      <c r="G88" s="188">
        <f t="shared" si="0"/>
        <v>0</v>
      </c>
      <c r="H88" s="208"/>
      <c r="O88" s="136"/>
      <c r="BA88" s="138"/>
      <c r="BB88" s="138"/>
      <c r="BC88" s="138"/>
      <c r="BD88" s="138"/>
      <c r="BE88" s="138"/>
    </row>
    <row r="89" spans="1:104">
      <c r="A89" s="182">
        <v>46</v>
      </c>
      <c r="B89" s="183" t="s">
        <v>326</v>
      </c>
      <c r="C89" s="184" t="s">
        <v>295</v>
      </c>
      <c r="D89" s="185" t="s">
        <v>140</v>
      </c>
      <c r="E89" s="186">
        <v>1</v>
      </c>
      <c r="F89" s="245"/>
      <c r="G89" s="188">
        <f t="shared" si="0"/>
        <v>0</v>
      </c>
      <c r="H89" s="208"/>
      <c r="O89" s="136"/>
      <c r="BA89" s="138"/>
      <c r="BB89" s="138"/>
      <c r="BC89" s="138"/>
      <c r="BD89" s="138"/>
      <c r="BE89" s="138"/>
    </row>
    <row r="90" spans="1:104">
      <c r="A90" s="182">
        <v>47</v>
      </c>
      <c r="B90" s="183" t="s">
        <v>327</v>
      </c>
      <c r="C90" s="184" t="s">
        <v>296</v>
      </c>
      <c r="D90" s="185" t="s">
        <v>140</v>
      </c>
      <c r="E90" s="186">
        <v>2</v>
      </c>
      <c r="F90" s="245"/>
      <c r="G90" s="188">
        <f t="shared" si="0"/>
        <v>0</v>
      </c>
      <c r="H90" s="208"/>
      <c r="O90" s="136"/>
      <c r="BA90" s="138"/>
      <c r="BB90" s="138"/>
      <c r="BC90" s="138"/>
      <c r="BD90" s="138"/>
      <c r="BE90" s="138"/>
    </row>
    <row r="91" spans="1:104">
      <c r="A91" s="189"/>
      <c r="B91" s="190" t="s">
        <v>64</v>
      </c>
      <c r="C91" s="191" t="str">
        <f>CONCATENATE(B83," ",C83)</f>
        <v>9 Ostatní konstrukce a práce</v>
      </c>
      <c r="D91" s="189"/>
      <c r="E91" s="192"/>
      <c r="F91" s="193"/>
      <c r="G91" s="194">
        <f>SUM(G83:G90)</f>
        <v>0</v>
      </c>
      <c r="H91" s="208"/>
      <c r="O91" s="136"/>
      <c r="BA91" s="138"/>
      <c r="BB91" s="138"/>
      <c r="BC91" s="138"/>
      <c r="BD91" s="138"/>
      <c r="BE91" s="138"/>
    </row>
    <row r="92" spans="1:104">
      <c r="A92" s="175" t="s">
        <v>61</v>
      </c>
      <c r="B92" s="176" t="s">
        <v>135</v>
      </c>
      <c r="C92" s="177" t="s">
        <v>136</v>
      </c>
      <c r="D92" s="178"/>
      <c r="E92" s="179"/>
      <c r="F92" s="180"/>
      <c r="G92" s="181"/>
      <c r="H92" s="209"/>
      <c r="I92" s="135"/>
      <c r="O92" s="136">
        <v>1</v>
      </c>
    </row>
    <row r="93" spans="1:104" ht="22.5">
      <c r="A93" s="182">
        <v>48</v>
      </c>
      <c r="B93" s="183" t="s">
        <v>137</v>
      </c>
      <c r="C93" s="184" t="s">
        <v>138</v>
      </c>
      <c r="D93" s="185" t="s">
        <v>85</v>
      </c>
      <c r="E93" s="186">
        <v>75</v>
      </c>
      <c r="F93" s="245"/>
      <c r="G93" s="188">
        <f>E93*F93</f>
        <v>0</v>
      </c>
      <c r="H93" s="208"/>
      <c r="O93" s="136">
        <v>2</v>
      </c>
      <c r="AA93" s="115">
        <v>12</v>
      </c>
      <c r="AB93" s="115">
        <v>0</v>
      </c>
      <c r="AC93" s="115">
        <v>39</v>
      </c>
      <c r="AZ93" s="115">
        <v>1</v>
      </c>
      <c r="BA93" s="115">
        <f>IF(AZ93=1,G93,0)</f>
        <v>0</v>
      </c>
      <c r="BB93" s="115">
        <f>IF(AZ93=2,G93,0)</f>
        <v>0</v>
      </c>
      <c r="BC93" s="115">
        <f>IF(AZ93=3,G93,0)</f>
        <v>0</v>
      </c>
      <c r="BD93" s="115">
        <f>IF(AZ93=4,G93,0)</f>
        <v>0</v>
      </c>
      <c r="BE93" s="115">
        <f>IF(AZ93=5,G93,0)</f>
        <v>0</v>
      </c>
      <c r="CZ93" s="115">
        <v>1.3999999999999999E-4</v>
      </c>
    </row>
    <row r="94" spans="1:104">
      <c r="A94" s="195"/>
      <c r="B94" s="196"/>
      <c r="C94" s="265" t="s">
        <v>139</v>
      </c>
      <c r="D94" s="266"/>
      <c r="E94" s="197">
        <v>75</v>
      </c>
      <c r="F94" s="198"/>
      <c r="G94" s="199"/>
      <c r="H94" s="208"/>
      <c r="M94" s="137" t="s">
        <v>139</v>
      </c>
      <c r="O94" s="136"/>
    </row>
    <row r="95" spans="1:104">
      <c r="A95" s="182">
        <v>49</v>
      </c>
      <c r="B95" s="183" t="s">
        <v>345</v>
      </c>
      <c r="C95" s="184" t="s">
        <v>344</v>
      </c>
      <c r="D95" s="185" t="s">
        <v>140</v>
      </c>
      <c r="E95" s="186">
        <v>2</v>
      </c>
      <c r="F95" s="245"/>
      <c r="G95" s="188">
        <f t="shared" ref="G95:G100" si="1">E95*F95</f>
        <v>0</v>
      </c>
      <c r="H95" s="208"/>
      <c r="O95" s="136">
        <v>2</v>
      </c>
      <c r="AA95" s="115">
        <v>12</v>
      </c>
      <c r="AB95" s="115">
        <v>0</v>
      </c>
      <c r="AC95" s="115">
        <v>40</v>
      </c>
      <c r="AZ95" s="115">
        <v>1</v>
      </c>
      <c r="BA95" s="115">
        <f t="shared" ref="BA95:BA100" si="2">IF(AZ95=1,G95,0)</f>
        <v>0</v>
      </c>
      <c r="BB95" s="115">
        <f t="shared" ref="BB95:BB100" si="3">IF(AZ95=2,G95,0)</f>
        <v>0</v>
      </c>
      <c r="BC95" s="115">
        <f t="shared" ref="BC95:BC100" si="4">IF(AZ95=3,G95,0)</f>
        <v>0</v>
      </c>
      <c r="BD95" s="115">
        <f t="shared" ref="BD95:BD100" si="5">IF(AZ95=4,G95,0)</f>
        <v>0</v>
      </c>
      <c r="BE95" s="115">
        <f t="shared" ref="BE95:BE100" si="6">IF(AZ95=5,G95,0)</f>
        <v>0</v>
      </c>
      <c r="CZ95" s="115">
        <v>0</v>
      </c>
    </row>
    <row r="96" spans="1:104" ht="22.5">
      <c r="A96" s="182">
        <v>50</v>
      </c>
      <c r="B96" s="183" t="s">
        <v>141</v>
      </c>
      <c r="C96" s="184" t="s">
        <v>142</v>
      </c>
      <c r="D96" s="185" t="s">
        <v>140</v>
      </c>
      <c r="E96" s="186">
        <v>2</v>
      </c>
      <c r="F96" s="245"/>
      <c r="G96" s="188">
        <f t="shared" si="1"/>
        <v>0</v>
      </c>
      <c r="H96" s="208"/>
      <c r="O96" s="136">
        <v>2</v>
      </c>
      <c r="AA96" s="115">
        <v>12</v>
      </c>
      <c r="AB96" s="115">
        <v>0</v>
      </c>
      <c r="AC96" s="115">
        <v>41</v>
      </c>
      <c r="AZ96" s="115">
        <v>1</v>
      </c>
      <c r="BA96" s="115">
        <f t="shared" si="2"/>
        <v>0</v>
      </c>
      <c r="BB96" s="115">
        <f t="shared" si="3"/>
        <v>0</v>
      </c>
      <c r="BC96" s="115">
        <f t="shared" si="4"/>
        <v>0</v>
      </c>
      <c r="BD96" s="115">
        <f t="shared" si="5"/>
        <v>0</v>
      </c>
      <c r="BE96" s="115">
        <f t="shared" si="6"/>
        <v>0</v>
      </c>
      <c r="CZ96" s="115">
        <v>0.24590000000000001</v>
      </c>
    </row>
    <row r="97" spans="1:104" ht="22.5">
      <c r="A97" s="182">
        <v>51</v>
      </c>
      <c r="B97" s="183" t="s">
        <v>328</v>
      </c>
      <c r="C97" s="184" t="s">
        <v>341</v>
      </c>
      <c r="D97" s="185" t="s">
        <v>97</v>
      </c>
      <c r="E97" s="186">
        <v>110</v>
      </c>
      <c r="F97" s="245"/>
      <c r="G97" s="188">
        <f t="shared" si="1"/>
        <v>0</v>
      </c>
      <c r="H97" s="208"/>
      <c r="O97" s="136">
        <v>2</v>
      </c>
      <c r="AA97" s="115">
        <v>12</v>
      </c>
      <c r="AB97" s="115">
        <v>0</v>
      </c>
      <c r="AC97" s="115">
        <v>42</v>
      </c>
      <c r="AZ97" s="115">
        <v>1</v>
      </c>
      <c r="BA97" s="115">
        <f t="shared" si="2"/>
        <v>0</v>
      </c>
      <c r="BB97" s="115">
        <f t="shared" si="3"/>
        <v>0</v>
      </c>
      <c r="BC97" s="115">
        <f t="shared" si="4"/>
        <v>0</v>
      </c>
      <c r="BD97" s="115">
        <f t="shared" si="5"/>
        <v>0</v>
      </c>
      <c r="BE97" s="115">
        <f t="shared" si="6"/>
        <v>0</v>
      </c>
      <c r="CZ97" s="115">
        <v>2.3000000000000001E-4</v>
      </c>
    </row>
    <row r="98" spans="1:104" ht="22.5">
      <c r="A98" s="182">
        <v>52</v>
      </c>
      <c r="B98" s="183" t="s">
        <v>329</v>
      </c>
      <c r="C98" s="184" t="s">
        <v>143</v>
      </c>
      <c r="D98" s="185" t="s">
        <v>97</v>
      </c>
      <c r="E98" s="186">
        <v>27.5</v>
      </c>
      <c r="F98" s="245"/>
      <c r="G98" s="188">
        <f t="shared" si="1"/>
        <v>0</v>
      </c>
      <c r="H98" s="208"/>
      <c r="O98" s="136">
        <v>2</v>
      </c>
      <c r="AA98" s="115">
        <v>12</v>
      </c>
      <c r="AB98" s="115">
        <v>0</v>
      </c>
      <c r="AC98" s="115">
        <v>43</v>
      </c>
      <c r="AZ98" s="115">
        <v>1</v>
      </c>
      <c r="BA98" s="115">
        <f t="shared" si="2"/>
        <v>0</v>
      </c>
      <c r="BB98" s="115">
        <f t="shared" si="3"/>
        <v>0</v>
      </c>
      <c r="BC98" s="115">
        <f t="shared" si="4"/>
        <v>0</v>
      </c>
      <c r="BD98" s="115">
        <f t="shared" si="5"/>
        <v>0</v>
      </c>
      <c r="BE98" s="115">
        <f t="shared" si="6"/>
        <v>0</v>
      </c>
      <c r="CZ98" s="115">
        <v>0.14468</v>
      </c>
    </row>
    <row r="99" spans="1:104" ht="22.5">
      <c r="A99" s="182">
        <v>53</v>
      </c>
      <c r="B99" s="183" t="s">
        <v>144</v>
      </c>
      <c r="C99" s="184" t="s">
        <v>145</v>
      </c>
      <c r="D99" s="185" t="s">
        <v>286</v>
      </c>
      <c r="E99" s="186">
        <v>60</v>
      </c>
      <c r="F99" s="245"/>
      <c r="G99" s="188">
        <f t="shared" si="1"/>
        <v>0</v>
      </c>
      <c r="H99" s="208"/>
      <c r="O99" s="136">
        <v>2</v>
      </c>
      <c r="AA99" s="115">
        <v>12</v>
      </c>
      <c r="AB99" s="115">
        <v>0</v>
      </c>
      <c r="AC99" s="115">
        <v>44</v>
      </c>
      <c r="AZ99" s="115">
        <v>1</v>
      </c>
      <c r="BA99" s="115">
        <f t="shared" si="2"/>
        <v>0</v>
      </c>
      <c r="BB99" s="115">
        <f t="shared" si="3"/>
        <v>0</v>
      </c>
      <c r="BC99" s="115">
        <f t="shared" si="4"/>
        <v>0</v>
      </c>
      <c r="BD99" s="115">
        <f t="shared" si="5"/>
        <v>0</v>
      </c>
      <c r="BE99" s="115">
        <f t="shared" si="6"/>
        <v>0</v>
      </c>
      <c r="CZ99" s="115">
        <v>0</v>
      </c>
    </row>
    <row r="100" spans="1:104">
      <c r="A100" s="182">
        <v>54</v>
      </c>
      <c r="B100" s="183" t="s">
        <v>330</v>
      </c>
      <c r="C100" s="184" t="s">
        <v>146</v>
      </c>
      <c r="D100" s="185" t="s">
        <v>85</v>
      </c>
      <c r="E100" s="186">
        <v>240</v>
      </c>
      <c r="F100" s="245"/>
      <c r="G100" s="188">
        <f t="shared" si="1"/>
        <v>0</v>
      </c>
      <c r="H100" s="208"/>
      <c r="O100" s="136">
        <v>2</v>
      </c>
      <c r="AA100" s="115">
        <v>12</v>
      </c>
      <c r="AB100" s="115">
        <v>0</v>
      </c>
      <c r="AC100" s="115">
        <v>45</v>
      </c>
      <c r="AZ100" s="115">
        <v>1</v>
      </c>
      <c r="BA100" s="115">
        <f t="shared" si="2"/>
        <v>0</v>
      </c>
      <c r="BB100" s="115">
        <f t="shared" si="3"/>
        <v>0</v>
      </c>
      <c r="BC100" s="115">
        <f t="shared" si="4"/>
        <v>0</v>
      </c>
      <c r="BD100" s="115">
        <f t="shared" si="5"/>
        <v>0</v>
      </c>
      <c r="BE100" s="115">
        <f t="shared" si="6"/>
        <v>0</v>
      </c>
      <c r="CZ100" s="115">
        <v>0</v>
      </c>
    </row>
    <row r="101" spans="1:104">
      <c r="A101" s="189"/>
      <c r="B101" s="190" t="s">
        <v>64</v>
      </c>
      <c r="C101" s="191" t="str">
        <f>CONCATENATE(B92," ",C92)</f>
        <v>91 Doplňující práce na komunikaci</v>
      </c>
      <c r="D101" s="189"/>
      <c r="E101" s="192"/>
      <c r="F101" s="193"/>
      <c r="G101" s="194">
        <f>SUM(G92:G100)</f>
        <v>0</v>
      </c>
      <c r="H101" s="208"/>
      <c r="O101" s="136">
        <v>4</v>
      </c>
      <c r="BA101" s="138">
        <f>SUM(BA92:BA100)</f>
        <v>0</v>
      </c>
      <c r="BB101" s="138">
        <f>SUM(BB92:BB100)</f>
        <v>0</v>
      </c>
      <c r="BC101" s="138">
        <f>SUM(BC92:BC100)</f>
        <v>0</v>
      </c>
      <c r="BD101" s="138">
        <f>SUM(BD92:BD100)</f>
        <v>0</v>
      </c>
      <c r="BE101" s="138">
        <f>SUM(BE92:BE100)</f>
        <v>0</v>
      </c>
    </row>
    <row r="102" spans="1:104">
      <c r="A102" s="175" t="s">
        <v>61</v>
      </c>
      <c r="B102" s="176" t="s">
        <v>147</v>
      </c>
      <c r="C102" s="177" t="s">
        <v>148</v>
      </c>
      <c r="D102" s="178"/>
      <c r="E102" s="179"/>
      <c r="F102" s="180"/>
      <c r="G102" s="181"/>
      <c r="H102" s="209"/>
      <c r="I102" s="135"/>
      <c r="O102" s="136">
        <v>1</v>
      </c>
    </row>
    <row r="103" spans="1:104">
      <c r="A103" s="182">
        <v>55</v>
      </c>
      <c r="B103" s="183" t="s">
        <v>149</v>
      </c>
      <c r="C103" s="184" t="s">
        <v>150</v>
      </c>
      <c r="D103" s="185" t="s">
        <v>85</v>
      </c>
      <c r="E103" s="186">
        <v>4210</v>
      </c>
      <c r="F103" s="245"/>
      <c r="G103" s="188">
        <f>E103*F103</f>
        <v>0</v>
      </c>
      <c r="H103" s="208"/>
      <c r="O103" s="136">
        <v>2</v>
      </c>
      <c r="AA103" s="115">
        <v>12</v>
      </c>
      <c r="AB103" s="115">
        <v>0</v>
      </c>
      <c r="AC103" s="115">
        <v>46</v>
      </c>
      <c r="AZ103" s="115">
        <v>1</v>
      </c>
      <c r="BA103" s="115">
        <f>IF(AZ103=1,G103,0)</f>
        <v>0</v>
      </c>
      <c r="BB103" s="115">
        <f>IF(AZ103=2,G103,0)</f>
        <v>0</v>
      </c>
      <c r="BC103" s="115">
        <f>IF(AZ103=3,G103,0)</f>
        <v>0</v>
      </c>
      <c r="BD103" s="115">
        <f>IF(AZ103=4,G103,0)</f>
        <v>0</v>
      </c>
      <c r="BE103" s="115">
        <f>IF(AZ103=5,G103,0)</f>
        <v>0</v>
      </c>
      <c r="CZ103" s="115">
        <v>0</v>
      </c>
    </row>
    <row r="104" spans="1:104">
      <c r="A104" s="195"/>
      <c r="B104" s="196"/>
      <c r="C104" s="265" t="s">
        <v>282</v>
      </c>
      <c r="D104" s="266"/>
      <c r="E104" s="197">
        <f>2105*2</f>
        <v>4210</v>
      </c>
      <c r="F104" s="198"/>
      <c r="G104" s="199"/>
      <c r="H104" s="208"/>
      <c r="M104" s="137" t="s">
        <v>151</v>
      </c>
      <c r="O104" s="136"/>
    </row>
    <row r="105" spans="1:104">
      <c r="A105" s="182">
        <v>56</v>
      </c>
      <c r="B105" s="183" t="s">
        <v>152</v>
      </c>
      <c r="C105" s="184" t="s">
        <v>284</v>
      </c>
      <c r="D105" s="185" t="s">
        <v>85</v>
      </c>
      <c r="E105" s="186">
        <v>405.89</v>
      </c>
      <c r="F105" s="245"/>
      <c r="G105" s="188">
        <f>E105*F105</f>
        <v>0</v>
      </c>
      <c r="H105" s="208"/>
      <c r="O105" s="136">
        <v>2</v>
      </c>
      <c r="AA105" s="115">
        <v>12</v>
      </c>
      <c r="AB105" s="115">
        <v>0</v>
      </c>
      <c r="AC105" s="115">
        <v>47</v>
      </c>
      <c r="AZ105" s="115">
        <v>1</v>
      </c>
      <c r="BA105" s="115">
        <f>IF(AZ105=1,G105,0)</f>
        <v>0</v>
      </c>
      <c r="BB105" s="115">
        <f>IF(AZ105=2,G105,0)</f>
        <v>0</v>
      </c>
      <c r="BC105" s="115">
        <f>IF(AZ105=3,G105,0)</f>
        <v>0</v>
      </c>
      <c r="BD105" s="115">
        <f>IF(AZ105=4,G105,0)</f>
        <v>0</v>
      </c>
      <c r="BE105" s="115">
        <f>IF(AZ105=5,G105,0)</f>
        <v>0</v>
      </c>
      <c r="CZ105" s="115">
        <v>0</v>
      </c>
    </row>
    <row r="106" spans="1:104">
      <c r="A106" s="195"/>
      <c r="B106" s="196"/>
      <c r="C106" s="265" t="s">
        <v>283</v>
      </c>
      <c r="D106" s="266"/>
      <c r="E106" s="197">
        <f>(411.58+144.04+87.6+70.14+33.8+23.8)*0.3</f>
        <v>231.28799999999995</v>
      </c>
      <c r="F106" s="198"/>
      <c r="G106" s="199"/>
      <c r="H106" s="208"/>
      <c r="M106" s="137" t="s">
        <v>153</v>
      </c>
      <c r="O106" s="136"/>
    </row>
    <row r="107" spans="1:104">
      <c r="A107" s="195"/>
      <c r="B107" s="196"/>
      <c r="C107" s="265" t="s">
        <v>313</v>
      </c>
      <c r="D107" s="266"/>
      <c r="E107" s="197">
        <f>291*0.6</f>
        <v>174.6</v>
      </c>
      <c r="F107" s="198"/>
      <c r="G107" s="199"/>
      <c r="H107" s="208"/>
      <c r="M107" s="137" t="s">
        <v>154</v>
      </c>
      <c r="O107" s="136"/>
    </row>
    <row r="108" spans="1:104">
      <c r="A108" s="182">
        <v>57</v>
      </c>
      <c r="B108" s="183" t="s">
        <v>155</v>
      </c>
      <c r="C108" s="184" t="s">
        <v>156</v>
      </c>
      <c r="D108" s="185" t="s">
        <v>85</v>
      </c>
      <c r="E108" s="186">
        <v>25</v>
      </c>
      <c r="F108" s="245"/>
      <c r="G108" s="188">
        <f>E108*F108</f>
        <v>0</v>
      </c>
      <c r="H108" s="208"/>
      <c r="O108" s="136">
        <v>2</v>
      </c>
      <c r="AA108" s="115">
        <v>12</v>
      </c>
      <c r="AB108" s="115">
        <v>0</v>
      </c>
      <c r="AC108" s="115">
        <v>48</v>
      </c>
      <c r="AZ108" s="115">
        <v>1</v>
      </c>
      <c r="BA108" s="115">
        <f>IF(AZ108=1,G108,0)</f>
        <v>0</v>
      </c>
      <c r="BB108" s="115">
        <f>IF(AZ108=2,G108,0)</f>
        <v>0</v>
      </c>
      <c r="BC108" s="115">
        <f>IF(AZ108=3,G108,0)</f>
        <v>0</v>
      </c>
      <c r="BD108" s="115">
        <f>IF(AZ108=4,G108,0)</f>
        <v>0</v>
      </c>
      <c r="BE108" s="115">
        <f>IF(AZ108=5,G108,0)</f>
        <v>0</v>
      </c>
      <c r="CZ108" s="115">
        <v>0</v>
      </c>
    </row>
    <row r="109" spans="1:104">
      <c r="A109" s="195"/>
      <c r="B109" s="196"/>
      <c r="C109" s="265" t="s">
        <v>157</v>
      </c>
      <c r="D109" s="266"/>
      <c r="E109" s="197">
        <v>25</v>
      </c>
      <c r="F109" s="198"/>
      <c r="G109" s="199"/>
      <c r="H109" s="208"/>
      <c r="M109" s="137" t="s">
        <v>157</v>
      </c>
      <c r="O109" s="136"/>
    </row>
    <row r="110" spans="1:104" ht="22.5">
      <c r="A110" s="182">
        <v>58</v>
      </c>
      <c r="B110" s="183" t="s">
        <v>331</v>
      </c>
      <c r="C110" s="184" t="s">
        <v>158</v>
      </c>
      <c r="D110" s="185" t="s">
        <v>85</v>
      </c>
      <c r="E110" s="186">
        <v>5.76</v>
      </c>
      <c r="F110" s="245"/>
      <c r="G110" s="188">
        <f>E110*F110</f>
        <v>0</v>
      </c>
      <c r="H110" s="208"/>
      <c r="O110" s="136">
        <v>2</v>
      </c>
      <c r="AA110" s="115">
        <v>12</v>
      </c>
      <c r="AB110" s="115">
        <v>0</v>
      </c>
      <c r="AC110" s="115">
        <v>49</v>
      </c>
      <c r="AZ110" s="115">
        <v>1</v>
      </c>
      <c r="BA110" s="115">
        <f>IF(AZ110=1,G110,0)</f>
        <v>0</v>
      </c>
      <c r="BB110" s="115">
        <f>IF(AZ110=2,G110,0)</f>
        <v>0</v>
      </c>
      <c r="BC110" s="115">
        <f>IF(AZ110=3,G110,0)</f>
        <v>0</v>
      </c>
      <c r="BD110" s="115">
        <f>IF(AZ110=4,G110,0)</f>
        <v>0</v>
      </c>
      <c r="BE110" s="115">
        <f>IF(AZ110=5,G110,0)</f>
        <v>0</v>
      </c>
      <c r="CZ110" s="115">
        <v>0.42930000000000001</v>
      </c>
    </row>
    <row r="111" spans="1:104">
      <c r="A111" s="195"/>
      <c r="B111" s="196"/>
      <c r="C111" s="265" t="s">
        <v>159</v>
      </c>
      <c r="D111" s="266"/>
      <c r="E111" s="197">
        <v>5.76</v>
      </c>
      <c r="F111" s="198"/>
      <c r="G111" s="199"/>
      <c r="H111" s="208"/>
      <c r="M111" s="137" t="s">
        <v>159</v>
      </c>
      <c r="O111" s="136"/>
    </row>
    <row r="112" spans="1:104">
      <c r="A112" s="182">
        <v>59</v>
      </c>
      <c r="B112" s="183" t="s">
        <v>160</v>
      </c>
      <c r="C112" s="184" t="s">
        <v>161</v>
      </c>
      <c r="D112" s="185" t="s">
        <v>140</v>
      </c>
      <c r="E112" s="186">
        <v>2</v>
      </c>
      <c r="F112" s="245"/>
      <c r="G112" s="188">
        <f>E112*F112</f>
        <v>0</v>
      </c>
      <c r="H112" s="208"/>
      <c r="O112" s="136">
        <v>2</v>
      </c>
      <c r="AA112" s="115">
        <v>12</v>
      </c>
      <c r="AB112" s="115">
        <v>0</v>
      </c>
      <c r="AC112" s="115">
        <v>50</v>
      </c>
      <c r="AZ112" s="115">
        <v>1</v>
      </c>
      <c r="BA112" s="115">
        <f>IF(AZ112=1,G112,0)</f>
        <v>0</v>
      </c>
      <c r="BB112" s="115">
        <f>IF(AZ112=2,G112,0)</f>
        <v>0</v>
      </c>
      <c r="BC112" s="115">
        <f>IF(AZ112=3,G112,0)</f>
        <v>0</v>
      </c>
      <c r="BD112" s="115">
        <f>IF(AZ112=4,G112,0)</f>
        <v>0</v>
      </c>
      <c r="BE112" s="115">
        <f>IF(AZ112=5,G112,0)</f>
        <v>0</v>
      </c>
      <c r="CZ112" s="115">
        <v>0</v>
      </c>
    </row>
    <row r="113" spans="1:104">
      <c r="A113" s="182">
        <v>60</v>
      </c>
      <c r="B113" s="183" t="s">
        <v>165</v>
      </c>
      <c r="C113" s="184" t="s">
        <v>166</v>
      </c>
      <c r="D113" s="185" t="s">
        <v>164</v>
      </c>
      <c r="E113" s="186">
        <v>773.7</v>
      </c>
      <c r="F113" s="245"/>
      <c r="G113" s="188">
        <f>E113*F113</f>
        <v>0</v>
      </c>
      <c r="H113" s="208"/>
      <c r="O113" s="136"/>
    </row>
    <row r="114" spans="1:104">
      <c r="A114" s="182">
        <v>61</v>
      </c>
      <c r="B114" s="183" t="s">
        <v>162</v>
      </c>
      <c r="C114" s="184" t="s">
        <v>163</v>
      </c>
      <c r="D114" s="185" t="s">
        <v>164</v>
      </c>
      <c r="E114" s="186">
        <v>773.7</v>
      </c>
      <c r="F114" s="245"/>
      <c r="G114" s="188">
        <f>E114*F114</f>
        <v>0</v>
      </c>
      <c r="H114" s="208"/>
      <c r="O114" s="136">
        <v>2</v>
      </c>
      <c r="AA114" s="115">
        <v>12</v>
      </c>
      <c r="AB114" s="115">
        <v>1</v>
      </c>
      <c r="AC114" s="115">
        <v>51</v>
      </c>
      <c r="AZ114" s="115">
        <v>1</v>
      </c>
      <c r="BA114" s="115">
        <f>IF(AZ114=1,G114,0)</f>
        <v>0</v>
      </c>
      <c r="BB114" s="115">
        <f>IF(AZ114=2,G114,0)</f>
        <v>0</v>
      </c>
      <c r="BC114" s="115">
        <f>IF(AZ114=3,G114,0)</f>
        <v>0</v>
      </c>
      <c r="BD114" s="115">
        <f>IF(AZ114=4,G114,0)</f>
        <v>0</v>
      </c>
      <c r="BE114" s="115">
        <f>IF(AZ114=5,G114,0)</f>
        <v>0</v>
      </c>
      <c r="CZ114" s="115">
        <v>0</v>
      </c>
    </row>
    <row r="115" spans="1:104" ht="22.5">
      <c r="A115" s="182">
        <v>62</v>
      </c>
      <c r="B115" s="183" t="s">
        <v>332</v>
      </c>
      <c r="C115" s="184" t="s">
        <v>342</v>
      </c>
      <c r="D115" s="185" t="s">
        <v>164</v>
      </c>
      <c r="E115" s="186">
        <v>505.2</v>
      </c>
      <c r="F115" s="245"/>
      <c r="G115" s="188">
        <f>E115*F115</f>
        <v>0</v>
      </c>
      <c r="H115" s="208"/>
      <c r="O115" s="136">
        <v>2</v>
      </c>
      <c r="AA115" s="115">
        <v>12</v>
      </c>
      <c r="AB115" s="115">
        <v>0</v>
      </c>
      <c r="AC115" s="115">
        <v>53</v>
      </c>
      <c r="AZ115" s="115">
        <v>1</v>
      </c>
      <c r="BA115" s="115">
        <f>IF(AZ115=1,G115,0)</f>
        <v>0</v>
      </c>
      <c r="BB115" s="115">
        <f>IF(AZ115=2,G115,0)</f>
        <v>0</v>
      </c>
      <c r="BC115" s="115">
        <f>IF(AZ115=3,G115,0)</f>
        <v>0</v>
      </c>
      <c r="BD115" s="115">
        <f>IF(AZ115=4,G115,0)</f>
        <v>0</v>
      </c>
      <c r="BE115" s="115">
        <f>IF(AZ115=5,G115,0)</f>
        <v>0</v>
      </c>
      <c r="CZ115" s="115">
        <v>0</v>
      </c>
    </row>
    <row r="116" spans="1:104">
      <c r="A116" s="182">
        <v>63</v>
      </c>
      <c r="B116" s="183" t="s">
        <v>167</v>
      </c>
      <c r="C116" s="184" t="s">
        <v>343</v>
      </c>
      <c r="D116" s="185" t="s">
        <v>164</v>
      </c>
      <c r="E116" s="186">
        <v>268.5</v>
      </c>
      <c r="F116" s="245"/>
      <c r="G116" s="188">
        <f>E116*F116</f>
        <v>0</v>
      </c>
      <c r="H116" s="208"/>
      <c r="O116" s="136">
        <v>2</v>
      </c>
      <c r="AA116" s="115">
        <v>12</v>
      </c>
      <c r="AB116" s="115">
        <v>0</v>
      </c>
      <c r="AC116" s="115">
        <v>54</v>
      </c>
      <c r="AZ116" s="115">
        <v>1</v>
      </c>
      <c r="BA116" s="115">
        <f>IF(AZ116=1,G116,0)</f>
        <v>0</v>
      </c>
      <c r="BB116" s="115">
        <f>IF(AZ116=2,G116,0)</f>
        <v>0</v>
      </c>
      <c r="BC116" s="115">
        <f>IF(AZ116=3,G116,0)</f>
        <v>0</v>
      </c>
      <c r="BD116" s="115">
        <f>IF(AZ116=4,G116,0)</f>
        <v>0</v>
      </c>
      <c r="BE116" s="115">
        <f>IF(AZ116=5,G116,0)</f>
        <v>0</v>
      </c>
      <c r="CZ116" s="115">
        <v>0</v>
      </c>
    </row>
    <row r="117" spans="1:104">
      <c r="A117" s="189"/>
      <c r="B117" s="190" t="s">
        <v>64</v>
      </c>
      <c r="C117" s="191" t="str">
        <f>CONCATENATE(B102," ",C102)</f>
        <v>96 Bourání konstrukcí</v>
      </c>
      <c r="D117" s="189"/>
      <c r="E117" s="192"/>
      <c r="F117" s="193"/>
      <c r="G117" s="194">
        <f>SUM(G102:G116)</f>
        <v>0</v>
      </c>
      <c r="H117" s="208"/>
      <c r="O117" s="136">
        <v>4</v>
      </c>
      <c r="BA117" s="138">
        <f>SUM(BA102:BA116)</f>
        <v>0</v>
      </c>
      <c r="BB117" s="138">
        <f>SUM(BB102:BB116)</f>
        <v>0</v>
      </c>
      <c r="BC117" s="138">
        <f>SUM(BC102:BC116)</f>
        <v>0</v>
      </c>
      <c r="BD117" s="138">
        <f>SUM(BD102:BD116)</f>
        <v>0</v>
      </c>
      <c r="BE117" s="138">
        <f>SUM(BE102:BE116)</f>
        <v>0</v>
      </c>
    </row>
    <row r="118" spans="1:104">
      <c r="A118" s="175" t="s">
        <v>61</v>
      </c>
      <c r="B118" s="176" t="s">
        <v>168</v>
      </c>
      <c r="C118" s="177" t="s">
        <v>169</v>
      </c>
      <c r="D118" s="178"/>
      <c r="E118" s="179"/>
      <c r="F118" s="180"/>
      <c r="G118" s="181"/>
      <c r="H118" s="209"/>
      <c r="I118" s="135"/>
      <c r="O118" s="136">
        <v>1</v>
      </c>
    </row>
    <row r="119" spans="1:104">
      <c r="A119" s="182">
        <v>64</v>
      </c>
      <c r="B119" s="183" t="s">
        <v>170</v>
      </c>
      <c r="C119" s="184" t="s">
        <v>171</v>
      </c>
      <c r="D119" s="185" t="s">
        <v>164</v>
      </c>
      <c r="E119" s="186">
        <v>1070</v>
      </c>
      <c r="F119" s="245">
        <v>0</v>
      </c>
      <c r="G119" s="188">
        <f>E119*F119</f>
        <v>0</v>
      </c>
      <c r="H119" s="208"/>
      <c r="O119" s="136">
        <v>2</v>
      </c>
      <c r="AA119" s="115">
        <v>12</v>
      </c>
      <c r="AB119" s="115">
        <v>0</v>
      </c>
      <c r="AC119" s="115">
        <v>55</v>
      </c>
      <c r="AZ119" s="115">
        <v>1</v>
      </c>
      <c r="BA119" s="115">
        <f>IF(AZ119=1,G119,0)</f>
        <v>0</v>
      </c>
      <c r="BB119" s="115">
        <f>IF(AZ119=2,G119,0)</f>
        <v>0</v>
      </c>
      <c r="BC119" s="115">
        <f>IF(AZ119=3,G119,0)</f>
        <v>0</v>
      </c>
      <c r="BD119" s="115">
        <f>IF(AZ119=4,G119,0)</f>
        <v>0</v>
      </c>
      <c r="BE119" s="115">
        <f>IF(AZ119=5,G119,0)</f>
        <v>0</v>
      </c>
      <c r="CZ119" s="115">
        <v>0</v>
      </c>
    </row>
    <row r="120" spans="1:104">
      <c r="A120" s="182">
        <v>65</v>
      </c>
      <c r="B120" s="183" t="s">
        <v>172</v>
      </c>
      <c r="C120" s="184" t="s">
        <v>173</v>
      </c>
      <c r="D120" s="185" t="s">
        <v>164</v>
      </c>
      <c r="E120" s="186">
        <v>842</v>
      </c>
      <c r="F120" s="245"/>
      <c r="G120" s="188">
        <f>E120*F120</f>
        <v>0</v>
      </c>
      <c r="H120" s="208"/>
      <c r="O120" s="136">
        <v>2</v>
      </c>
      <c r="AA120" s="115">
        <v>12</v>
      </c>
      <c r="AB120" s="115">
        <v>0</v>
      </c>
      <c r="AC120" s="115">
        <v>56</v>
      </c>
      <c r="AZ120" s="115">
        <v>1</v>
      </c>
      <c r="BA120" s="115">
        <f>IF(AZ120=1,G120,0)</f>
        <v>0</v>
      </c>
      <c r="BB120" s="115">
        <f>IF(AZ120=2,G120,0)</f>
        <v>0</v>
      </c>
      <c r="BC120" s="115">
        <f>IF(AZ120=3,G120,0)</f>
        <v>0</v>
      </c>
      <c r="BD120" s="115">
        <f>IF(AZ120=4,G120,0)</f>
        <v>0</v>
      </c>
      <c r="BE120" s="115">
        <f>IF(AZ120=5,G120,0)</f>
        <v>0</v>
      </c>
      <c r="CZ120" s="115">
        <v>0</v>
      </c>
    </row>
    <row r="121" spans="1:104">
      <c r="A121" s="189"/>
      <c r="B121" s="190" t="s">
        <v>64</v>
      </c>
      <c r="C121" s="191" t="str">
        <f>CONCATENATE(B118," ",C118)</f>
        <v>99 Staveništní přesun hmot</v>
      </c>
      <c r="D121" s="189"/>
      <c r="E121" s="192"/>
      <c r="F121" s="193"/>
      <c r="G121" s="194">
        <f>SUM(G118:G120)</f>
        <v>0</v>
      </c>
      <c r="H121" s="208"/>
      <c r="O121" s="136">
        <v>4</v>
      </c>
      <c r="BA121" s="138">
        <f>SUM(BA118:BA120)</f>
        <v>0</v>
      </c>
      <c r="BB121" s="138">
        <f>SUM(BB118:BB120)</f>
        <v>0</v>
      </c>
      <c r="BC121" s="138">
        <f>SUM(BC118:BC120)</f>
        <v>0</v>
      </c>
      <c r="BD121" s="138">
        <f>SUM(BD118:BD120)</f>
        <v>0</v>
      </c>
      <c r="BE121" s="138">
        <f>SUM(BE118:BE120)</f>
        <v>0</v>
      </c>
    </row>
    <row r="122" spans="1:104">
      <c r="A122" s="175" t="s">
        <v>61</v>
      </c>
      <c r="B122" s="176" t="s">
        <v>174</v>
      </c>
      <c r="C122" s="177" t="s">
        <v>175</v>
      </c>
      <c r="D122" s="178"/>
      <c r="E122" s="179"/>
      <c r="F122" s="180"/>
      <c r="G122" s="181"/>
      <c r="H122" s="209"/>
      <c r="I122" s="135"/>
      <c r="O122" s="136">
        <v>1</v>
      </c>
    </row>
    <row r="123" spans="1:104" ht="22.5">
      <c r="A123" s="182">
        <v>66</v>
      </c>
      <c r="B123" s="183" t="s">
        <v>176</v>
      </c>
      <c r="C123" s="184" t="s">
        <v>177</v>
      </c>
      <c r="D123" s="185" t="s">
        <v>178</v>
      </c>
      <c r="E123" s="186">
        <v>0.28999999999999998</v>
      </c>
      <c r="F123" s="245"/>
      <c r="G123" s="188">
        <f>E123*F123</f>
        <v>0</v>
      </c>
      <c r="H123" s="208"/>
      <c r="O123" s="136">
        <v>2</v>
      </c>
      <c r="AA123" s="115">
        <v>12</v>
      </c>
      <c r="AB123" s="115">
        <v>0</v>
      </c>
      <c r="AC123" s="115">
        <v>57</v>
      </c>
      <c r="AZ123" s="115">
        <v>1</v>
      </c>
      <c r="BA123" s="115">
        <f>IF(AZ123=1,G123,0)</f>
        <v>0</v>
      </c>
      <c r="BB123" s="115">
        <f>IF(AZ123=2,G123,0)</f>
        <v>0</v>
      </c>
      <c r="BC123" s="115">
        <f>IF(AZ123=3,G123,0)</f>
        <v>0</v>
      </c>
      <c r="BD123" s="115">
        <f>IF(AZ123=4,G123,0)</f>
        <v>0</v>
      </c>
      <c r="BE123" s="115">
        <f>IF(AZ123=5,G123,0)</f>
        <v>0</v>
      </c>
      <c r="CZ123" s="115">
        <v>1.124E-2</v>
      </c>
    </row>
    <row r="124" spans="1:104">
      <c r="A124" s="182">
        <v>67</v>
      </c>
      <c r="B124" s="183" t="s">
        <v>179</v>
      </c>
      <c r="C124" s="184" t="s">
        <v>180</v>
      </c>
      <c r="D124" s="185" t="s">
        <v>97</v>
      </c>
      <c r="E124" s="186">
        <v>291</v>
      </c>
      <c r="F124" s="245"/>
      <c r="G124" s="188">
        <f>E124*F124</f>
        <v>0</v>
      </c>
      <c r="H124" s="208"/>
      <c r="O124" s="136">
        <v>2</v>
      </c>
      <c r="AA124" s="115">
        <v>12</v>
      </c>
      <c r="AB124" s="115">
        <v>0</v>
      </c>
      <c r="AC124" s="115">
        <v>58</v>
      </c>
      <c r="AZ124" s="115">
        <v>1</v>
      </c>
      <c r="BA124" s="115">
        <f>IF(AZ124=1,G124,0)</f>
        <v>0</v>
      </c>
      <c r="BB124" s="115">
        <f>IF(AZ124=2,G124,0)</f>
        <v>0</v>
      </c>
      <c r="BC124" s="115">
        <f>IF(AZ124=3,G124,0)</f>
        <v>0</v>
      </c>
      <c r="BD124" s="115">
        <f>IF(AZ124=4,G124,0)</f>
        <v>0</v>
      </c>
      <c r="BE124" s="115">
        <f>IF(AZ124=5,G124,0)</f>
        <v>0</v>
      </c>
      <c r="CZ124" s="115">
        <v>0</v>
      </c>
    </row>
    <row r="125" spans="1:104">
      <c r="A125" s="182">
        <v>68</v>
      </c>
      <c r="B125" s="183" t="s">
        <v>181</v>
      </c>
      <c r="C125" s="184" t="s">
        <v>182</v>
      </c>
      <c r="D125" s="185" t="s">
        <v>97</v>
      </c>
      <c r="E125" s="186">
        <v>291</v>
      </c>
      <c r="F125" s="245"/>
      <c r="G125" s="188">
        <f>E125*F125</f>
        <v>0</v>
      </c>
      <c r="H125" s="208"/>
      <c r="O125" s="136">
        <v>2</v>
      </c>
      <c r="AA125" s="115">
        <v>12</v>
      </c>
      <c r="AB125" s="115">
        <v>0</v>
      </c>
      <c r="AC125" s="115">
        <v>59</v>
      </c>
      <c r="AZ125" s="115">
        <v>1</v>
      </c>
      <c r="BA125" s="115">
        <f>IF(AZ125=1,G125,0)</f>
        <v>0</v>
      </c>
      <c r="BB125" s="115">
        <f>IF(AZ125=2,G125,0)</f>
        <v>0</v>
      </c>
      <c r="BC125" s="115">
        <f>IF(AZ125=3,G125,0)</f>
        <v>0</v>
      </c>
      <c r="BD125" s="115">
        <f>IF(AZ125=4,G125,0)</f>
        <v>0</v>
      </c>
      <c r="BE125" s="115">
        <f>IF(AZ125=5,G125,0)</f>
        <v>0</v>
      </c>
      <c r="CZ125" s="115">
        <v>0</v>
      </c>
    </row>
    <row r="126" spans="1:104">
      <c r="A126" s="182">
        <v>69</v>
      </c>
      <c r="B126" s="183" t="s">
        <v>333</v>
      </c>
      <c r="C126" s="184" t="s">
        <v>183</v>
      </c>
      <c r="D126" s="185" t="s">
        <v>97</v>
      </c>
      <c r="E126" s="186">
        <v>291</v>
      </c>
      <c r="F126" s="245"/>
      <c r="G126" s="188">
        <f>E126*F126</f>
        <v>0</v>
      </c>
      <c r="H126" s="208"/>
      <c r="O126" s="136">
        <v>2</v>
      </c>
      <c r="AA126" s="115">
        <v>12</v>
      </c>
      <c r="AB126" s="115">
        <v>0</v>
      </c>
      <c r="AC126" s="115">
        <v>60</v>
      </c>
      <c r="AZ126" s="115">
        <v>1</v>
      </c>
      <c r="BA126" s="115">
        <f>IF(AZ126=1,G126,0)</f>
        <v>0</v>
      </c>
      <c r="BB126" s="115">
        <f>IF(AZ126=2,G126,0)</f>
        <v>0</v>
      </c>
      <c r="BC126" s="115">
        <f>IF(AZ126=3,G126,0)</f>
        <v>0</v>
      </c>
      <c r="BD126" s="115">
        <f>IF(AZ126=4,G126,0)</f>
        <v>0</v>
      </c>
      <c r="BE126" s="115">
        <f>IF(AZ126=5,G126,0)</f>
        <v>0</v>
      </c>
      <c r="CZ126" s="115">
        <v>3.1E-4</v>
      </c>
    </row>
    <row r="127" spans="1:104">
      <c r="A127" s="182">
        <v>70</v>
      </c>
      <c r="B127" s="183" t="s">
        <v>131</v>
      </c>
      <c r="C127" s="184" t="s">
        <v>132</v>
      </c>
      <c r="D127" s="185" t="s">
        <v>75</v>
      </c>
      <c r="E127" s="186">
        <v>23.28</v>
      </c>
      <c r="F127" s="245"/>
      <c r="G127" s="188">
        <f>E127*F127</f>
        <v>0</v>
      </c>
      <c r="H127" s="208"/>
      <c r="O127" s="136"/>
    </row>
    <row r="128" spans="1:104">
      <c r="A128" s="195"/>
      <c r="B128" s="196"/>
      <c r="C128" s="265" t="s">
        <v>312</v>
      </c>
      <c r="D128" s="266"/>
      <c r="E128" s="197">
        <f>291*0.4*0.2</f>
        <v>23.28</v>
      </c>
      <c r="F128" s="198"/>
      <c r="G128" s="199"/>
      <c r="H128" s="208"/>
      <c r="O128" s="136"/>
    </row>
    <row r="129" spans="1:57">
      <c r="A129" s="189"/>
      <c r="B129" s="190" t="s">
        <v>64</v>
      </c>
      <c r="C129" s="191" t="str">
        <f>CONCATENATE(B122," ",C122)</f>
        <v>M46 Zemní práce pro elektroinstalace</v>
      </c>
      <c r="D129" s="189"/>
      <c r="E129" s="192"/>
      <c r="F129" s="193"/>
      <c r="G129" s="194">
        <f>SUM(G122:G128)</f>
        <v>0</v>
      </c>
      <c r="H129" s="208"/>
      <c r="O129" s="136">
        <v>4</v>
      </c>
      <c r="BA129" s="138">
        <f>SUM(BA122:BA126)</f>
        <v>0</v>
      </c>
      <c r="BB129" s="138">
        <f>SUM(BB122:BB126)</f>
        <v>0</v>
      </c>
      <c r="BC129" s="138">
        <f>SUM(BC122:BC126)</f>
        <v>0</v>
      </c>
      <c r="BD129" s="138">
        <f>SUM(BD122:BD126)</f>
        <v>0</v>
      </c>
      <c r="BE129" s="138">
        <f>SUM(BE122:BE126)</f>
        <v>0</v>
      </c>
    </row>
    <row r="130" spans="1:57">
      <c r="A130" s="116"/>
      <c r="B130" s="116"/>
      <c r="C130" s="116"/>
      <c r="D130" s="116"/>
      <c r="E130" s="116"/>
      <c r="F130" s="116"/>
      <c r="G130" s="116"/>
      <c r="H130" s="208"/>
    </row>
    <row r="131" spans="1:57">
      <c r="E131" s="115"/>
      <c r="G131" s="207"/>
    </row>
    <row r="132" spans="1:57">
      <c r="E132" s="115"/>
    </row>
    <row r="133" spans="1:57">
      <c r="E133" s="115"/>
    </row>
    <row r="134" spans="1:57">
      <c r="E134" s="115"/>
    </row>
    <row r="135" spans="1:57">
      <c r="E135" s="115"/>
    </row>
    <row r="136" spans="1:57">
      <c r="E136" s="115"/>
    </row>
    <row r="137" spans="1:57">
      <c r="E137" s="115"/>
    </row>
    <row r="138" spans="1:57">
      <c r="E138" s="115"/>
    </row>
    <row r="139" spans="1:57">
      <c r="E139" s="115"/>
    </row>
    <row r="140" spans="1:57">
      <c r="E140" s="115"/>
    </row>
    <row r="141" spans="1:57">
      <c r="E141" s="115"/>
    </row>
    <row r="142" spans="1:57">
      <c r="E142" s="115"/>
    </row>
    <row r="143" spans="1:57">
      <c r="E143" s="115"/>
    </row>
    <row r="144" spans="1:57">
      <c r="E144" s="115"/>
    </row>
    <row r="145" spans="1:7">
      <c r="E145" s="115"/>
    </row>
    <row r="146" spans="1:7">
      <c r="E146" s="115"/>
    </row>
    <row r="147" spans="1:7">
      <c r="E147" s="115"/>
    </row>
    <row r="148" spans="1:7">
      <c r="E148" s="115"/>
    </row>
    <row r="149" spans="1:7">
      <c r="E149" s="115"/>
    </row>
    <row r="150" spans="1:7">
      <c r="E150" s="115"/>
    </row>
    <row r="151" spans="1:7">
      <c r="E151" s="115"/>
    </row>
    <row r="152" spans="1:7">
      <c r="E152" s="115"/>
    </row>
    <row r="153" spans="1:7">
      <c r="A153" s="139"/>
      <c r="B153" s="139"/>
      <c r="C153" s="139"/>
      <c r="D153" s="139"/>
      <c r="E153" s="139"/>
      <c r="F153" s="139"/>
      <c r="G153" s="139"/>
    </row>
    <row r="154" spans="1:7">
      <c r="A154" s="139"/>
      <c r="B154" s="139"/>
      <c r="C154" s="139"/>
      <c r="D154" s="139"/>
      <c r="E154" s="139"/>
      <c r="F154" s="139"/>
      <c r="G154" s="139"/>
    </row>
    <row r="155" spans="1:7">
      <c r="A155" s="139"/>
      <c r="B155" s="139"/>
      <c r="C155" s="139"/>
      <c r="D155" s="139"/>
      <c r="E155" s="139"/>
      <c r="F155" s="139"/>
      <c r="G155" s="139"/>
    </row>
    <row r="156" spans="1:7">
      <c r="A156" s="139"/>
      <c r="B156" s="139"/>
      <c r="C156" s="139"/>
      <c r="D156" s="139"/>
      <c r="E156" s="139"/>
      <c r="F156" s="139"/>
      <c r="G156" s="139"/>
    </row>
    <row r="157" spans="1:7">
      <c r="E157" s="115"/>
    </row>
    <row r="158" spans="1:7">
      <c r="E158" s="115"/>
    </row>
    <row r="159" spans="1:7">
      <c r="E159" s="115"/>
    </row>
    <row r="160" spans="1:7">
      <c r="E160" s="115"/>
    </row>
    <row r="161" spans="5:5">
      <c r="E161" s="115"/>
    </row>
    <row r="162" spans="5:5">
      <c r="E162" s="115"/>
    </row>
    <row r="163" spans="5:5">
      <c r="E163" s="115"/>
    </row>
    <row r="164" spans="5:5">
      <c r="E164" s="115"/>
    </row>
    <row r="165" spans="5:5">
      <c r="E165" s="115"/>
    </row>
    <row r="166" spans="5:5">
      <c r="E166" s="115"/>
    </row>
    <row r="167" spans="5:5">
      <c r="E167" s="115"/>
    </row>
    <row r="168" spans="5:5">
      <c r="E168" s="115"/>
    </row>
    <row r="169" spans="5:5">
      <c r="E169" s="115"/>
    </row>
    <row r="170" spans="5:5">
      <c r="E170" s="115"/>
    </row>
    <row r="171" spans="5:5">
      <c r="E171" s="115"/>
    </row>
    <row r="172" spans="5:5">
      <c r="E172" s="115"/>
    </row>
    <row r="173" spans="5:5">
      <c r="E173" s="115"/>
    </row>
    <row r="174" spans="5:5">
      <c r="E174" s="115"/>
    </row>
    <row r="175" spans="5:5">
      <c r="E175" s="115"/>
    </row>
    <row r="176" spans="5:5">
      <c r="E176" s="115"/>
    </row>
    <row r="177" spans="1:7">
      <c r="E177" s="115"/>
    </row>
    <row r="178" spans="1:7">
      <c r="E178" s="115"/>
    </row>
    <row r="179" spans="1:7">
      <c r="E179" s="115"/>
    </row>
    <row r="180" spans="1:7">
      <c r="E180" s="115"/>
    </row>
    <row r="181" spans="1:7">
      <c r="E181" s="115"/>
    </row>
    <row r="182" spans="1:7">
      <c r="E182" s="115"/>
    </row>
    <row r="183" spans="1:7">
      <c r="E183" s="115"/>
    </row>
    <row r="184" spans="1:7">
      <c r="E184" s="115"/>
    </row>
    <row r="185" spans="1:7">
      <c r="E185" s="115"/>
    </row>
    <row r="186" spans="1:7">
      <c r="E186" s="115"/>
    </row>
    <row r="187" spans="1:7">
      <c r="E187" s="115"/>
    </row>
    <row r="188" spans="1:7">
      <c r="A188" s="140"/>
      <c r="B188" s="140"/>
    </row>
    <row r="189" spans="1:7">
      <c r="A189" s="139"/>
      <c r="B189" s="139"/>
      <c r="C189" s="142"/>
      <c r="D189" s="142"/>
      <c r="E189" s="143"/>
      <c r="F189" s="142"/>
      <c r="G189" s="144"/>
    </row>
    <row r="190" spans="1:7">
      <c r="A190" s="145"/>
      <c r="B190" s="145"/>
      <c r="C190" s="139"/>
      <c r="D190" s="139"/>
      <c r="E190" s="146"/>
      <c r="F190" s="139"/>
      <c r="G190" s="139"/>
    </row>
    <row r="191" spans="1:7">
      <c r="A191" s="139"/>
      <c r="B191" s="139"/>
      <c r="C191" s="139"/>
      <c r="D191" s="139"/>
      <c r="E191" s="146"/>
      <c r="F191" s="139"/>
      <c r="G191" s="139"/>
    </row>
    <row r="192" spans="1:7">
      <c r="A192" s="139"/>
      <c r="B192" s="139"/>
      <c r="C192" s="139"/>
      <c r="D192" s="139"/>
      <c r="E192" s="146"/>
      <c r="F192" s="139"/>
      <c r="G192" s="139"/>
    </row>
    <row r="193" spans="1:7">
      <c r="A193" s="139"/>
      <c r="B193" s="139"/>
      <c r="C193" s="139"/>
      <c r="D193" s="139"/>
      <c r="E193" s="146"/>
      <c r="F193" s="139"/>
      <c r="G193" s="139"/>
    </row>
    <row r="194" spans="1:7">
      <c r="A194" s="139"/>
      <c r="B194" s="139"/>
      <c r="C194" s="139"/>
      <c r="D194" s="139"/>
      <c r="E194" s="146"/>
      <c r="F194" s="139"/>
      <c r="G194" s="139"/>
    </row>
    <row r="195" spans="1:7">
      <c r="A195" s="139"/>
      <c r="B195" s="139"/>
      <c r="C195" s="139"/>
      <c r="D195" s="139"/>
      <c r="E195" s="146"/>
      <c r="F195" s="139"/>
      <c r="G195" s="139"/>
    </row>
    <row r="196" spans="1:7">
      <c r="A196" s="139"/>
      <c r="B196" s="139"/>
      <c r="C196" s="139"/>
      <c r="D196" s="139"/>
      <c r="E196" s="146"/>
      <c r="F196" s="139"/>
      <c r="G196" s="139"/>
    </row>
    <row r="197" spans="1:7">
      <c r="A197" s="139"/>
      <c r="B197" s="139"/>
      <c r="C197" s="139"/>
      <c r="D197" s="139"/>
      <c r="E197" s="146"/>
      <c r="F197" s="139"/>
      <c r="G197" s="139"/>
    </row>
    <row r="198" spans="1:7">
      <c r="A198" s="139"/>
      <c r="B198" s="139"/>
      <c r="C198" s="139"/>
      <c r="D198" s="139"/>
      <c r="E198" s="146"/>
      <c r="F198" s="139"/>
      <c r="G198" s="139"/>
    </row>
    <row r="199" spans="1:7">
      <c r="A199" s="139"/>
      <c r="B199" s="139"/>
      <c r="C199" s="139"/>
      <c r="D199" s="139"/>
      <c r="E199" s="146"/>
      <c r="F199" s="139"/>
      <c r="G199" s="139"/>
    </row>
    <row r="200" spans="1:7">
      <c r="A200" s="139"/>
      <c r="B200" s="139"/>
      <c r="C200" s="139"/>
      <c r="D200" s="139"/>
      <c r="E200" s="146"/>
      <c r="F200" s="139"/>
      <c r="G200" s="139"/>
    </row>
    <row r="201" spans="1:7">
      <c r="A201" s="139"/>
      <c r="B201" s="139"/>
      <c r="C201" s="139"/>
      <c r="D201" s="139"/>
      <c r="E201" s="146"/>
      <c r="F201" s="139"/>
      <c r="G201" s="139"/>
    </row>
    <row r="202" spans="1:7">
      <c r="A202" s="139"/>
      <c r="B202" s="139"/>
      <c r="C202" s="139"/>
      <c r="D202" s="139"/>
      <c r="E202" s="146"/>
      <c r="F202" s="139"/>
      <c r="G202" s="139"/>
    </row>
  </sheetData>
  <sheetProtection algorithmName="SHA-512" hashValue="JJDI6Py8Pn6tfnNlqcTyfHjEv41mfZhEzR0nu/VSnNRyu5T4MpqX7CTlc9WhrH+9HdzDi+MvOtHeKqz2WYfW/g==" saltValue="T4B4ByRsF+IrKRzaak20IA==" spinCount="100000" sheet="1" objects="1" scenarios="1"/>
  <protectedRanges>
    <protectedRange sqref="F123:F127" name="Oblast34"/>
    <protectedRange sqref="F119:F120" name="Oblast33"/>
    <protectedRange sqref="F112:F116" name="Oblast32"/>
    <protectedRange sqref="F110" name="Oblast31"/>
    <protectedRange sqref="F108" name="Oblast30"/>
    <protectedRange sqref="F105" name="Oblast29"/>
    <protectedRange sqref="F103" name="Oblast28"/>
    <protectedRange sqref="F95:F100" name="Oblast27"/>
    <protectedRange sqref="F93" name="Oblast26"/>
    <protectedRange sqref="F84:F90" name="Oblast25"/>
    <protectedRange sqref="F77" name="Oblast24"/>
    <protectedRange sqref="F75" name="Oblast23"/>
    <protectedRange sqref="F73" name="Oblast22"/>
    <protectedRange sqref="F71" name="Oblast21"/>
    <protectedRange sqref="F69" name="Oblast20"/>
    <protectedRange sqref="F67" name="Oblast19"/>
    <protectedRange sqref="F65" name="Oblast18"/>
    <protectedRange sqref="F63" name="Oblast17"/>
    <protectedRange sqref="F57:F61" name="Oblast16"/>
    <protectedRange sqref="F54:F55" name="Oblast15"/>
    <protectedRange sqref="F52" name="Oblast14"/>
    <protectedRange sqref="F48:F49" name="Oblast13"/>
    <protectedRange sqref="F46" name="Oblast12"/>
    <protectedRange sqref="F41:F42" name="Oblast11"/>
    <protectedRange sqref="F35:F36" name="Oblast10"/>
    <protectedRange sqref="F32:F33" name="Oblast9"/>
    <protectedRange sqref="F28:F30" name="Oblast8"/>
    <protectedRange sqref="F26" name="Oblast7"/>
    <protectedRange sqref="F24" name="Oblast6"/>
    <protectedRange sqref="F22" name="Oblast5"/>
    <protectedRange sqref="F18" name="Oblast4"/>
    <protectedRange sqref="F16" name="Oblast3"/>
    <protectedRange sqref="F14" name="Oblast2"/>
    <protectedRange sqref="F8:F11" name="Oblast1"/>
  </protectedRanges>
  <mergeCells count="35">
    <mergeCell ref="A1:G1"/>
    <mergeCell ref="A3:B3"/>
    <mergeCell ref="A4:B4"/>
    <mergeCell ref="E4:G4"/>
    <mergeCell ref="C37:D37"/>
    <mergeCell ref="C31:D31"/>
    <mergeCell ref="C47:D47"/>
    <mergeCell ref="C15:D15"/>
    <mergeCell ref="C19:D19"/>
    <mergeCell ref="C20:D20"/>
    <mergeCell ref="C21:D21"/>
    <mergeCell ref="C23:D23"/>
    <mergeCell ref="C27:D27"/>
    <mergeCell ref="C17:D17"/>
    <mergeCell ref="C25:D25"/>
    <mergeCell ref="C34:D34"/>
    <mergeCell ref="C43:D43"/>
    <mergeCell ref="C76:D76"/>
    <mergeCell ref="C53:D53"/>
    <mergeCell ref="C56:D56"/>
    <mergeCell ref="C62:D62"/>
    <mergeCell ref="C64:D64"/>
    <mergeCell ref="C70:D70"/>
    <mergeCell ref="C72:D72"/>
    <mergeCell ref="C74:D74"/>
    <mergeCell ref="C66:D66"/>
    <mergeCell ref="C68:D68"/>
    <mergeCell ref="C109:D109"/>
    <mergeCell ref="C111:D111"/>
    <mergeCell ref="C78:D78"/>
    <mergeCell ref="C128:D128"/>
    <mergeCell ref="C94:D94"/>
    <mergeCell ref="C104:D104"/>
    <mergeCell ref="C106:D106"/>
    <mergeCell ref="C107:D107"/>
  </mergeCells>
  <phoneticPr fontId="29" type="noConversion"/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  <rowBreaks count="1" manualBreakCount="1">
    <brk id="109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2486-5B9E-4194-AADA-BE2CC295BCD8}">
  <sheetPr codeName="List1"/>
  <dimension ref="A1:G103"/>
  <sheetViews>
    <sheetView topLeftCell="A6" zoomScaleNormal="100" workbookViewId="0">
      <selection activeCell="F76" sqref="F76"/>
    </sheetView>
  </sheetViews>
  <sheetFormatPr defaultRowHeight="12.75"/>
  <cols>
    <col min="1" max="1" width="7.7109375" style="163" customWidth="1"/>
    <col min="2" max="2" width="10.140625" style="163" customWidth="1"/>
    <col min="3" max="3" width="43.7109375" style="233" customWidth="1"/>
    <col min="4" max="4" width="6.7109375" style="163" customWidth="1"/>
    <col min="5" max="5" width="6.7109375" style="162" customWidth="1"/>
    <col min="6" max="6" width="10.7109375" style="164" customWidth="1"/>
    <col min="7" max="7" width="14.7109375" style="162" customWidth="1"/>
    <col min="251" max="251" width="7.7109375" customWidth="1"/>
    <col min="252" max="252" width="12.7109375" customWidth="1"/>
    <col min="253" max="253" width="43.7109375" customWidth="1"/>
    <col min="254" max="255" width="6.7109375" customWidth="1"/>
    <col min="256" max="256" width="10.7109375" customWidth="1"/>
    <col min="257" max="257" width="14.7109375" customWidth="1"/>
    <col min="258" max="259" width="10.7109375" customWidth="1"/>
    <col min="507" max="507" width="7.7109375" customWidth="1"/>
    <col min="508" max="508" width="12.7109375" customWidth="1"/>
    <col min="509" max="509" width="43.7109375" customWidth="1"/>
    <col min="510" max="511" width="6.7109375" customWidth="1"/>
    <col min="512" max="512" width="10.7109375" customWidth="1"/>
    <col min="513" max="513" width="14.7109375" customWidth="1"/>
    <col min="514" max="515" width="10.7109375" customWidth="1"/>
    <col min="763" max="763" width="7.7109375" customWidth="1"/>
    <col min="764" max="764" width="12.7109375" customWidth="1"/>
    <col min="765" max="765" width="43.7109375" customWidth="1"/>
    <col min="766" max="767" width="6.7109375" customWidth="1"/>
    <col min="768" max="768" width="10.7109375" customWidth="1"/>
    <col min="769" max="769" width="14.7109375" customWidth="1"/>
    <col min="770" max="771" width="10.7109375" customWidth="1"/>
    <col min="1019" max="1019" width="7.7109375" customWidth="1"/>
    <col min="1020" max="1020" width="12.7109375" customWidth="1"/>
    <col min="1021" max="1021" width="43.7109375" customWidth="1"/>
    <col min="1022" max="1023" width="6.7109375" customWidth="1"/>
    <col min="1024" max="1024" width="10.7109375" customWidth="1"/>
    <col min="1025" max="1025" width="14.7109375" customWidth="1"/>
    <col min="1026" max="1027" width="10.7109375" customWidth="1"/>
    <col min="1275" max="1275" width="7.7109375" customWidth="1"/>
    <col min="1276" max="1276" width="12.7109375" customWidth="1"/>
    <col min="1277" max="1277" width="43.7109375" customWidth="1"/>
    <col min="1278" max="1279" width="6.7109375" customWidth="1"/>
    <col min="1280" max="1280" width="10.7109375" customWidth="1"/>
    <col min="1281" max="1281" width="14.7109375" customWidth="1"/>
    <col min="1282" max="1283" width="10.7109375" customWidth="1"/>
    <col min="1531" max="1531" width="7.7109375" customWidth="1"/>
    <col min="1532" max="1532" width="12.7109375" customWidth="1"/>
    <col min="1533" max="1533" width="43.7109375" customWidth="1"/>
    <col min="1534" max="1535" width="6.7109375" customWidth="1"/>
    <col min="1536" max="1536" width="10.7109375" customWidth="1"/>
    <col min="1537" max="1537" width="14.7109375" customWidth="1"/>
    <col min="1538" max="1539" width="10.7109375" customWidth="1"/>
    <col min="1787" max="1787" width="7.7109375" customWidth="1"/>
    <col min="1788" max="1788" width="12.7109375" customWidth="1"/>
    <col min="1789" max="1789" width="43.7109375" customWidth="1"/>
    <col min="1790" max="1791" width="6.7109375" customWidth="1"/>
    <col min="1792" max="1792" width="10.7109375" customWidth="1"/>
    <col min="1793" max="1793" width="14.7109375" customWidth="1"/>
    <col min="1794" max="1795" width="10.7109375" customWidth="1"/>
    <col min="2043" max="2043" width="7.7109375" customWidth="1"/>
    <col min="2044" max="2044" width="12.7109375" customWidth="1"/>
    <col min="2045" max="2045" width="43.7109375" customWidth="1"/>
    <col min="2046" max="2047" width="6.7109375" customWidth="1"/>
    <col min="2048" max="2048" width="10.7109375" customWidth="1"/>
    <col min="2049" max="2049" width="14.7109375" customWidth="1"/>
    <col min="2050" max="2051" width="10.7109375" customWidth="1"/>
    <col min="2299" max="2299" width="7.7109375" customWidth="1"/>
    <col min="2300" max="2300" width="12.7109375" customWidth="1"/>
    <col min="2301" max="2301" width="43.7109375" customWidth="1"/>
    <col min="2302" max="2303" width="6.7109375" customWidth="1"/>
    <col min="2304" max="2304" width="10.7109375" customWidth="1"/>
    <col min="2305" max="2305" width="14.7109375" customWidth="1"/>
    <col min="2306" max="2307" width="10.7109375" customWidth="1"/>
    <col min="2555" max="2555" width="7.7109375" customWidth="1"/>
    <col min="2556" max="2556" width="12.7109375" customWidth="1"/>
    <col min="2557" max="2557" width="43.7109375" customWidth="1"/>
    <col min="2558" max="2559" width="6.7109375" customWidth="1"/>
    <col min="2560" max="2560" width="10.7109375" customWidth="1"/>
    <col min="2561" max="2561" width="14.7109375" customWidth="1"/>
    <col min="2562" max="2563" width="10.7109375" customWidth="1"/>
    <col min="2811" max="2811" width="7.7109375" customWidth="1"/>
    <col min="2812" max="2812" width="12.7109375" customWidth="1"/>
    <col min="2813" max="2813" width="43.7109375" customWidth="1"/>
    <col min="2814" max="2815" width="6.7109375" customWidth="1"/>
    <col min="2816" max="2816" width="10.7109375" customWidth="1"/>
    <col min="2817" max="2817" width="14.7109375" customWidth="1"/>
    <col min="2818" max="2819" width="10.7109375" customWidth="1"/>
    <col min="3067" max="3067" width="7.7109375" customWidth="1"/>
    <col min="3068" max="3068" width="12.7109375" customWidth="1"/>
    <col min="3069" max="3069" width="43.7109375" customWidth="1"/>
    <col min="3070" max="3071" width="6.7109375" customWidth="1"/>
    <col min="3072" max="3072" width="10.7109375" customWidth="1"/>
    <col min="3073" max="3073" width="14.7109375" customWidth="1"/>
    <col min="3074" max="3075" width="10.7109375" customWidth="1"/>
    <col min="3323" max="3323" width="7.7109375" customWidth="1"/>
    <col min="3324" max="3324" width="12.7109375" customWidth="1"/>
    <col min="3325" max="3325" width="43.7109375" customWidth="1"/>
    <col min="3326" max="3327" width="6.7109375" customWidth="1"/>
    <col min="3328" max="3328" width="10.7109375" customWidth="1"/>
    <col min="3329" max="3329" width="14.7109375" customWidth="1"/>
    <col min="3330" max="3331" width="10.7109375" customWidth="1"/>
    <col min="3579" max="3579" width="7.7109375" customWidth="1"/>
    <col min="3580" max="3580" width="12.7109375" customWidth="1"/>
    <col min="3581" max="3581" width="43.7109375" customWidth="1"/>
    <col min="3582" max="3583" width="6.7109375" customWidth="1"/>
    <col min="3584" max="3584" width="10.7109375" customWidth="1"/>
    <col min="3585" max="3585" width="14.7109375" customWidth="1"/>
    <col min="3586" max="3587" width="10.7109375" customWidth="1"/>
    <col min="3835" max="3835" width="7.7109375" customWidth="1"/>
    <col min="3836" max="3836" width="12.7109375" customWidth="1"/>
    <col min="3837" max="3837" width="43.7109375" customWidth="1"/>
    <col min="3838" max="3839" width="6.7109375" customWidth="1"/>
    <col min="3840" max="3840" width="10.7109375" customWidth="1"/>
    <col min="3841" max="3841" width="14.7109375" customWidth="1"/>
    <col min="3842" max="3843" width="10.7109375" customWidth="1"/>
    <col min="4091" max="4091" width="7.7109375" customWidth="1"/>
    <col min="4092" max="4092" width="12.7109375" customWidth="1"/>
    <col min="4093" max="4093" width="43.7109375" customWidth="1"/>
    <col min="4094" max="4095" width="6.7109375" customWidth="1"/>
    <col min="4096" max="4096" width="10.7109375" customWidth="1"/>
    <col min="4097" max="4097" width="14.7109375" customWidth="1"/>
    <col min="4098" max="4099" width="10.7109375" customWidth="1"/>
    <col min="4347" max="4347" width="7.7109375" customWidth="1"/>
    <col min="4348" max="4348" width="12.7109375" customWidth="1"/>
    <col min="4349" max="4349" width="43.7109375" customWidth="1"/>
    <col min="4350" max="4351" width="6.7109375" customWidth="1"/>
    <col min="4352" max="4352" width="10.7109375" customWidth="1"/>
    <col min="4353" max="4353" width="14.7109375" customWidth="1"/>
    <col min="4354" max="4355" width="10.7109375" customWidth="1"/>
    <col min="4603" max="4603" width="7.7109375" customWidth="1"/>
    <col min="4604" max="4604" width="12.7109375" customWidth="1"/>
    <col min="4605" max="4605" width="43.7109375" customWidth="1"/>
    <col min="4606" max="4607" width="6.7109375" customWidth="1"/>
    <col min="4608" max="4608" width="10.7109375" customWidth="1"/>
    <col min="4609" max="4609" width="14.7109375" customWidth="1"/>
    <col min="4610" max="4611" width="10.7109375" customWidth="1"/>
    <col min="4859" max="4859" width="7.7109375" customWidth="1"/>
    <col min="4860" max="4860" width="12.7109375" customWidth="1"/>
    <col min="4861" max="4861" width="43.7109375" customWidth="1"/>
    <col min="4862" max="4863" width="6.7109375" customWidth="1"/>
    <col min="4864" max="4864" width="10.7109375" customWidth="1"/>
    <col min="4865" max="4865" width="14.7109375" customWidth="1"/>
    <col min="4866" max="4867" width="10.7109375" customWidth="1"/>
    <col min="5115" max="5115" width="7.7109375" customWidth="1"/>
    <col min="5116" max="5116" width="12.7109375" customWidth="1"/>
    <col min="5117" max="5117" width="43.7109375" customWidth="1"/>
    <col min="5118" max="5119" width="6.7109375" customWidth="1"/>
    <col min="5120" max="5120" width="10.7109375" customWidth="1"/>
    <col min="5121" max="5121" width="14.7109375" customWidth="1"/>
    <col min="5122" max="5123" width="10.7109375" customWidth="1"/>
    <col min="5371" max="5371" width="7.7109375" customWidth="1"/>
    <col min="5372" max="5372" width="12.7109375" customWidth="1"/>
    <col min="5373" max="5373" width="43.7109375" customWidth="1"/>
    <col min="5374" max="5375" width="6.7109375" customWidth="1"/>
    <col min="5376" max="5376" width="10.7109375" customWidth="1"/>
    <col min="5377" max="5377" width="14.7109375" customWidth="1"/>
    <col min="5378" max="5379" width="10.7109375" customWidth="1"/>
    <col min="5627" max="5627" width="7.7109375" customWidth="1"/>
    <col min="5628" max="5628" width="12.7109375" customWidth="1"/>
    <col min="5629" max="5629" width="43.7109375" customWidth="1"/>
    <col min="5630" max="5631" width="6.7109375" customWidth="1"/>
    <col min="5632" max="5632" width="10.7109375" customWidth="1"/>
    <col min="5633" max="5633" width="14.7109375" customWidth="1"/>
    <col min="5634" max="5635" width="10.7109375" customWidth="1"/>
    <col min="5883" max="5883" width="7.7109375" customWidth="1"/>
    <col min="5884" max="5884" width="12.7109375" customWidth="1"/>
    <col min="5885" max="5885" width="43.7109375" customWidth="1"/>
    <col min="5886" max="5887" width="6.7109375" customWidth="1"/>
    <col min="5888" max="5888" width="10.7109375" customWidth="1"/>
    <col min="5889" max="5889" width="14.7109375" customWidth="1"/>
    <col min="5890" max="5891" width="10.7109375" customWidth="1"/>
    <col min="6139" max="6139" width="7.7109375" customWidth="1"/>
    <col min="6140" max="6140" width="12.7109375" customWidth="1"/>
    <col min="6141" max="6141" width="43.7109375" customWidth="1"/>
    <col min="6142" max="6143" width="6.7109375" customWidth="1"/>
    <col min="6144" max="6144" width="10.7109375" customWidth="1"/>
    <col min="6145" max="6145" width="14.7109375" customWidth="1"/>
    <col min="6146" max="6147" width="10.7109375" customWidth="1"/>
    <col min="6395" max="6395" width="7.7109375" customWidth="1"/>
    <col min="6396" max="6396" width="12.7109375" customWidth="1"/>
    <col min="6397" max="6397" width="43.7109375" customWidth="1"/>
    <col min="6398" max="6399" width="6.7109375" customWidth="1"/>
    <col min="6400" max="6400" width="10.7109375" customWidth="1"/>
    <col min="6401" max="6401" width="14.7109375" customWidth="1"/>
    <col min="6402" max="6403" width="10.7109375" customWidth="1"/>
    <col min="6651" max="6651" width="7.7109375" customWidth="1"/>
    <col min="6652" max="6652" width="12.7109375" customWidth="1"/>
    <col min="6653" max="6653" width="43.7109375" customWidth="1"/>
    <col min="6654" max="6655" width="6.7109375" customWidth="1"/>
    <col min="6656" max="6656" width="10.7109375" customWidth="1"/>
    <col min="6657" max="6657" width="14.7109375" customWidth="1"/>
    <col min="6658" max="6659" width="10.7109375" customWidth="1"/>
    <col min="6907" max="6907" width="7.7109375" customWidth="1"/>
    <col min="6908" max="6908" width="12.7109375" customWidth="1"/>
    <col min="6909" max="6909" width="43.7109375" customWidth="1"/>
    <col min="6910" max="6911" width="6.7109375" customWidth="1"/>
    <col min="6912" max="6912" width="10.7109375" customWidth="1"/>
    <col min="6913" max="6913" width="14.7109375" customWidth="1"/>
    <col min="6914" max="6915" width="10.7109375" customWidth="1"/>
    <col min="7163" max="7163" width="7.7109375" customWidth="1"/>
    <col min="7164" max="7164" width="12.7109375" customWidth="1"/>
    <col min="7165" max="7165" width="43.7109375" customWidth="1"/>
    <col min="7166" max="7167" width="6.7109375" customWidth="1"/>
    <col min="7168" max="7168" width="10.7109375" customWidth="1"/>
    <col min="7169" max="7169" width="14.7109375" customWidth="1"/>
    <col min="7170" max="7171" width="10.7109375" customWidth="1"/>
    <col min="7419" max="7419" width="7.7109375" customWidth="1"/>
    <col min="7420" max="7420" width="12.7109375" customWidth="1"/>
    <col min="7421" max="7421" width="43.7109375" customWidth="1"/>
    <col min="7422" max="7423" width="6.7109375" customWidth="1"/>
    <col min="7424" max="7424" width="10.7109375" customWidth="1"/>
    <col min="7425" max="7425" width="14.7109375" customWidth="1"/>
    <col min="7426" max="7427" width="10.7109375" customWidth="1"/>
    <col min="7675" max="7675" width="7.7109375" customWidth="1"/>
    <col min="7676" max="7676" width="12.7109375" customWidth="1"/>
    <col min="7677" max="7677" width="43.7109375" customWidth="1"/>
    <col min="7678" max="7679" width="6.7109375" customWidth="1"/>
    <col min="7680" max="7680" width="10.7109375" customWidth="1"/>
    <col min="7681" max="7681" width="14.7109375" customWidth="1"/>
    <col min="7682" max="7683" width="10.7109375" customWidth="1"/>
    <col min="7931" max="7931" width="7.7109375" customWidth="1"/>
    <col min="7932" max="7932" width="12.7109375" customWidth="1"/>
    <col min="7933" max="7933" width="43.7109375" customWidth="1"/>
    <col min="7934" max="7935" width="6.7109375" customWidth="1"/>
    <col min="7936" max="7936" width="10.7109375" customWidth="1"/>
    <col min="7937" max="7937" width="14.7109375" customWidth="1"/>
    <col min="7938" max="7939" width="10.7109375" customWidth="1"/>
    <col min="8187" max="8187" width="7.7109375" customWidth="1"/>
    <col min="8188" max="8188" width="12.7109375" customWidth="1"/>
    <col min="8189" max="8189" width="43.7109375" customWidth="1"/>
    <col min="8190" max="8191" width="6.7109375" customWidth="1"/>
    <col min="8192" max="8192" width="10.7109375" customWidth="1"/>
    <col min="8193" max="8193" width="14.7109375" customWidth="1"/>
    <col min="8194" max="8195" width="10.7109375" customWidth="1"/>
    <col min="8443" max="8443" width="7.7109375" customWidth="1"/>
    <col min="8444" max="8444" width="12.7109375" customWidth="1"/>
    <col min="8445" max="8445" width="43.7109375" customWidth="1"/>
    <col min="8446" max="8447" width="6.7109375" customWidth="1"/>
    <col min="8448" max="8448" width="10.7109375" customWidth="1"/>
    <col min="8449" max="8449" width="14.7109375" customWidth="1"/>
    <col min="8450" max="8451" width="10.7109375" customWidth="1"/>
    <col min="8699" max="8699" width="7.7109375" customWidth="1"/>
    <col min="8700" max="8700" width="12.7109375" customWidth="1"/>
    <col min="8701" max="8701" width="43.7109375" customWidth="1"/>
    <col min="8702" max="8703" width="6.7109375" customWidth="1"/>
    <col min="8704" max="8704" width="10.7109375" customWidth="1"/>
    <col min="8705" max="8705" width="14.7109375" customWidth="1"/>
    <col min="8706" max="8707" width="10.7109375" customWidth="1"/>
    <col min="8955" max="8955" width="7.7109375" customWidth="1"/>
    <col min="8956" max="8956" width="12.7109375" customWidth="1"/>
    <col min="8957" max="8957" width="43.7109375" customWidth="1"/>
    <col min="8958" max="8959" width="6.7109375" customWidth="1"/>
    <col min="8960" max="8960" width="10.7109375" customWidth="1"/>
    <col min="8961" max="8961" width="14.7109375" customWidth="1"/>
    <col min="8962" max="8963" width="10.7109375" customWidth="1"/>
    <col min="9211" max="9211" width="7.7109375" customWidth="1"/>
    <col min="9212" max="9212" width="12.7109375" customWidth="1"/>
    <col min="9213" max="9213" width="43.7109375" customWidth="1"/>
    <col min="9214" max="9215" width="6.7109375" customWidth="1"/>
    <col min="9216" max="9216" width="10.7109375" customWidth="1"/>
    <col min="9217" max="9217" width="14.7109375" customWidth="1"/>
    <col min="9218" max="9219" width="10.7109375" customWidth="1"/>
    <col min="9467" max="9467" width="7.7109375" customWidth="1"/>
    <col min="9468" max="9468" width="12.7109375" customWidth="1"/>
    <col min="9469" max="9469" width="43.7109375" customWidth="1"/>
    <col min="9470" max="9471" width="6.7109375" customWidth="1"/>
    <col min="9472" max="9472" width="10.7109375" customWidth="1"/>
    <col min="9473" max="9473" width="14.7109375" customWidth="1"/>
    <col min="9474" max="9475" width="10.7109375" customWidth="1"/>
    <col min="9723" max="9723" width="7.7109375" customWidth="1"/>
    <col min="9724" max="9724" width="12.7109375" customWidth="1"/>
    <col min="9725" max="9725" width="43.7109375" customWidth="1"/>
    <col min="9726" max="9727" width="6.7109375" customWidth="1"/>
    <col min="9728" max="9728" width="10.7109375" customWidth="1"/>
    <col min="9729" max="9729" width="14.7109375" customWidth="1"/>
    <col min="9730" max="9731" width="10.7109375" customWidth="1"/>
    <col min="9979" max="9979" width="7.7109375" customWidth="1"/>
    <col min="9980" max="9980" width="12.7109375" customWidth="1"/>
    <col min="9981" max="9981" width="43.7109375" customWidth="1"/>
    <col min="9982" max="9983" width="6.7109375" customWidth="1"/>
    <col min="9984" max="9984" width="10.7109375" customWidth="1"/>
    <col min="9985" max="9985" width="14.7109375" customWidth="1"/>
    <col min="9986" max="9987" width="10.7109375" customWidth="1"/>
    <col min="10235" max="10235" width="7.7109375" customWidth="1"/>
    <col min="10236" max="10236" width="12.7109375" customWidth="1"/>
    <col min="10237" max="10237" width="43.7109375" customWidth="1"/>
    <col min="10238" max="10239" width="6.7109375" customWidth="1"/>
    <col min="10240" max="10240" width="10.7109375" customWidth="1"/>
    <col min="10241" max="10241" width="14.7109375" customWidth="1"/>
    <col min="10242" max="10243" width="10.7109375" customWidth="1"/>
    <col min="10491" max="10491" width="7.7109375" customWidth="1"/>
    <col min="10492" max="10492" width="12.7109375" customWidth="1"/>
    <col min="10493" max="10493" width="43.7109375" customWidth="1"/>
    <col min="10494" max="10495" width="6.7109375" customWidth="1"/>
    <col min="10496" max="10496" width="10.7109375" customWidth="1"/>
    <col min="10497" max="10497" width="14.7109375" customWidth="1"/>
    <col min="10498" max="10499" width="10.7109375" customWidth="1"/>
    <col min="10747" max="10747" width="7.7109375" customWidth="1"/>
    <col min="10748" max="10748" width="12.7109375" customWidth="1"/>
    <col min="10749" max="10749" width="43.7109375" customWidth="1"/>
    <col min="10750" max="10751" width="6.7109375" customWidth="1"/>
    <col min="10752" max="10752" width="10.7109375" customWidth="1"/>
    <col min="10753" max="10753" width="14.7109375" customWidth="1"/>
    <col min="10754" max="10755" width="10.7109375" customWidth="1"/>
    <col min="11003" max="11003" width="7.7109375" customWidth="1"/>
    <col min="11004" max="11004" width="12.7109375" customWidth="1"/>
    <col min="11005" max="11005" width="43.7109375" customWidth="1"/>
    <col min="11006" max="11007" width="6.7109375" customWidth="1"/>
    <col min="11008" max="11008" width="10.7109375" customWidth="1"/>
    <col min="11009" max="11009" width="14.7109375" customWidth="1"/>
    <col min="11010" max="11011" width="10.7109375" customWidth="1"/>
    <col min="11259" max="11259" width="7.7109375" customWidth="1"/>
    <col min="11260" max="11260" width="12.7109375" customWidth="1"/>
    <col min="11261" max="11261" width="43.7109375" customWidth="1"/>
    <col min="11262" max="11263" width="6.7109375" customWidth="1"/>
    <col min="11264" max="11264" width="10.7109375" customWidth="1"/>
    <col min="11265" max="11265" width="14.7109375" customWidth="1"/>
    <col min="11266" max="11267" width="10.7109375" customWidth="1"/>
    <col min="11515" max="11515" width="7.7109375" customWidth="1"/>
    <col min="11516" max="11516" width="12.7109375" customWidth="1"/>
    <col min="11517" max="11517" width="43.7109375" customWidth="1"/>
    <col min="11518" max="11519" width="6.7109375" customWidth="1"/>
    <col min="11520" max="11520" width="10.7109375" customWidth="1"/>
    <col min="11521" max="11521" width="14.7109375" customWidth="1"/>
    <col min="11522" max="11523" width="10.7109375" customWidth="1"/>
    <col min="11771" max="11771" width="7.7109375" customWidth="1"/>
    <col min="11772" max="11772" width="12.7109375" customWidth="1"/>
    <col min="11773" max="11773" width="43.7109375" customWidth="1"/>
    <col min="11774" max="11775" width="6.7109375" customWidth="1"/>
    <col min="11776" max="11776" width="10.7109375" customWidth="1"/>
    <col min="11777" max="11777" width="14.7109375" customWidth="1"/>
    <col min="11778" max="11779" width="10.7109375" customWidth="1"/>
    <col min="12027" max="12027" width="7.7109375" customWidth="1"/>
    <col min="12028" max="12028" width="12.7109375" customWidth="1"/>
    <col min="12029" max="12029" width="43.7109375" customWidth="1"/>
    <col min="12030" max="12031" width="6.7109375" customWidth="1"/>
    <col min="12032" max="12032" width="10.7109375" customWidth="1"/>
    <col min="12033" max="12033" width="14.7109375" customWidth="1"/>
    <col min="12034" max="12035" width="10.7109375" customWidth="1"/>
    <col min="12283" max="12283" width="7.7109375" customWidth="1"/>
    <col min="12284" max="12284" width="12.7109375" customWidth="1"/>
    <col min="12285" max="12285" width="43.7109375" customWidth="1"/>
    <col min="12286" max="12287" width="6.7109375" customWidth="1"/>
    <col min="12288" max="12288" width="10.7109375" customWidth="1"/>
    <col min="12289" max="12289" width="14.7109375" customWidth="1"/>
    <col min="12290" max="12291" width="10.7109375" customWidth="1"/>
    <col min="12539" max="12539" width="7.7109375" customWidth="1"/>
    <col min="12540" max="12540" width="12.7109375" customWidth="1"/>
    <col min="12541" max="12541" width="43.7109375" customWidth="1"/>
    <col min="12542" max="12543" width="6.7109375" customWidth="1"/>
    <col min="12544" max="12544" width="10.7109375" customWidth="1"/>
    <col min="12545" max="12545" width="14.7109375" customWidth="1"/>
    <col min="12546" max="12547" width="10.7109375" customWidth="1"/>
    <col min="12795" max="12795" width="7.7109375" customWidth="1"/>
    <col min="12796" max="12796" width="12.7109375" customWidth="1"/>
    <col min="12797" max="12797" width="43.7109375" customWidth="1"/>
    <col min="12798" max="12799" width="6.7109375" customWidth="1"/>
    <col min="12800" max="12800" width="10.7109375" customWidth="1"/>
    <col min="12801" max="12801" width="14.7109375" customWidth="1"/>
    <col min="12802" max="12803" width="10.7109375" customWidth="1"/>
    <col min="13051" max="13051" width="7.7109375" customWidth="1"/>
    <col min="13052" max="13052" width="12.7109375" customWidth="1"/>
    <col min="13053" max="13053" width="43.7109375" customWidth="1"/>
    <col min="13054" max="13055" width="6.7109375" customWidth="1"/>
    <col min="13056" max="13056" width="10.7109375" customWidth="1"/>
    <col min="13057" max="13057" width="14.7109375" customWidth="1"/>
    <col min="13058" max="13059" width="10.7109375" customWidth="1"/>
    <col min="13307" max="13307" width="7.7109375" customWidth="1"/>
    <col min="13308" max="13308" width="12.7109375" customWidth="1"/>
    <col min="13309" max="13309" width="43.7109375" customWidth="1"/>
    <col min="13310" max="13311" width="6.7109375" customWidth="1"/>
    <col min="13312" max="13312" width="10.7109375" customWidth="1"/>
    <col min="13313" max="13313" width="14.7109375" customWidth="1"/>
    <col min="13314" max="13315" width="10.7109375" customWidth="1"/>
    <col min="13563" max="13563" width="7.7109375" customWidth="1"/>
    <col min="13564" max="13564" width="12.7109375" customWidth="1"/>
    <col min="13565" max="13565" width="43.7109375" customWidth="1"/>
    <col min="13566" max="13567" width="6.7109375" customWidth="1"/>
    <col min="13568" max="13568" width="10.7109375" customWidth="1"/>
    <col min="13569" max="13569" width="14.7109375" customWidth="1"/>
    <col min="13570" max="13571" width="10.7109375" customWidth="1"/>
    <col min="13819" max="13819" width="7.7109375" customWidth="1"/>
    <col min="13820" max="13820" width="12.7109375" customWidth="1"/>
    <col min="13821" max="13821" width="43.7109375" customWidth="1"/>
    <col min="13822" max="13823" width="6.7109375" customWidth="1"/>
    <col min="13824" max="13824" width="10.7109375" customWidth="1"/>
    <col min="13825" max="13825" width="14.7109375" customWidth="1"/>
    <col min="13826" max="13827" width="10.7109375" customWidth="1"/>
    <col min="14075" max="14075" width="7.7109375" customWidth="1"/>
    <col min="14076" max="14076" width="12.7109375" customWidth="1"/>
    <col min="14077" max="14077" width="43.7109375" customWidth="1"/>
    <col min="14078" max="14079" width="6.7109375" customWidth="1"/>
    <col min="14080" max="14080" width="10.7109375" customWidth="1"/>
    <col min="14081" max="14081" width="14.7109375" customWidth="1"/>
    <col min="14082" max="14083" width="10.7109375" customWidth="1"/>
    <col min="14331" max="14331" width="7.7109375" customWidth="1"/>
    <col min="14332" max="14332" width="12.7109375" customWidth="1"/>
    <col min="14333" max="14333" width="43.7109375" customWidth="1"/>
    <col min="14334" max="14335" width="6.7109375" customWidth="1"/>
    <col min="14336" max="14336" width="10.7109375" customWidth="1"/>
    <col min="14337" max="14337" width="14.7109375" customWidth="1"/>
    <col min="14338" max="14339" width="10.7109375" customWidth="1"/>
    <col min="14587" max="14587" width="7.7109375" customWidth="1"/>
    <col min="14588" max="14588" width="12.7109375" customWidth="1"/>
    <col min="14589" max="14589" width="43.7109375" customWidth="1"/>
    <col min="14590" max="14591" width="6.7109375" customWidth="1"/>
    <col min="14592" max="14592" width="10.7109375" customWidth="1"/>
    <col min="14593" max="14593" width="14.7109375" customWidth="1"/>
    <col min="14594" max="14595" width="10.7109375" customWidth="1"/>
    <col min="14843" max="14843" width="7.7109375" customWidth="1"/>
    <col min="14844" max="14844" width="12.7109375" customWidth="1"/>
    <col min="14845" max="14845" width="43.7109375" customWidth="1"/>
    <col min="14846" max="14847" width="6.7109375" customWidth="1"/>
    <col min="14848" max="14848" width="10.7109375" customWidth="1"/>
    <col min="14849" max="14849" width="14.7109375" customWidth="1"/>
    <col min="14850" max="14851" width="10.7109375" customWidth="1"/>
    <col min="15099" max="15099" width="7.7109375" customWidth="1"/>
    <col min="15100" max="15100" width="12.7109375" customWidth="1"/>
    <col min="15101" max="15101" width="43.7109375" customWidth="1"/>
    <col min="15102" max="15103" width="6.7109375" customWidth="1"/>
    <col min="15104" max="15104" width="10.7109375" customWidth="1"/>
    <col min="15105" max="15105" width="14.7109375" customWidth="1"/>
    <col min="15106" max="15107" width="10.7109375" customWidth="1"/>
    <col min="15355" max="15355" width="7.7109375" customWidth="1"/>
    <col min="15356" max="15356" width="12.7109375" customWidth="1"/>
    <col min="15357" max="15357" width="43.7109375" customWidth="1"/>
    <col min="15358" max="15359" width="6.7109375" customWidth="1"/>
    <col min="15360" max="15360" width="10.7109375" customWidth="1"/>
    <col min="15361" max="15361" width="14.7109375" customWidth="1"/>
    <col min="15362" max="15363" width="10.7109375" customWidth="1"/>
    <col min="15611" max="15611" width="7.7109375" customWidth="1"/>
    <col min="15612" max="15612" width="12.7109375" customWidth="1"/>
    <col min="15613" max="15613" width="43.7109375" customWidth="1"/>
    <col min="15614" max="15615" width="6.7109375" customWidth="1"/>
    <col min="15616" max="15616" width="10.7109375" customWidth="1"/>
    <col min="15617" max="15617" width="14.7109375" customWidth="1"/>
    <col min="15618" max="15619" width="10.7109375" customWidth="1"/>
    <col min="15867" max="15867" width="7.7109375" customWidth="1"/>
    <col min="15868" max="15868" width="12.7109375" customWidth="1"/>
    <col min="15869" max="15869" width="43.7109375" customWidth="1"/>
    <col min="15870" max="15871" width="6.7109375" customWidth="1"/>
    <col min="15872" max="15872" width="10.7109375" customWidth="1"/>
    <col min="15873" max="15873" width="14.7109375" customWidth="1"/>
    <col min="15874" max="15875" width="10.7109375" customWidth="1"/>
    <col min="16123" max="16123" width="7.7109375" customWidth="1"/>
    <col min="16124" max="16124" width="12.7109375" customWidth="1"/>
    <col min="16125" max="16125" width="43.7109375" customWidth="1"/>
    <col min="16126" max="16127" width="6.7109375" customWidth="1"/>
    <col min="16128" max="16128" width="10.7109375" customWidth="1"/>
    <col min="16129" max="16129" width="14.7109375" customWidth="1"/>
    <col min="16130" max="16131" width="10.7109375" customWidth="1"/>
  </cols>
  <sheetData>
    <row r="1" spans="1:7" ht="15.75" customHeight="1">
      <c r="A1" s="214" t="s">
        <v>197</v>
      </c>
      <c r="B1" s="214" t="s">
        <v>198</v>
      </c>
      <c r="C1" s="215" t="s">
        <v>199</v>
      </c>
      <c r="D1" s="214" t="s">
        <v>200</v>
      </c>
      <c r="E1" s="216" t="s">
        <v>201</v>
      </c>
      <c r="F1" s="217" t="s">
        <v>202</v>
      </c>
      <c r="G1" s="217" t="s">
        <v>203</v>
      </c>
    </row>
    <row r="2" spans="1:7" ht="15.75" customHeight="1">
      <c r="A2" s="218" t="s">
        <v>204</v>
      </c>
      <c r="B2" s="218"/>
      <c r="C2" s="219" t="s">
        <v>3</v>
      </c>
      <c r="D2" s="218" t="s">
        <v>205</v>
      </c>
      <c r="E2" s="220" t="s">
        <v>3</v>
      </c>
      <c r="F2" s="221" t="s">
        <v>206</v>
      </c>
      <c r="G2" s="221" t="s">
        <v>188</v>
      </c>
    </row>
    <row r="3" spans="1:7" ht="15.75" customHeight="1">
      <c r="A3" s="214"/>
      <c r="B3" s="214"/>
      <c r="C3" s="239"/>
      <c r="D3" s="214"/>
      <c r="E3" s="216"/>
      <c r="F3" s="217"/>
      <c r="G3" s="217"/>
    </row>
    <row r="4" spans="1:7" ht="15.75" customHeight="1">
      <c r="A4" s="222"/>
      <c r="B4" s="222"/>
      <c r="C4" s="223"/>
      <c r="D4" s="222"/>
      <c r="E4" s="224"/>
      <c r="F4" s="225"/>
      <c r="G4" s="225"/>
    </row>
    <row r="5" spans="1:7" ht="15.75" customHeight="1">
      <c r="A5" s="226"/>
      <c r="B5" s="227"/>
      <c r="C5" s="228" t="s">
        <v>189</v>
      </c>
      <c r="D5" s="226"/>
      <c r="E5" s="227"/>
      <c r="F5" s="229"/>
      <c r="G5" s="229"/>
    </row>
    <row r="6" spans="1:7" ht="15.75" customHeight="1">
      <c r="A6" s="226"/>
      <c r="B6" s="227"/>
      <c r="C6" s="228" t="s">
        <v>346</v>
      </c>
      <c r="D6" s="226"/>
      <c r="E6" s="227"/>
      <c r="F6" s="229"/>
      <c r="G6" s="229"/>
    </row>
    <row r="7" spans="1:7" ht="15.75" customHeight="1">
      <c r="A7" s="226"/>
      <c r="B7" s="227"/>
      <c r="C7" s="228"/>
      <c r="D7" s="226"/>
      <c r="E7" s="227"/>
      <c r="F7" s="229"/>
      <c r="G7" s="229"/>
    </row>
    <row r="8" spans="1:7" ht="15.75" customHeight="1">
      <c r="A8" s="226"/>
      <c r="B8" s="227"/>
      <c r="C8" s="228" t="s">
        <v>190</v>
      </c>
      <c r="D8" s="226"/>
      <c r="E8" s="227"/>
      <c r="F8" s="229"/>
      <c r="G8" s="229"/>
    </row>
    <row r="9" spans="1:7" ht="15.75" customHeight="1">
      <c r="A9" s="226"/>
      <c r="B9" s="227"/>
      <c r="C9" s="228" t="s">
        <v>191</v>
      </c>
      <c r="D9" s="226"/>
      <c r="E9" s="227"/>
      <c r="F9" s="229"/>
      <c r="G9" s="229"/>
    </row>
    <row r="10" spans="1:7" ht="15.75" customHeight="1">
      <c r="A10" s="226"/>
      <c r="B10" s="227"/>
      <c r="C10" s="228"/>
      <c r="D10" s="226"/>
      <c r="E10" s="227"/>
      <c r="F10" s="229"/>
      <c r="G10" s="229"/>
    </row>
    <row r="11" spans="1:7" ht="15.75" customHeight="1">
      <c r="A11" s="226"/>
      <c r="B11" s="227"/>
      <c r="C11" s="230"/>
      <c r="D11" s="226"/>
      <c r="E11" s="227"/>
      <c r="F11" s="229"/>
      <c r="G11" s="229"/>
    </row>
    <row r="12" spans="1:7" ht="15.75" customHeight="1">
      <c r="A12" s="226"/>
      <c r="B12" s="227"/>
      <c r="C12" s="231" t="s">
        <v>192</v>
      </c>
      <c r="D12" s="226"/>
      <c r="E12" s="227"/>
      <c r="F12" s="229"/>
      <c r="G12" s="229"/>
    </row>
    <row r="13" spans="1:7" ht="15.75" customHeight="1">
      <c r="A13" s="226"/>
      <c r="B13" s="227"/>
      <c r="C13" s="231"/>
      <c r="D13" s="226"/>
      <c r="E13" s="227"/>
      <c r="F13" s="229"/>
      <c r="G13" s="229"/>
    </row>
    <row r="14" spans="1:7" ht="15.75" customHeight="1">
      <c r="A14" s="226"/>
      <c r="B14" s="227"/>
      <c r="C14" s="231"/>
      <c r="D14" s="226"/>
      <c r="E14" s="227"/>
      <c r="F14" s="229"/>
      <c r="G14" s="229"/>
    </row>
    <row r="15" spans="1:7" ht="15.75" customHeight="1">
      <c r="A15" s="226"/>
      <c r="B15" s="227"/>
      <c r="C15" s="228"/>
      <c r="D15" s="226"/>
      <c r="E15" s="227"/>
      <c r="F15" s="229"/>
      <c r="G15" s="229"/>
    </row>
    <row r="16" spans="1:7" ht="15.75" customHeight="1">
      <c r="A16" s="226"/>
      <c r="B16" s="227"/>
      <c r="C16" s="228"/>
      <c r="D16" s="226"/>
      <c r="E16" s="227"/>
      <c r="F16" s="229"/>
      <c r="G16" s="229"/>
    </row>
    <row r="17" spans="1:7" ht="15.75" customHeight="1">
      <c r="A17" s="226"/>
      <c r="B17" s="227"/>
      <c r="C17" s="228" t="s">
        <v>193</v>
      </c>
      <c r="D17" s="226"/>
      <c r="E17" s="227"/>
      <c r="F17" s="229"/>
      <c r="G17" s="229"/>
    </row>
    <row r="18" spans="1:7" ht="15.75" customHeight="1">
      <c r="A18" s="226"/>
      <c r="B18" s="227"/>
      <c r="C18" s="228"/>
      <c r="D18" s="226"/>
      <c r="E18" s="227"/>
      <c r="F18" s="229"/>
      <c r="G18" s="229"/>
    </row>
    <row r="19" spans="1:7" ht="15.75" customHeight="1">
      <c r="A19" s="226" t="s">
        <v>194</v>
      </c>
      <c r="B19" s="227"/>
      <c r="C19" s="232" t="s">
        <v>195</v>
      </c>
      <c r="D19" s="226"/>
      <c r="E19" s="227"/>
      <c r="F19" s="229"/>
      <c r="G19" s="237">
        <f>G54</f>
        <v>0</v>
      </c>
    </row>
    <row r="20" spans="1:7" ht="15.75" customHeight="1">
      <c r="A20" s="226" t="s">
        <v>196</v>
      </c>
      <c r="B20" s="227"/>
      <c r="C20" s="232" t="s">
        <v>63</v>
      </c>
      <c r="D20" s="226"/>
      <c r="E20" s="227"/>
      <c r="F20" s="229"/>
      <c r="G20" s="238">
        <f>G77</f>
        <v>0</v>
      </c>
    </row>
    <row r="21" spans="1:7" ht="15.75" customHeight="1">
      <c r="A21" s="226"/>
      <c r="B21" s="227"/>
      <c r="C21" s="228"/>
      <c r="D21" s="226"/>
      <c r="E21" s="227"/>
      <c r="F21" s="229"/>
      <c r="G21" s="237">
        <f>SUM(G19:G20)</f>
        <v>0</v>
      </c>
    </row>
    <row r="22" spans="1:7" ht="15.75" customHeight="1">
      <c r="A22" s="226"/>
      <c r="B22" s="227"/>
      <c r="C22" s="228"/>
      <c r="D22" s="226"/>
      <c r="E22" s="227"/>
      <c r="F22" s="229"/>
      <c r="G22" s="229"/>
    </row>
    <row r="23" spans="1:7" ht="15.75" customHeight="1">
      <c r="A23" s="226"/>
      <c r="B23" s="227"/>
      <c r="C23" s="228"/>
      <c r="D23" s="226"/>
      <c r="E23" s="227"/>
      <c r="F23" s="229"/>
      <c r="G23" s="229"/>
    </row>
    <row r="24" spans="1:7" ht="15.75" customHeight="1">
      <c r="A24" s="226"/>
      <c r="B24" s="227"/>
      <c r="C24" s="228"/>
      <c r="D24" s="226"/>
      <c r="E24" s="227"/>
      <c r="F24" s="229"/>
      <c r="G24" s="229"/>
    </row>
    <row r="25" spans="1:7" ht="15.75" customHeight="1">
      <c r="A25" s="226"/>
      <c r="B25" s="227"/>
      <c r="C25" s="228"/>
      <c r="D25" s="226"/>
      <c r="E25" s="227"/>
      <c r="F25" s="229"/>
      <c r="G25" s="229"/>
    </row>
    <row r="26" spans="1:7" ht="15.75" customHeight="1">
      <c r="A26" s="226"/>
      <c r="B26" s="227"/>
      <c r="C26" s="228"/>
      <c r="D26" s="226"/>
      <c r="E26" s="227"/>
      <c r="F26" s="229"/>
      <c r="G26" s="229"/>
    </row>
    <row r="27" spans="1:7" ht="15.75" customHeight="1">
      <c r="A27" s="226"/>
      <c r="B27" s="227"/>
      <c r="C27" s="228"/>
      <c r="D27" s="226"/>
      <c r="E27" s="227"/>
      <c r="F27" s="229"/>
      <c r="G27" s="229"/>
    </row>
    <row r="28" spans="1:7" ht="15.75" customHeight="1">
      <c r="A28" s="226"/>
      <c r="B28" s="227"/>
      <c r="C28" s="228"/>
      <c r="D28" s="226"/>
      <c r="E28" s="227"/>
      <c r="F28" s="229"/>
      <c r="G28" s="229"/>
    </row>
    <row r="29" spans="1:7" ht="15.75" customHeight="1">
      <c r="A29" s="240"/>
      <c r="B29" s="241"/>
      <c r="C29" s="242"/>
      <c r="D29" s="240"/>
      <c r="E29" s="241"/>
      <c r="F29" s="243"/>
      <c r="G29" s="243"/>
    </row>
    <row r="30" spans="1:7" ht="15">
      <c r="A30" s="214" t="s">
        <v>197</v>
      </c>
      <c r="B30" s="214" t="s">
        <v>198</v>
      </c>
      <c r="C30" s="215" t="s">
        <v>199</v>
      </c>
      <c r="D30" s="214" t="s">
        <v>200</v>
      </c>
      <c r="E30" s="216" t="s">
        <v>201</v>
      </c>
      <c r="F30" s="217" t="s">
        <v>202</v>
      </c>
      <c r="G30" s="217" t="s">
        <v>203</v>
      </c>
    </row>
    <row r="31" spans="1:7" ht="15">
      <c r="A31" s="218" t="s">
        <v>204</v>
      </c>
      <c r="B31" s="218"/>
      <c r="C31" s="219" t="s">
        <v>3</v>
      </c>
      <c r="D31" s="218" t="s">
        <v>205</v>
      </c>
      <c r="E31" s="220" t="s">
        <v>3</v>
      </c>
      <c r="F31" s="221" t="s">
        <v>206</v>
      </c>
      <c r="G31" s="221" t="s">
        <v>188</v>
      </c>
    </row>
    <row r="32" spans="1:7" ht="14.25">
      <c r="A32" s="151"/>
      <c r="B32" s="151"/>
      <c r="D32" s="151"/>
      <c r="E32" s="152"/>
      <c r="F32" s="153"/>
      <c r="G32" s="152"/>
    </row>
    <row r="33" spans="1:7" ht="15.75">
      <c r="A33" s="154" t="s">
        <v>194</v>
      </c>
      <c r="B33" s="154"/>
      <c r="C33" s="234" t="s">
        <v>207</v>
      </c>
      <c r="D33" s="151"/>
      <c r="E33" s="152"/>
      <c r="F33" s="153"/>
      <c r="G33" s="152"/>
    </row>
    <row r="34" spans="1:7" ht="14.25">
      <c r="A34" s="151"/>
      <c r="B34" s="151"/>
      <c r="C34" s="233" t="s">
        <v>3</v>
      </c>
      <c r="D34" s="151"/>
      <c r="E34" s="152"/>
      <c r="F34" s="153"/>
      <c r="G34" s="152"/>
    </row>
    <row r="35" spans="1:7" ht="14.25">
      <c r="A35" s="151" t="s">
        <v>208</v>
      </c>
      <c r="B35" s="151" t="s">
        <v>3</v>
      </c>
      <c r="C35" s="235" t="s">
        <v>347</v>
      </c>
      <c r="D35" s="151" t="s">
        <v>97</v>
      </c>
      <c r="E35" s="152">
        <v>28</v>
      </c>
      <c r="F35" s="244"/>
      <c r="G35" s="155">
        <f>E35*F35</f>
        <v>0</v>
      </c>
    </row>
    <row r="36" spans="1:7" ht="14.25">
      <c r="A36" s="151" t="s">
        <v>209</v>
      </c>
      <c r="B36" s="151"/>
      <c r="C36" s="235" t="s">
        <v>348</v>
      </c>
      <c r="D36" s="151" t="s">
        <v>97</v>
      </c>
      <c r="E36" s="152">
        <v>58</v>
      </c>
      <c r="F36" s="244"/>
      <c r="G36" s="155">
        <f t="shared" ref="G36:G53" si="0">E36*F36</f>
        <v>0</v>
      </c>
    </row>
    <row r="37" spans="1:7" ht="14.25">
      <c r="A37" s="151" t="s">
        <v>210</v>
      </c>
      <c r="B37" s="151"/>
      <c r="C37" s="235" t="s">
        <v>211</v>
      </c>
      <c r="D37" s="151" t="s">
        <v>97</v>
      </c>
      <c r="E37" s="152">
        <v>277</v>
      </c>
      <c r="F37" s="244"/>
      <c r="G37" s="155">
        <f t="shared" si="0"/>
        <v>0</v>
      </c>
    </row>
    <row r="38" spans="1:7" ht="14.25">
      <c r="A38" s="151" t="s">
        <v>212</v>
      </c>
      <c r="B38" s="151"/>
      <c r="C38" s="235" t="s">
        <v>349</v>
      </c>
      <c r="D38" s="151" t="s">
        <v>97</v>
      </c>
      <c r="E38" s="152">
        <v>28</v>
      </c>
      <c r="F38" s="244"/>
      <c r="G38" s="155">
        <f t="shared" si="0"/>
        <v>0</v>
      </c>
    </row>
    <row r="39" spans="1:7" ht="14.25">
      <c r="A39" s="151" t="s">
        <v>213</v>
      </c>
      <c r="B39" s="151"/>
      <c r="C39" s="235" t="s">
        <v>348</v>
      </c>
      <c r="D39" s="151" t="s">
        <v>97</v>
      </c>
      <c r="E39" s="152">
        <v>58</v>
      </c>
      <c r="F39" s="244"/>
      <c r="G39" s="155">
        <f t="shared" si="0"/>
        <v>0</v>
      </c>
    </row>
    <row r="40" spans="1:7" ht="14.25">
      <c r="A40" s="151" t="s">
        <v>214</v>
      </c>
      <c r="B40" s="151" t="s">
        <v>3</v>
      </c>
      <c r="C40" s="235" t="s">
        <v>211</v>
      </c>
      <c r="D40" s="151" t="s">
        <v>97</v>
      </c>
      <c r="E40" s="152">
        <v>277</v>
      </c>
      <c r="F40" s="244"/>
      <c r="G40" s="155">
        <f t="shared" si="0"/>
        <v>0</v>
      </c>
    </row>
    <row r="41" spans="1:7" ht="14.25">
      <c r="A41" s="151" t="s">
        <v>215</v>
      </c>
      <c r="B41" s="151"/>
      <c r="C41" s="235" t="s">
        <v>220</v>
      </c>
      <c r="D41" s="151" t="s">
        <v>216</v>
      </c>
      <c r="E41" s="152">
        <v>7</v>
      </c>
      <c r="F41" s="244"/>
      <c r="G41" s="155">
        <f t="shared" si="0"/>
        <v>0</v>
      </c>
    </row>
    <row r="42" spans="1:7" ht="14.25">
      <c r="A42" s="151" t="s">
        <v>217</v>
      </c>
      <c r="B42" s="151" t="s">
        <v>222</v>
      </c>
      <c r="C42" s="235" t="s">
        <v>223</v>
      </c>
      <c r="D42" s="151" t="s">
        <v>216</v>
      </c>
      <c r="E42" s="152">
        <v>9</v>
      </c>
      <c r="F42" s="244"/>
      <c r="G42" s="155">
        <f t="shared" si="0"/>
        <v>0</v>
      </c>
    </row>
    <row r="43" spans="1:7" ht="14.25">
      <c r="A43" s="151" t="s">
        <v>218</v>
      </c>
      <c r="B43" s="151"/>
      <c r="C43" s="235" t="s">
        <v>350</v>
      </c>
      <c r="D43" s="151" t="s">
        <v>216</v>
      </c>
      <c r="E43" s="152">
        <v>2</v>
      </c>
      <c r="F43" s="244"/>
      <c r="G43" s="155">
        <f t="shared" si="0"/>
        <v>0</v>
      </c>
    </row>
    <row r="44" spans="1:7" ht="14.25">
      <c r="A44" s="151" t="s">
        <v>219</v>
      </c>
      <c r="B44" s="151"/>
      <c r="C44" s="235" t="s">
        <v>226</v>
      </c>
      <c r="D44" s="151" t="s">
        <v>68</v>
      </c>
      <c r="E44" s="152">
        <v>14</v>
      </c>
      <c r="F44" s="244"/>
      <c r="G44" s="155">
        <f t="shared" si="0"/>
        <v>0</v>
      </c>
    </row>
    <row r="45" spans="1:7" ht="14.25">
      <c r="A45" s="151" t="s">
        <v>221</v>
      </c>
      <c r="B45" s="151"/>
      <c r="C45" s="235" t="s">
        <v>229</v>
      </c>
      <c r="D45" s="151" t="s">
        <v>3</v>
      </c>
      <c r="E45" s="152" t="s">
        <v>3</v>
      </c>
      <c r="F45" s="153"/>
      <c r="G45" s="155"/>
    </row>
    <row r="46" spans="1:7" ht="14.25">
      <c r="A46" s="151" t="s">
        <v>3</v>
      </c>
      <c r="B46" s="151"/>
      <c r="C46" s="235" t="s">
        <v>230</v>
      </c>
      <c r="D46" s="151" t="s">
        <v>68</v>
      </c>
      <c r="E46" s="152">
        <v>13</v>
      </c>
      <c r="F46" s="244"/>
      <c r="G46" s="155">
        <f t="shared" si="0"/>
        <v>0</v>
      </c>
    </row>
    <row r="47" spans="1:7" ht="14.25">
      <c r="A47" s="151" t="s">
        <v>224</v>
      </c>
      <c r="B47" s="151"/>
      <c r="C47" s="235" t="s">
        <v>232</v>
      </c>
      <c r="D47" s="151" t="s">
        <v>97</v>
      </c>
      <c r="E47" s="152">
        <v>363</v>
      </c>
      <c r="F47" s="244"/>
      <c r="G47" s="155">
        <f t="shared" si="0"/>
        <v>0</v>
      </c>
    </row>
    <row r="48" spans="1:7" ht="14.25">
      <c r="A48" s="151" t="s">
        <v>225</v>
      </c>
      <c r="B48" s="151"/>
      <c r="C48" s="235" t="s">
        <v>234</v>
      </c>
      <c r="D48" s="151" t="s">
        <v>68</v>
      </c>
      <c r="E48" s="152">
        <v>7</v>
      </c>
      <c r="F48" s="244"/>
      <c r="G48" s="155">
        <f t="shared" si="0"/>
        <v>0</v>
      </c>
    </row>
    <row r="49" spans="1:7" ht="14.25">
      <c r="A49" s="151" t="s">
        <v>227</v>
      </c>
      <c r="B49" s="151"/>
      <c r="C49" s="235" t="s">
        <v>236</v>
      </c>
      <c r="D49" s="151" t="s">
        <v>68</v>
      </c>
      <c r="E49" s="152">
        <v>3</v>
      </c>
      <c r="F49" s="244"/>
      <c r="G49" s="155">
        <f t="shared" si="0"/>
        <v>0</v>
      </c>
    </row>
    <row r="50" spans="1:7" ht="14.25">
      <c r="A50" s="151" t="s">
        <v>228</v>
      </c>
      <c r="B50" s="151"/>
      <c r="C50" s="235" t="s">
        <v>351</v>
      </c>
      <c r="D50" s="151" t="s">
        <v>68</v>
      </c>
      <c r="E50" s="152">
        <v>1</v>
      </c>
      <c r="F50" s="244"/>
      <c r="G50" s="155">
        <f t="shared" si="0"/>
        <v>0</v>
      </c>
    </row>
    <row r="51" spans="1:7" ht="14.25">
      <c r="A51" s="151" t="s">
        <v>231</v>
      </c>
      <c r="B51" s="151"/>
      <c r="C51" s="235" t="s">
        <v>237</v>
      </c>
      <c r="D51" s="151" t="s">
        <v>68</v>
      </c>
      <c r="E51" s="152">
        <v>1</v>
      </c>
      <c r="F51" s="244"/>
      <c r="G51" s="155">
        <f t="shared" si="0"/>
        <v>0</v>
      </c>
    </row>
    <row r="52" spans="1:7" ht="14.25">
      <c r="A52" s="151" t="s">
        <v>233</v>
      </c>
      <c r="B52" s="151"/>
      <c r="C52" s="235" t="s">
        <v>238</v>
      </c>
      <c r="D52" s="151" t="s">
        <v>68</v>
      </c>
      <c r="E52" s="152">
        <v>1</v>
      </c>
      <c r="F52" s="244"/>
      <c r="G52" s="155">
        <f t="shared" si="0"/>
        <v>0</v>
      </c>
    </row>
    <row r="53" spans="1:7" ht="14.25">
      <c r="A53" s="151" t="s">
        <v>235</v>
      </c>
      <c r="B53" s="151"/>
      <c r="C53" s="235" t="s">
        <v>239</v>
      </c>
      <c r="D53" s="151" t="s">
        <v>68</v>
      </c>
      <c r="E53" s="152">
        <v>1</v>
      </c>
      <c r="F53" s="244"/>
      <c r="G53" s="155">
        <f t="shared" si="0"/>
        <v>0</v>
      </c>
    </row>
    <row r="54" spans="1:7" ht="15">
      <c r="A54" s="151" t="s">
        <v>3</v>
      </c>
      <c r="B54" s="151"/>
      <c r="C54" s="235"/>
      <c r="D54" s="151"/>
      <c r="E54" s="152"/>
      <c r="F54" s="153"/>
      <c r="G54" s="156">
        <f>SUM(G35:G53)</f>
        <v>0</v>
      </c>
    </row>
    <row r="55" spans="1:7" ht="15">
      <c r="A55" s="151"/>
      <c r="B55" s="151"/>
      <c r="C55" s="235"/>
      <c r="D55" s="151"/>
      <c r="E55" s="152"/>
      <c r="F55" s="153"/>
      <c r="G55" s="156"/>
    </row>
    <row r="56" spans="1:7" ht="15">
      <c r="A56" s="214" t="s">
        <v>197</v>
      </c>
      <c r="B56" s="214" t="s">
        <v>198</v>
      </c>
      <c r="C56" s="215" t="s">
        <v>199</v>
      </c>
      <c r="D56" s="214" t="s">
        <v>200</v>
      </c>
      <c r="E56" s="216" t="s">
        <v>201</v>
      </c>
      <c r="F56" s="217" t="s">
        <v>202</v>
      </c>
      <c r="G56" s="217" t="s">
        <v>203</v>
      </c>
    </row>
    <row r="57" spans="1:7" ht="15">
      <c r="A57" s="218" t="s">
        <v>204</v>
      </c>
      <c r="B57" s="218"/>
      <c r="C57" s="219" t="s">
        <v>3</v>
      </c>
      <c r="D57" s="218" t="s">
        <v>205</v>
      </c>
      <c r="E57" s="220" t="s">
        <v>3</v>
      </c>
      <c r="F57" s="221" t="s">
        <v>206</v>
      </c>
      <c r="G57" s="221" t="s">
        <v>188</v>
      </c>
    </row>
    <row r="58" spans="1:7" ht="14.25">
      <c r="A58" s="151"/>
      <c r="B58" s="151"/>
      <c r="D58" s="151"/>
      <c r="E58" s="152"/>
      <c r="F58" s="153"/>
      <c r="G58" s="152"/>
    </row>
    <row r="59" spans="1:7" ht="15.75">
      <c r="A59" s="154" t="s">
        <v>196</v>
      </c>
      <c r="B59" s="154"/>
      <c r="C59" s="234" t="s">
        <v>63</v>
      </c>
      <c r="D59" s="151"/>
      <c r="E59" s="152"/>
      <c r="F59" s="153"/>
      <c r="G59" s="152"/>
    </row>
    <row r="60" spans="1:7" ht="15.75">
      <c r="A60" s="154"/>
      <c r="B60" s="154"/>
      <c r="C60" s="157" t="s">
        <v>3</v>
      </c>
      <c r="D60" s="158"/>
      <c r="E60" s="152"/>
      <c r="F60" s="153"/>
      <c r="G60" s="156"/>
    </row>
    <row r="61" spans="1:7" ht="14.25">
      <c r="A61" s="151" t="s">
        <v>208</v>
      </c>
      <c r="B61" s="151" t="s">
        <v>3</v>
      </c>
      <c r="C61" s="236" t="s">
        <v>240</v>
      </c>
      <c r="D61" s="151" t="s">
        <v>97</v>
      </c>
      <c r="E61" s="152">
        <v>40</v>
      </c>
      <c r="F61" s="244"/>
      <c r="G61" s="155">
        <f>E61*F61</f>
        <v>0</v>
      </c>
    </row>
    <row r="62" spans="1:7" ht="14.25">
      <c r="A62" s="159" t="s">
        <v>209</v>
      </c>
      <c r="B62" s="160" t="s">
        <v>3</v>
      </c>
      <c r="C62" s="235" t="s">
        <v>241</v>
      </c>
      <c r="D62" s="151" t="s">
        <v>97</v>
      </c>
      <c r="E62" s="152">
        <v>40</v>
      </c>
      <c r="F62" s="244"/>
      <c r="G62" s="155">
        <f t="shared" ref="G62:G76" si="1">E62*F62</f>
        <v>0</v>
      </c>
    </row>
    <row r="63" spans="1:7" ht="14.25">
      <c r="A63" s="151" t="s">
        <v>210</v>
      </c>
      <c r="B63" s="151"/>
      <c r="C63" s="235" t="s">
        <v>242</v>
      </c>
      <c r="D63" s="151" t="s">
        <v>75</v>
      </c>
      <c r="E63" s="152">
        <v>435</v>
      </c>
      <c r="F63" s="244"/>
      <c r="G63" s="155">
        <f t="shared" si="1"/>
        <v>0</v>
      </c>
    </row>
    <row r="64" spans="1:7" ht="14.25">
      <c r="A64" s="151" t="s">
        <v>212</v>
      </c>
      <c r="B64" s="151"/>
      <c r="C64" s="235" t="s">
        <v>243</v>
      </c>
      <c r="D64" s="151" t="s">
        <v>75</v>
      </c>
      <c r="E64" s="152">
        <v>75</v>
      </c>
      <c r="F64" s="244"/>
      <c r="G64" s="155">
        <f t="shared" si="1"/>
        <v>0</v>
      </c>
    </row>
    <row r="65" spans="1:7" ht="14.25">
      <c r="A65" s="151" t="s">
        <v>213</v>
      </c>
      <c r="B65" s="151"/>
      <c r="C65" s="235" t="s">
        <v>244</v>
      </c>
      <c r="D65" s="151" t="s">
        <v>75</v>
      </c>
      <c r="E65" s="152">
        <v>170</v>
      </c>
      <c r="F65" s="244"/>
      <c r="G65" s="155">
        <f t="shared" si="1"/>
        <v>0</v>
      </c>
    </row>
    <row r="66" spans="1:7" ht="14.25">
      <c r="A66" s="151" t="s">
        <v>214</v>
      </c>
      <c r="B66" s="151"/>
      <c r="C66" s="235" t="s">
        <v>245</v>
      </c>
      <c r="D66" s="151" t="s">
        <v>85</v>
      </c>
      <c r="E66" s="152">
        <v>1089</v>
      </c>
      <c r="F66" s="244"/>
      <c r="G66" s="155">
        <f t="shared" si="1"/>
        <v>0</v>
      </c>
    </row>
    <row r="67" spans="1:7" ht="14.25">
      <c r="A67" s="151" t="s">
        <v>215</v>
      </c>
      <c r="B67" s="151"/>
      <c r="C67" s="235" t="s">
        <v>246</v>
      </c>
      <c r="D67" s="151" t="s">
        <v>85</v>
      </c>
      <c r="E67" s="152">
        <v>1089</v>
      </c>
      <c r="F67" s="244"/>
      <c r="G67" s="155">
        <f t="shared" si="1"/>
        <v>0</v>
      </c>
    </row>
    <row r="68" spans="1:7" ht="14.25">
      <c r="A68" s="151" t="s">
        <v>217</v>
      </c>
      <c r="B68" s="151" t="s">
        <v>3</v>
      </c>
      <c r="C68" s="235" t="s">
        <v>247</v>
      </c>
      <c r="D68" s="151" t="s">
        <v>75</v>
      </c>
      <c r="E68" s="152">
        <v>155</v>
      </c>
      <c r="F68" s="244"/>
      <c r="G68" s="155">
        <f t="shared" si="1"/>
        <v>0</v>
      </c>
    </row>
    <row r="69" spans="1:7" ht="14.25">
      <c r="A69" s="151" t="s">
        <v>218</v>
      </c>
      <c r="B69" s="151" t="s">
        <v>3</v>
      </c>
      <c r="C69" s="235" t="s">
        <v>248</v>
      </c>
      <c r="D69" s="151" t="s">
        <v>75</v>
      </c>
      <c r="E69" s="152">
        <v>155</v>
      </c>
      <c r="F69" s="244"/>
      <c r="G69" s="155">
        <f t="shared" si="1"/>
        <v>0</v>
      </c>
    </row>
    <row r="70" spans="1:7" ht="14.25">
      <c r="A70" s="151" t="s">
        <v>219</v>
      </c>
      <c r="B70" s="161" t="s">
        <v>3</v>
      </c>
      <c r="C70" s="235" t="s">
        <v>352</v>
      </c>
      <c r="D70" s="151" t="s">
        <v>75</v>
      </c>
      <c r="E70" s="152">
        <v>155</v>
      </c>
      <c r="F70" s="244"/>
      <c r="G70" s="155">
        <f t="shared" si="1"/>
        <v>0</v>
      </c>
    </row>
    <row r="71" spans="1:7" ht="14.25">
      <c r="A71" s="151" t="s">
        <v>221</v>
      </c>
      <c r="B71" s="151" t="s">
        <v>3</v>
      </c>
      <c r="C71" s="235" t="s">
        <v>249</v>
      </c>
      <c r="D71" s="151" t="s">
        <v>75</v>
      </c>
      <c r="E71" s="152">
        <v>315</v>
      </c>
      <c r="F71" s="244"/>
      <c r="G71" s="155">
        <f t="shared" si="1"/>
        <v>0</v>
      </c>
    </row>
    <row r="72" spans="1:7" ht="14.25">
      <c r="A72" s="151" t="s">
        <v>224</v>
      </c>
      <c r="B72" s="162" t="s">
        <v>3</v>
      </c>
      <c r="C72" s="235" t="s">
        <v>250</v>
      </c>
      <c r="D72" s="151" t="s">
        <v>75</v>
      </c>
      <c r="E72" s="152">
        <v>155</v>
      </c>
      <c r="F72" s="244"/>
      <c r="G72" s="155">
        <f t="shared" si="1"/>
        <v>0</v>
      </c>
    </row>
    <row r="73" spans="1:7" ht="14.25">
      <c r="A73" s="151" t="s">
        <v>225</v>
      </c>
      <c r="B73" s="162"/>
      <c r="C73" s="235" t="s">
        <v>251</v>
      </c>
      <c r="D73" s="151" t="s">
        <v>97</v>
      </c>
      <c r="E73" s="152">
        <v>260</v>
      </c>
      <c r="F73" s="244"/>
      <c r="G73" s="155">
        <f t="shared" si="1"/>
        <v>0</v>
      </c>
    </row>
    <row r="74" spans="1:7" ht="14.25">
      <c r="A74" s="151" t="s">
        <v>227</v>
      </c>
      <c r="B74" s="162" t="s">
        <v>3</v>
      </c>
      <c r="C74" s="235" t="s">
        <v>237</v>
      </c>
      <c r="D74" s="151" t="s">
        <v>164</v>
      </c>
      <c r="E74" s="152">
        <v>293.11</v>
      </c>
      <c r="F74" s="244"/>
      <c r="G74" s="155">
        <f t="shared" si="1"/>
        <v>0</v>
      </c>
    </row>
    <row r="75" spans="1:7" ht="14.25">
      <c r="A75" s="151" t="s">
        <v>228</v>
      </c>
      <c r="B75" s="160" t="s">
        <v>3</v>
      </c>
      <c r="C75" s="235" t="s">
        <v>252</v>
      </c>
      <c r="D75" s="151" t="s">
        <v>68</v>
      </c>
      <c r="E75" s="152">
        <v>1</v>
      </c>
      <c r="F75" s="244"/>
      <c r="G75" s="155">
        <f t="shared" si="1"/>
        <v>0</v>
      </c>
    </row>
    <row r="76" spans="1:7" ht="14.25">
      <c r="A76" s="151" t="s">
        <v>231</v>
      </c>
      <c r="B76" s="152" t="s">
        <v>3</v>
      </c>
      <c r="C76" s="235" t="s">
        <v>253</v>
      </c>
      <c r="D76" s="151" t="s">
        <v>254</v>
      </c>
      <c r="E76" s="152">
        <v>80</v>
      </c>
      <c r="F76" s="244"/>
      <c r="G76" s="155">
        <f t="shared" si="1"/>
        <v>0</v>
      </c>
    </row>
    <row r="77" spans="1:7" ht="15">
      <c r="A77" s="163" t="s">
        <v>3</v>
      </c>
      <c r="B77" s="151"/>
      <c r="D77" s="151"/>
      <c r="E77" s="152"/>
      <c r="F77" s="153"/>
      <c r="G77" s="156">
        <f>SUM(G61:G76)</f>
        <v>0</v>
      </c>
    </row>
    <row r="78" spans="1:7" ht="14.25">
      <c r="A78" s="151"/>
      <c r="B78" s="151"/>
      <c r="D78" s="151"/>
      <c r="E78" s="152"/>
      <c r="F78" s="153"/>
      <c r="G78" s="152"/>
    </row>
    <row r="79" spans="1:7" ht="14.25">
      <c r="A79" s="151"/>
      <c r="B79" s="151"/>
      <c r="D79" s="151"/>
      <c r="E79" s="152"/>
      <c r="F79" s="153"/>
      <c r="G79" s="152"/>
    </row>
    <row r="80" spans="1:7" ht="14.25">
      <c r="A80" s="151"/>
      <c r="B80" s="151"/>
      <c r="D80" s="151"/>
      <c r="E80" s="152"/>
      <c r="F80" s="153"/>
      <c r="G80" s="152"/>
    </row>
    <row r="81" spans="1:7" ht="14.25">
      <c r="A81" s="151"/>
      <c r="B81" s="151"/>
      <c r="D81" s="151"/>
      <c r="E81" s="152"/>
      <c r="F81" s="153"/>
      <c r="G81" s="152"/>
    </row>
    <row r="82" spans="1:7" ht="14.25">
      <c r="A82" s="151"/>
      <c r="B82" s="151"/>
      <c r="D82" s="151"/>
      <c r="E82" s="152"/>
      <c r="F82" s="153"/>
      <c r="G82" s="152"/>
    </row>
    <row r="83" spans="1:7" ht="14.25">
      <c r="A83" s="151"/>
      <c r="B83" s="151"/>
      <c r="D83" s="151"/>
      <c r="E83" s="152"/>
      <c r="F83" s="153"/>
      <c r="G83" s="152"/>
    </row>
    <row r="84" spans="1:7" ht="14.25">
      <c r="A84" s="151"/>
      <c r="B84" s="151"/>
      <c r="D84" s="151"/>
      <c r="E84" s="152"/>
      <c r="F84" s="153"/>
      <c r="G84" s="152"/>
    </row>
    <row r="85" spans="1:7" ht="14.25">
      <c r="A85" s="151"/>
      <c r="B85" s="151"/>
      <c r="D85" s="151"/>
      <c r="E85" s="152"/>
      <c r="F85" s="153"/>
      <c r="G85" s="152"/>
    </row>
    <row r="86" spans="1:7" ht="14.25">
      <c r="A86" s="151"/>
      <c r="B86" s="151"/>
      <c r="D86" s="151"/>
      <c r="E86" s="152"/>
      <c r="F86" s="153"/>
      <c r="G86" s="152"/>
    </row>
    <row r="87" spans="1:7" ht="14.25">
      <c r="A87" s="151"/>
      <c r="B87" s="151"/>
      <c r="D87" s="151"/>
      <c r="E87" s="152"/>
      <c r="F87" s="153"/>
      <c r="G87" s="152"/>
    </row>
    <row r="88" spans="1:7" ht="14.25">
      <c r="A88" s="151"/>
      <c r="B88" s="151"/>
      <c r="D88" s="151"/>
      <c r="E88" s="152"/>
      <c r="F88" s="153"/>
      <c r="G88" s="152"/>
    </row>
    <row r="89" spans="1:7" ht="14.25">
      <c r="A89" s="151"/>
      <c r="B89" s="151"/>
      <c r="D89" s="151"/>
      <c r="E89" s="152"/>
      <c r="F89" s="153"/>
      <c r="G89" s="152"/>
    </row>
    <row r="90" spans="1:7" ht="14.25">
      <c r="A90" s="151"/>
      <c r="B90" s="151"/>
      <c r="D90" s="151"/>
      <c r="E90" s="152"/>
      <c r="F90" s="153"/>
      <c r="G90" s="152"/>
    </row>
    <row r="91" spans="1:7" ht="14.25">
      <c r="A91" s="151"/>
      <c r="B91" s="151"/>
      <c r="D91" s="151"/>
      <c r="E91" s="152"/>
      <c r="F91" s="153"/>
      <c r="G91" s="152"/>
    </row>
    <row r="92" spans="1:7" ht="14.25">
      <c r="A92" s="151"/>
      <c r="B92" s="151"/>
      <c r="D92" s="151"/>
      <c r="E92" s="152"/>
      <c r="F92" s="153"/>
      <c r="G92" s="152"/>
    </row>
    <row r="93" spans="1:7" ht="14.25">
      <c r="A93" s="151"/>
      <c r="B93" s="151"/>
      <c r="D93" s="151"/>
      <c r="E93" s="152"/>
      <c r="F93" s="153"/>
      <c r="G93" s="152"/>
    </row>
    <row r="94" spans="1:7" ht="14.25">
      <c r="A94" s="151"/>
      <c r="B94" s="151"/>
      <c r="D94" s="151"/>
      <c r="E94" s="152"/>
      <c r="F94" s="153"/>
      <c r="G94" s="152"/>
    </row>
    <row r="95" spans="1:7" ht="14.25">
      <c r="A95" s="151"/>
      <c r="B95" s="151"/>
      <c r="D95" s="151"/>
      <c r="E95" s="152"/>
      <c r="F95" s="153"/>
      <c r="G95" s="152"/>
    </row>
    <row r="96" spans="1:7" ht="14.25">
      <c r="A96" s="151"/>
      <c r="B96" s="151"/>
      <c r="D96" s="151"/>
      <c r="E96" s="152"/>
      <c r="F96" s="153"/>
      <c r="G96" s="152"/>
    </row>
    <row r="97" spans="1:7" ht="14.25">
      <c r="A97" s="151"/>
      <c r="B97" s="151"/>
      <c r="D97" s="151"/>
      <c r="E97" s="152"/>
      <c r="F97" s="153"/>
      <c r="G97" s="152"/>
    </row>
    <row r="98" spans="1:7" ht="14.25">
      <c r="A98" s="151"/>
      <c r="B98" s="151"/>
      <c r="D98" s="151"/>
      <c r="E98" s="152"/>
      <c r="F98" s="153"/>
      <c r="G98" s="152"/>
    </row>
    <row r="99" spans="1:7" ht="14.25">
      <c r="A99" s="151"/>
      <c r="B99" s="151"/>
      <c r="D99" s="151"/>
      <c r="E99" s="152"/>
      <c r="F99" s="153"/>
      <c r="G99" s="152"/>
    </row>
    <row r="100" spans="1:7" ht="14.25">
      <c r="A100" s="151"/>
      <c r="B100" s="151"/>
      <c r="D100" s="151"/>
      <c r="E100" s="152"/>
      <c r="F100" s="153"/>
      <c r="G100" s="152"/>
    </row>
    <row r="101" spans="1:7" ht="14.25">
      <c r="A101" s="151"/>
      <c r="B101" s="151"/>
      <c r="D101" s="151"/>
      <c r="E101" s="152"/>
      <c r="F101" s="153"/>
      <c r="G101" s="152"/>
    </row>
    <row r="102" spans="1:7" ht="15">
      <c r="A102" s="151"/>
      <c r="B102" s="151"/>
      <c r="C102" s="235"/>
      <c r="D102" s="151"/>
      <c r="E102" s="152"/>
      <c r="F102" s="153"/>
      <c r="G102" s="156"/>
    </row>
    <row r="103" spans="1:7" ht="14.25">
      <c r="A103" s="151"/>
      <c r="B103" s="151"/>
      <c r="C103" s="235"/>
      <c r="D103" s="151"/>
      <c r="E103" s="152"/>
      <c r="F103" s="153"/>
      <c r="G103" s="152"/>
    </row>
  </sheetData>
  <sheetProtection algorithmName="SHA-512" hashValue="N6dDezhXb20hIhWNVFX6LMpv0CUAvXL5Af51OoGrEPzmkfvQx8Hbk3d1w9XCaMcNlgVBJuOf6zFhx7lr8tDykQ==" saltValue="P9am4nqPNlnrt//YI8x6zQ==" spinCount="100000" sheet="1" objects="1" scenarios="1"/>
  <protectedRanges>
    <protectedRange sqref="F35:F44" name="Oblast1"/>
    <protectedRange sqref="F46:F53" name="Oblast2"/>
    <protectedRange sqref="F61:F76" name="Oblast3"/>
  </protectedRanges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2" manualBreakCount="2">
    <brk id="29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36</vt:i4>
      </vt:variant>
    </vt:vector>
  </HeadingPairs>
  <TitlesOfParts>
    <vt:vector size="40" baseType="lpstr">
      <vt:lpstr>Krycí list</vt:lpstr>
      <vt:lpstr>Rekapitulace</vt:lpstr>
      <vt:lpstr>Položky</vt:lpstr>
      <vt:lpstr>Dešťová kanalizace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'Dešťová kanalizace'!Oblast_tisku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Aspira</cp:lastModifiedBy>
  <cp:lastPrinted>2020-01-31T11:02:44Z</cp:lastPrinted>
  <dcterms:created xsi:type="dcterms:W3CDTF">2017-02-22T08:42:12Z</dcterms:created>
  <dcterms:modified xsi:type="dcterms:W3CDTF">2020-03-03T13:48:05Z</dcterms:modified>
</cp:coreProperties>
</file>