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relovad\Documents\Privat záloha\Kostel sv. Anna\Zpráva o realizaci_11_Vyúčtování_9\Připomínky\Přílohy připomínek\"/>
    </mc:Choice>
  </mc:AlternateContent>
  <bookViews>
    <workbookView xWindow="0" yWindow="0" windowWidth="23040" windowHeight="10250" tabRatio="500"/>
  </bookViews>
  <sheets>
    <sheet name="Rekapitulace" sheetId="1" r:id="rId1"/>
    <sheet name="Věž nový pr." sheetId="2" r:id="rId2"/>
    <sheet name="Dlažba" sheetId="3" r:id="rId3"/>
    <sheet name="Vnější omítky" sheetId="4" r:id="rId4"/>
    <sheet name="Oprava zhlaví nosné kce kleneb" sheetId="5" r:id="rId5"/>
    <sheet name="Hromosvod" sheetId="6" r:id="rId6"/>
    <sheet name="Vnitřní omítky" sheetId="7" r:id="rId7"/>
    <sheet name="Vytápění" sheetId="8" r:id="rId8"/>
    <sheet name="Chórová přepážka" sheetId="9" r:id="rId9"/>
    <sheet name="Vnitřní dveře" sheetId="10" r:id="rId10"/>
    <sheet name="Prosklenné konstrukce" sheetId="11" r:id="rId11"/>
    <sheet name="List1" sheetId="13" r:id="rId1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7" i="11" l="1"/>
  <c r="N7" i="11" s="1"/>
  <c r="K7" i="11"/>
  <c r="K8" i="11" s="1"/>
  <c r="I7" i="11"/>
  <c r="I8" i="11" s="1"/>
  <c r="G7" i="11"/>
  <c r="G8" i="11" s="1"/>
  <c r="C23" i="1" s="1"/>
  <c r="G11" i="10"/>
  <c r="L8" i="10"/>
  <c r="N8" i="10" s="1"/>
  <c r="K8" i="10"/>
  <c r="I8" i="10"/>
  <c r="G8" i="10"/>
  <c r="O7" i="10"/>
  <c r="N7" i="10"/>
  <c r="M7" i="10"/>
  <c r="L7" i="10"/>
  <c r="K7" i="10"/>
  <c r="K11" i="10" s="1"/>
  <c r="I7" i="10"/>
  <c r="I11" i="10" s="1"/>
  <c r="G7" i="10"/>
  <c r="O50" i="9"/>
  <c r="N50" i="9"/>
  <c r="M50" i="9"/>
  <c r="L50" i="9"/>
  <c r="K50" i="9"/>
  <c r="I50" i="9"/>
  <c r="G50" i="9"/>
  <c r="N49" i="9"/>
  <c r="M49" i="9"/>
  <c r="L49" i="9"/>
  <c r="K49" i="9"/>
  <c r="I49" i="9"/>
  <c r="G49" i="9"/>
  <c r="O49" i="9" s="1"/>
  <c r="M48" i="9"/>
  <c r="L48" i="9"/>
  <c r="N48" i="9" s="1"/>
  <c r="K48" i="9"/>
  <c r="I48" i="9"/>
  <c r="G48" i="9"/>
  <c r="O48" i="9" s="1"/>
  <c r="L47" i="9"/>
  <c r="N47" i="9" s="1"/>
  <c r="K47" i="9"/>
  <c r="I47" i="9"/>
  <c r="G47" i="9"/>
  <c r="O46" i="9"/>
  <c r="N46" i="9"/>
  <c r="M46" i="9"/>
  <c r="L46" i="9"/>
  <c r="K46" i="9"/>
  <c r="I46" i="9"/>
  <c r="G46" i="9"/>
  <c r="N45" i="9"/>
  <c r="M45" i="9"/>
  <c r="L45" i="9"/>
  <c r="K45" i="9"/>
  <c r="I45" i="9"/>
  <c r="G45" i="9"/>
  <c r="O45" i="9" s="1"/>
  <c r="M44" i="9"/>
  <c r="L44" i="9"/>
  <c r="N44" i="9" s="1"/>
  <c r="K44" i="9"/>
  <c r="I44" i="9"/>
  <c r="G44" i="9"/>
  <c r="O44" i="9" s="1"/>
  <c r="L43" i="9"/>
  <c r="N43" i="9" s="1"/>
  <c r="K43" i="9"/>
  <c r="I43" i="9"/>
  <c r="G43" i="9"/>
  <c r="O42" i="9"/>
  <c r="N42" i="9"/>
  <c r="M42" i="9"/>
  <c r="L42" i="9"/>
  <c r="K42" i="9"/>
  <c r="I42" i="9"/>
  <c r="G42" i="9"/>
  <c r="N41" i="9"/>
  <c r="M41" i="9"/>
  <c r="L41" i="9"/>
  <c r="K41" i="9"/>
  <c r="I41" i="9"/>
  <c r="G41" i="9"/>
  <c r="O41" i="9" s="1"/>
  <c r="M40" i="9"/>
  <c r="L40" i="9"/>
  <c r="N40" i="9" s="1"/>
  <c r="K40" i="9"/>
  <c r="I40" i="9"/>
  <c r="G40" i="9"/>
  <c r="O40" i="9" s="1"/>
  <c r="L39" i="9"/>
  <c r="N39" i="9" s="1"/>
  <c r="K39" i="9"/>
  <c r="I39" i="9"/>
  <c r="G39" i="9"/>
  <c r="O36" i="9"/>
  <c r="N36" i="9"/>
  <c r="M36" i="9"/>
  <c r="L36" i="9"/>
  <c r="K36" i="9"/>
  <c r="I36" i="9"/>
  <c r="G36" i="9"/>
  <c r="N34" i="9"/>
  <c r="M34" i="9"/>
  <c r="L34" i="9"/>
  <c r="K34" i="9"/>
  <c r="I34" i="9"/>
  <c r="G34" i="9"/>
  <c r="O34" i="9" s="1"/>
  <c r="M33" i="9"/>
  <c r="L33" i="9"/>
  <c r="N33" i="9" s="1"/>
  <c r="K33" i="9"/>
  <c r="I33" i="9"/>
  <c r="G33" i="9"/>
  <c r="O33" i="9" s="1"/>
  <c r="L32" i="9"/>
  <c r="N32" i="9" s="1"/>
  <c r="K32" i="9"/>
  <c r="I32" i="9"/>
  <c r="G32" i="9"/>
  <c r="O30" i="9"/>
  <c r="N30" i="9"/>
  <c r="M30" i="9"/>
  <c r="L30" i="9"/>
  <c r="K30" i="9"/>
  <c r="I30" i="9"/>
  <c r="G30" i="9"/>
  <c r="N29" i="9"/>
  <c r="M29" i="9"/>
  <c r="L29" i="9"/>
  <c r="K29" i="9"/>
  <c r="I29" i="9"/>
  <c r="G29" i="9"/>
  <c r="O29" i="9" s="1"/>
  <c r="M28" i="9"/>
  <c r="L28" i="9"/>
  <c r="N28" i="9" s="1"/>
  <c r="K28" i="9"/>
  <c r="I28" i="9"/>
  <c r="G28" i="9"/>
  <c r="O28" i="9" s="1"/>
  <c r="L25" i="9"/>
  <c r="N25" i="9" s="1"/>
  <c r="K25" i="9"/>
  <c r="I25" i="9"/>
  <c r="G25" i="9"/>
  <c r="N24" i="9"/>
  <c r="L24" i="9"/>
  <c r="M24" i="9" s="1"/>
  <c r="O24" i="9" s="1"/>
  <c r="K24" i="9"/>
  <c r="I24" i="9"/>
  <c r="G24" i="9"/>
  <c r="N21" i="9"/>
  <c r="M21" i="9"/>
  <c r="L21" i="9"/>
  <c r="K21" i="9"/>
  <c r="I21" i="9"/>
  <c r="G21" i="9"/>
  <c r="O21" i="9" s="1"/>
  <c r="M18" i="9"/>
  <c r="L18" i="9"/>
  <c r="N18" i="9" s="1"/>
  <c r="K18" i="9"/>
  <c r="I18" i="9"/>
  <c r="G18" i="9"/>
  <c r="O18" i="9" s="1"/>
  <c r="L17" i="9"/>
  <c r="N17" i="9" s="1"/>
  <c r="K17" i="9"/>
  <c r="I17" i="9"/>
  <c r="G17" i="9"/>
  <c r="N16" i="9"/>
  <c r="L16" i="9"/>
  <c r="M16" i="9" s="1"/>
  <c r="O16" i="9" s="1"/>
  <c r="K16" i="9"/>
  <c r="I16" i="9"/>
  <c r="G16" i="9"/>
  <c r="N13" i="9"/>
  <c r="M13" i="9"/>
  <c r="L13" i="9"/>
  <c r="K13" i="9"/>
  <c r="I13" i="9"/>
  <c r="G13" i="9"/>
  <c r="O13" i="9" s="1"/>
  <c r="M12" i="9"/>
  <c r="L12" i="9"/>
  <c r="N12" i="9" s="1"/>
  <c r="K12" i="9"/>
  <c r="I12" i="9"/>
  <c r="G12" i="9"/>
  <c r="O12" i="9" s="1"/>
  <c r="L11" i="9"/>
  <c r="N11" i="9" s="1"/>
  <c r="K11" i="9"/>
  <c r="I11" i="9"/>
  <c r="G11" i="9"/>
  <c r="N10" i="9"/>
  <c r="L10" i="9"/>
  <c r="M10" i="9" s="1"/>
  <c r="O10" i="9" s="1"/>
  <c r="K10" i="9"/>
  <c r="I10" i="9"/>
  <c r="G10" i="9"/>
  <c r="N9" i="9"/>
  <c r="M9" i="9"/>
  <c r="L9" i="9"/>
  <c r="K9" i="9"/>
  <c r="I9" i="9"/>
  <c r="G9" i="9"/>
  <c r="O9" i="9" s="1"/>
  <c r="M8" i="9"/>
  <c r="L8" i="9"/>
  <c r="N8" i="9" s="1"/>
  <c r="K8" i="9"/>
  <c r="I8" i="9"/>
  <c r="G8" i="9"/>
  <c r="O8" i="9" s="1"/>
  <c r="L7" i="9"/>
  <c r="N7" i="9" s="1"/>
  <c r="K7" i="9"/>
  <c r="K51" i="9" s="1"/>
  <c r="I7" i="9"/>
  <c r="I51" i="9" s="1"/>
  <c r="G7" i="9"/>
  <c r="G51" i="9" s="1"/>
  <c r="M8" i="8"/>
  <c r="L8" i="8"/>
  <c r="N8" i="8" s="1"/>
  <c r="K8" i="8"/>
  <c r="I8" i="8"/>
  <c r="G8" i="8"/>
  <c r="G14" i="8" s="1"/>
  <c r="L7" i="8"/>
  <c r="N7" i="8" s="1"/>
  <c r="K7" i="8"/>
  <c r="I7" i="8"/>
  <c r="G7" i="8"/>
  <c r="L14" i="7"/>
  <c r="N14" i="7" s="1"/>
  <c r="K14" i="7"/>
  <c r="I14" i="7"/>
  <c r="G14" i="7"/>
  <c r="O11" i="7"/>
  <c r="G11" i="7"/>
  <c r="E10" i="7"/>
  <c r="G10" i="7" s="1"/>
  <c r="O10" i="7" s="1"/>
  <c r="O9" i="7"/>
  <c r="G9" i="7"/>
  <c r="G8" i="7"/>
  <c r="O8" i="7" s="1"/>
  <c r="M7" i="7"/>
  <c r="K7" i="7"/>
  <c r="I7" i="7"/>
  <c r="E7" i="7"/>
  <c r="N7" i="7" s="1"/>
  <c r="L39" i="6"/>
  <c r="M39" i="6" s="1"/>
  <c r="O39" i="6" s="1"/>
  <c r="K39" i="6"/>
  <c r="I39" i="6"/>
  <c r="G39" i="6"/>
  <c r="O38" i="6"/>
  <c r="N38" i="6"/>
  <c r="M38" i="6"/>
  <c r="L38" i="6"/>
  <c r="K38" i="6"/>
  <c r="I38" i="6"/>
  <c r="G38" i="6"/>
  <c r="M37" i="6"/>
  <c r="L37" i="6"/>
  <c r="N37" i="6" s="1"/>
  <c r="K37" i="6"/>
  <c r="I37" i="6"/>
  <c r="G37" i="6"/>
  <c r="O37" i="6" s="1"/>
  <c r="L36" i="6"/>
  <c r="N36" i="6" s="1"/>
  <c r="K36" i="6"/>
  <c r="I36" i="6"/>
  <c r="G36" i="6"/>
  <c r="O35" i="6"/>
  <c r="N35" i="6"/>
  <c r="L35" i="6"/>
  <c r="M35" i="6" s="1"/>
  <c r="K35" i="6"/>
  <c r="I35" i="6"/>
  <c r="N34" i="6"/>
  <c r="L34" i="6"/>
  <c r="M34" i="6" s="1"/>
  <c r="K34" i="6"/>
  <c r="I34" i="6"/>
  <c r="G34" i="6"/>
  <c r="L33" i="6"/>
  <c r="N33" i="6" s="1"/>
  <c r="K33" i="6"/>
  <c r="I33" i="6"/>
  <c r="G33" i="6"/>
  <c r="L32" i="6"/>
  <c r="M32" i="6" s="1"/>
  <c r="K32" i="6"/>
  <c r="I32" i="6"/>
  <c r="G32" i="6"/>
  <c r="O32" i="6" s="1"/>
  <c r="N29" i="6"/>
  <c r="L29" i="6"/>
  <c r="M29" i="6" s="1"/>
  <c r="K29" i="6"/>
  <c r="I29" i="6"/>
  <c r="G29" i="6"/>
  <c r="L28" i="6"/>
  <c r="N28" i="6" s="1"/>
  <c r="K28" i="6"/>
  <c r="I28" i="6"/>
  <c r="G28" i="6"/>
  <c r="M27" i="6"/>
  <c r="L27" i="6"/>
  <c r="N27" i="6" s="1"/>
  <c r="K27" i="6"/>
  <c r="I27" i="6"/>
  <c r="G27" i="6"/>
  <c r="O27" i="6" s="1"/>
  <c r="L26" i="6"/>
  <c r="M26" i="6" s="1"/>
  <c r="K26" i="6"/>
  <c r="I26" i="6"/>
  <c r="G26" i="6"/>
  <c r="N25" i="6"/>
  <c r="L25" i="6"/>
  <c r="M25" i="6" s="1"/>
  <c r="K25" i="6"/>
  <c r="I25" i="6"/>
  <c r="G25" i="6"/>
  <c r="O25" i="6" s="1"/>
  <c r="L24" i="6"/>
  <c r="N24" i="6" s="1"/>
  <c r="K24" i="6"/>
  <c r="I24" i="6"/>
  <c r="G24" i="6"/>
  <c r="L23" i="6"/>
  <c r="N23" i="6" s="1"/>
  <c r="K23" i="6"/>
  <c r="I23" i="6"/>
  <c r="G23" i="6"/>
  <c r="L22" i="6"/>
  <c r="M22" i="6" s="1"/>
  <c r="O22" i="6" s="1"/>
  <c r="K22" i="6"/>
  <c r="I22" i="6"/>
  <c r="G22" i="6"/>
  <c r="M21" i="6"/>
  <c r="L21" i="6"/>
  <c r="N21" i="6" s="1"/>
  <c r="K21" i="6"/>
  <c r="I21" i="6"/>
  <c r="G21" i="6"/>
  <c r="O21" i="6" s="1"/>
  <c r="N20" i="6"/>
  <c r="M20" i="6"/>
  <c r="L20" i="6"/>
  <c r="K20" i="6"/>
  <c r="I20" i="6"/>
  <c r="G20" i="6"/>
  <c r="O20" i="6" s="1"/>
  <c r="L19" i="6"/>
  <c r="N19" i="6" s="1"/>
  <c r="K19" i="6"/>
  <c r="I19" i="6"/>
  <c r="G19" i="6"/>
  <c r="N18" i="6"/>
  <c r="L18" i="6"/>
  <c r="M18" i="6" s="1"/>
  <c r="K18" i="6"/>
  <c r="I18" i="6"/>
  <c r="G18" i="6"/>
  <c r="O18" i="6" s="1"/>
  <c r="N17" i="6"/>
  <c r="M17" i="6"/>
  <c r="L17" i="6"/>
  <c r="K17" i="6"/>
  <c r="I17" i="6"/>
  <c r="G17" i="6"/>
  <c r="O17" i="6" s="1"/>
  <c r="L16" i="6"/>
  <c r="M16" i="6" s="1"/>
  <c r="K16" i="6"/>
  <c r="I16" i="6"/>
  <c r="G16" i="6"/>
  <c r="L15" i="6"/>
  <c r="N15" i="6" s="1"/>
  <c r="K15" i="6"/>
  <c r="I15" i="6"/>
  <c r="G15" i="6"/>
  <c r="L14" i="6"/>
  <c r="M14" i="6" s="1"/>
  <c r="K14" i="6"/>
  <c r="I14" i="6"/>
  <c r="G14" i="6"/>
  <c r="O14" i="6" s="1"/>
  <c r="N13" i="6"/>
  <c r="M13" i="6"/>
  <c r="L13" i="6"/>
  <c r="K13" i="6"/>
  <c r="I13" i="6"/>
  <c r="G13" i="6"/>
  <c r="O13" i="6" s="1"/>
  <c r="L12" i="6"/>
  <c r="N12" i="6" s="1"/>
  <c r="K12" i="6"/>
  <c r="I12" i="6"/>
  <c r="G12" i="6"/>
  <c r="L11" i="6"/>
  <c r="N11" i="6" s="1"/>
  <c r="K11" i="6"/>
  <c r="I11" i="6"/>
  <c r="G11" i="6"/>
  <c r="L10" i="6"/>
  <c r="M10" i="6" s="1"/>
  <c r="O10" i="6" s="1"/>
  <c r="K10" i="6"/>
  <c r="I10" i="6"/>
  <c r="G10" i="6"/>
  <c r="O9" i="6"/>
  <c r="N9" i="6"/>
  <c r="M9" i="6"/>
  <c r="L9" i="6"/>
  <c r="K9" i="6"/>
  <c r="I9" i="6"/>
  <c r="G9" i="6"/>
  <c r="L8" i="6"/>
  <c r="N8" i="6" s="1"/>
  <c r="K8" i="6"/>
  <c r="I8" i="6"/>
  <c r="G8" i="6"/>
  <c r="L7" i="6"/>
  <c r="N7" i="6" s="1"/>
  <c r="K7" i="6"/>
  <c r="I7" i="6"/>
  <c r="G7" i="6"/>
  <c r="L19" i="5"/>
  <c r="M19" i="5" s="1"/>
  <c r="K19" i="5"/>
  <c r="I19" i="5"/>
  <c r="G19" i="5"/>
  <c r="L18" i="5"/>
  <c r="N18" i="5" s="1"/>
  <c r="K18" i="5"/>
  <c r="I18" i="5"/>
  <c r="G18" i="5"/>
  <c r="O17" i="5"/>
  <c r="N17" i="5"/>
  <c r="G17" i="5"/>
  <c r="N16" i="5"/>
  <c r="L16" i="5"/>
  <c r="M16" i="5" s="1"/>
  <c r="O16" i="5" s="1"/>
  <c r="K16" i="5"/>
  <c r="I16" i="5"/>
  <c r="G16" i="5"/>
  <c r="N15" i="5"/>
  <c r="G15" i="5"/>
  <c r="O15" i="5" s="1"/>
  <c r="O14" i="5"/>
  <c r="N14" i="5"/>
  <c r="M14" i="5"/>
  <c r="K14" i="5"/>
  <c r="I14" i="5"/>
  <c r="G14" i="5"/>
  <c r="N13" i="5"/>
  <c r="M13" i="5"/>
  <c r="K13" i="5"/>
  <c r="I13" i="5"/>
  <c r="G13" i="5"/>
  <c r="M12" i="5"/>
  <c r="K12" i="5"/>
  <c r="I12" i="5"/>
  <c r="E12" i="5"/>
  <c r="M9" i="5"/>
  <c r="K9" i="5"/>
  <c r="I9" i="5"/>
  <c r="M8" i="5"/>
  <c r="K8" i="5"/>
  <c r="I8" i="5"/>
  <c r="M7" i="5"/>
  <c r="K7" i="5"/>
  <c r="I7" i="5"/>
  <c r="N21" i="4"/>
  <c r="L21" i="4"/>
  <c r="M21" i="4" s="1"/>
  <c r="K21" i="4"/>
  <c r="I21" i="4"/>
  <c r="G21" i="4"/>
  <c r="L20" i="4"/>
  <c r="M20" i="4" s="1"/>
  <c r="K20" i="4"/>
  <c r="I20" i="4"/>
  <c r="G20" i="4"/>
  <c r="L19" i="4"/>
  <c r="M19" i="4" s="1"/>
  <c r="K19" i="4"/>
  <c r="I19" i="4"/>
  <c r="E19" i="4"/>
  <c r="L16" i="4"/>
  <c r="N16" i="4" s="1"/>
  <c r="K16" i="4"/>
  <c r="I16" i="4"/>
  <c r="G16" i="4"/>
  <c r="L14" i="4"/>
  <c r="M14" i="4" s="1"/>
  <c r="K14" i="4"/>
  <c r="I14" i="4"/>
  <c r="G14" i="4"/>
  <c r="L13" i="4"/>
  <c r="M13" i="4" s="1"/>
  <c r="K13" i="4"/>
  <c r="I13" i="4"/>
  <c r="E13" i="4"/>
  <c r="L12" i="4"/>
  <c r="N12" i="4" s="1"/>
  <c r="K12" i="4"/>
  <c r="I12" i="4"/>
  <c r="G12" i="4"/>
  <c r="L10" i="4"/>
  <c r="M10" i="4" s="1"/>
  <c r="K10" i="4"/>
  <c r="I10" i="4"/>
  <c r="G10" i="4"/>
  <c r="L9" i="4"/>
  <c r="K9" i="4"/>
  <c r="I9" i="4"/>
  <c r="G9" i="4"/>
  <c r="L8" i="4"/>
  <c r="M8" i="4" s="1"/>
  <c r="K8" i="4"/>
  <c r="I8" i="4"/>
  <c r="G8" i="4"/>
  <c r="N7" i="4"/>
  <c r="L7" i="4"/>
  <c r="M7" i="4" s="1"/>
  <c r="K7" i="4"/>
  <c r="I7" i="4"/>
  <c r="G7" i="4"/>
  <c r="L7" i="3"/>
  <c r="K7" i="3"/>
  <c r="I7" i="3"/>
  <c r="G7" i="3"/>
  <c r="G8" i="3" s="1"/>
  <c r="C15" i="1" s="1"/>
  <c r="L68" i="2"/>
  <c r="M68" i="2" s="1"/>
  <c r="K68" i="2"/>
  <c r="I68" i="2"/>
  <c r="G68" i="2"/>
  <c r="O68" i="2" s="1"/>
  <c r="L66" i="2"/>
  <c r="N66" i="2" s="1"/>
  <c r="K66" i="2"/>
  <c r="I66" i="2"/>
  <c r="G66" i="2"/>
  <c r="L63" i="2"/>
  <c r="N63" i="2" s="1"/>
  <c r="K63" i="2"/>
  <c r="I63" i="2"/>
  <c r="G63" i="2"/>
  <c r="M61" i="2"/>
  <c r="L61" i="2"/>
  <c r="N61" i="2" s="1"/>
  <c r="K61" i="2"/>
  <c r="I61" i="2"/>
  <c r="G61" i="2"/>
  <c r="O61" i="2" s="1"/>
  <c r="L60" i="2"/>
  <c r="M60" i="2" s="1"/>
  <c r="K60" i="2"/>
  <c r="I60" i="2"/>
  <c r="G60" i="2"/>
  <c r="L59" i="2"/>
  <c r="N59" i="2" s="1"/>
  <c r="K59" i="2"/>
  <c r="I59" i="2"/>
  <c r="G59" i="2"/>
  <c r="L58" i="2"/>
  <c r="K58" i="2"/>
  <c r="I58" i="2"/>
  <c r="G58" i="2"/>
  <c r="L57" i="2"/>
  <c r="N57" i="2" s="1"/>
  <c r="K57" i="2"/>
  <c r="I57" i="2"/>
  <c r="G57" i="2"/>
  <c r="L56" i="2"/>
  <c r="K56" i="2"/>
  <c r="I56" i="2"/>
  <c r="G56" i="2"/>
  <c r="L54" i="2"/>
  <c r="N54" i="2" s="1"/>
  <c r="K54" i="2"/>
  <c r="I54" i="2"/>
  <c r="G54" i="2"/>
  <c r="N53" i="2"/>
  <c r="M53" i="2"/>
  <c r="L53" i="2"/>
  <c r="K53" i="2"/>
  <c r="I53" i="2"/>
  <c r="G53" i="2"/>
  <c r="O53" i="2" s="1"/>
  <c r="L52" i="2"/>
  <c r="N52" i="2" s="1"/>
  <c r="K52" i="2"/>
  <c r="I52" i="2"/>
  <c r="G52" i="2"/>
  <c r="L51" i="2"/>
  <c r="M51" i="2" s="1"/>
  <c r="K51" i="2"/>
  <c r="I51" i="2"/>
  <c r="G51" i="2"/>
  <c r="O51" i="2" s="1"/>
  <c r="N50" i="2"/>
  <c r="M50" i="2"/>
  <c r="L50" i="2"/>
  <c r="K50" i="2"/>
  <c r="I50" i="2"/>
  <c r="G50" i="2"/>
  <c r="O50" i="2" s="1"/>
  <c r="L49" i="2"/>
  <c r="M49" i="2" s="1"/>
  <c r="K49" i="2"/>
  <c r="I49" i="2"/>
  <c r="G49" i="2"/>
  <c r="L48" i="2"/>
  <c r="K48" i="2"/>
  <c r="I48" i="2"/>
  <c r="G48" i="2"/>
  <c r="L47" i="2"/>
  <c r="M47" i="2" s="1"/>
  <c r="K47" i="2"/>
  <c r="I47" i="2"/>
  <c r="G47" i="2"/>
  <c r="O47" i="2" s="1"/>
  <c r="N46" i="2"/>
  <c r="M46" i="2"/>
  <c r="L46" i="2"/>
  <c r="K46" i="2"/>
  <c r="I46" i="2"/>
  <c r="G46" i="2"/>
  <c r="O46" i="2" s="1"/>
  <c r="L45" i="2"/>
  <c r="N45" i="2" s="1"/>
  <c r="K45" i="2"/>
  <c r="I45" i="2"/>
  <c r="G45" i="2"/>
  <c r="L44" i="2"/>
  <c r="N44" i="2" s="1"/>
  <c r="K44" i="2"/>
  <c r="I44" i="2"/>
  <c r="G44" i="2"/>
  <c r="L43" i="2"/>
  <c r="M43" i="2" s="1"/>
  <c r="O43" i="2" s="1"/>
  <c r="K43" i="2"/>
  <c r="I43" i="2"/>
  <c r="G43" i="2"/>
  <c r="N42" i="2"/>
  <c r="M42" i="2"/>
  <c r="L42" i="2"/>
  <c r="K42" i="2"/>
  <c r="I42" i="2"/>
  <c r="G42" i="2"/>
  <c r="O42" i="2" s="1"/>
  <c r="L41" i="2"/>
  <c r="K41" i="2"/>
  <c r="I41" i="2"/>
  <c r="G41" i="2"/>
  <c r="L40" i="2"/>
  <c r="N40" i="2" s="1"/>
  <c r="K40" i="2"/>
  <c r="I40" i="2"/>
  <c r="G40" i="2"/>
  <c r="L39" i="2"/>
  <c r="K39" i="2"/>
  <c r="I39" i="2"/>
  <c r="G39" i="2"/>
  <c r="L38" i="2"/>
  <c r="N38" i="2" s="1"/>
  <c r="K38" i="2"/>
  <c r="I38" i="2"/>
  <c r="G38" i="2"/>
  <c r="N37" i="2"/>
  <c r="L37" i="2"/>
  <c r="M37" i="2" s="1"/>
  <c r="K37" i="2"/>
  <c r="I37" i="2"/>
  <c r="G37" i="2"/>
  <c r="L36" i="2"/>
  <c r="K36" i="2"/>
  <c r="I36" i="2"/>
  <c r="G36" i="2"/>
  <c r="L35" i="2"/>
  <c r="N35" i="2" s="1"/>
  <c r="K35" i="2"/>
  <c r="I35" i="2"/>
  <c r="G35" i="2"/>
  <c r="L34" i="2"/>
  <c r="M34" i="2" s="1"/>
  <c r="O34" i="2" s="1"/>
  <c r="K34" i="2"/>
  <c r="I34" i="2"/>
  <c r="G34" i="2"/>
  <c r="N33" i="2"/>
  <c r="M33" i="2"/>
  <c r="L33" i="2"/>
  <c r="K33" i="2"/>
  <c r="I33" i="2"/>
  <c r="G33" i="2"/>
  <c r="O33" i="2" s="1"/>
  <c r="L32" i="2"/>
  <c r="K32" i="2"/>
  <c r="I32" i="2"/>
  <c r="G32" i="2"/>
  <c r="L31" i="2"/>
  <c r="N31" i="2" s="1"/>
  <c r="K31" i="2"/>
  <c r="I31" i="2"/>
  <c r="G31" i="2"/>
  <c r="L30" i="2"/>
  <c r="M30" i="2" s="1"/>
  <c r="O30" i="2" s="1"/>
  <c r="K30" i="2"/>
  <c r="I30" i="2"/>
  <c r="G30" i="2"/>
  <c r="L29" i="2"/>
  <c r="M29" i="2" s="1"/>
  <c r="K29" i="2"/>
  <c r="I29" i="2"/>
  <c r="G29" i="2"/>
  <c r="L26" i="2"/>
  <c r="K26" i="2"/>
  <c r="I26" i="2"/>
  <c r="G26" i="2"/>
  <c r="L24" i="2"/>
  <c r="N24" i="2" s="1"/>
  <c r="K24" i="2"/>
  <c r="I24" i="2"/>
  <c r="G24" i="2"/>
  <c r="N23" i="2"/>
  <c r="L23" i="2"/>
  <c r="M23" i="2" s="1"/>
  <c r="K23" i="2"/>
  <c r="I23" i="2"/>
  <c r="G23" i="2"/>
  <c r="L22" i="2"/>
  <c r="N22" i="2" s="1"/>
  <c r="K22" i="2"/>
  <c r="I22" i="2"/>
  <c r="G22" i="2"/>
  <c r="L21" i="2"/>
  <c r="K21" i="2"/>
  <c r="I21" i="2"/>
  <c r="G21" i="2"/>
  <c r="L19" i="2"/>
  <c r="N19" i="2" s="1"/>
  <c r="K19" i="2"/>
  <c r="I19" i="2"/>
  <c r="G19" i="2"/>
  <c r="L18" i="2"/>
  <c r="M18" i="2" s="1"/>
  <c r="O18" i="2" s="1"/>
  <c r="K18" i="2"/>
  <c r="I18" i="2"/>
  <c r="G18" i="2"/>
  <c r="N17" i="2"/>
  <c r="L17" i="2"/>
  <c r="M17" i="2" s="1"/>
  <c r="K17" i="2"/>
  <c r="I17" i="2"/>
  <c r="G17" i="2"/>
  <c r="L16" i="2"/>
  <c r="K16" i="2"/>
  <c r="I16" i="2"/>
  <c r="G16" i="2"/>
  <c r="L14" i="2"/>
  <c r="N14" i="2" s="1"/>
  <c r="K14" i="2"/>
  <c r="I14" i="2"/>
  <c r="G14" i="2"/>
  <c r="L13" i="2"/>
  <c r="M13" i="2" s="1"/>
  <c r="O13" i="2" s="1"/>
  <c r="K13" i="2"/>
  <c r="I13" i="2"/>
  <c r="G13" i="2"/>
  <c r="N11" i="2"/>
  <c r="M11" i="2"/>
  <c r="L11" i="2"/>
  <c r="K11" i="2"/>
  <c r="I11" i="2"/>
  <c r="G11" i="2"/>
  <c r="L9" i="2"/>
  <c r="K9" i="2"/>
  <c r="I9" i="2"/>
  <c r="G9" i="2"/>
  <c r="L7" i="2"/>
  <c r="N7" i="2" s="1"/>
  <c r="K7" i="2"/>
  <c r="I7" i="2"/>
  <c r="G7" i="2"/>
  <c r="F24" i="1"/>
  <c r="E24" i="1"/>
  <c r="D24" i="1"/>
  <c r="F23" i="1"/>
  <c r="E23" i="1"/>
  <c r="D23" i="1"/>
  <c r="F22" i="1"/>
  <c r="E22" i="1"/>
  <c r="D22" i="1"/>
  <c r="C22" i="1"/>
  <c r="F21" i="1"/>
  <c r="E21" i="1"/>
  <c r="D21" i="1"/>
  <c r="C21" i="1"/>
  <c r="F20" i="1"/>
  <c r="E20" i="1"/>
  <c r="D20" i="1"/>
  <c r="F19" i="1"/>
  <c r="E19" i="1"/>
  <c r="D19" i="1"/>
  <c r="F17" i="1"/>
  <c r="E17" i="1"/>
  <c r="D17" i="1"/>
  <c r="F16" i="1"/>
  <c r="E16" i="1"/>
  <c r="D16" i="1"/>
  <c r="F15" i="1"/>
  <c r="E15" i="1"/>
  <c r="D15" i="1"/>
  <c r="O8" i="4" l="1"/>
  <c r="M12" i="4"/>
  <c r="O12" i="4" s="1"/>
  <c r="N13" i="4"/>
  <c r="O14" i="4"/>
  <c r="N14" i="4"/>
  <c r="M11" i="6"/>
  <c r="O11" i="6" s="1"/>
  <c r="N16" i="6"/>
  <c r="O26" i="6"/>
  <c r="G40" i="6"/>
  <c r="I40" i="6"/>
  <c r="D18" i="1" s="1"/>
  <c r="K40" i="6"/>
  <c r="E18" i="1" s="1"/>
  <c r="O29" i="6"/>
  <c r="O13" i="5"/>
  <c r="N19" i="5"/>
  <c r="N10" i="4"/>
  <c r="G13" i="4"/>
  <c r="O13" i="4" s="1"/>
  <c r="N20" i="4"/>
  <c r="O21" i="4"/>
  <c r="O59" i="2"/>
  <c r="N18" i="2"/>
  <c r="M38" i="2"/>
  <c r="O38" i="2" s="1"/>
  <c r="M59" i="2"/>
  <c r="M66" i="2"/>
  <c r="N13" i="2"/>
  <c r="O22" i="2"/>
  <c r="M22" i="2"/>
  <c r="N29" i="2"/>
  <c r="N34" i="2"/>
  <c r="N51" i="2"/>
  <c r="M54" i="2"/>
  <c r="O54" i="2" s="1"/>
  <c r="O11" i="2"/>
  <c r="O29" i="2"/>
  <c r="O66" i="2"/>
  <c r="O17" i="2"/>
  <c r="O23" i="2"/>
  <c r="N30" i="2"/>
  <c r="O37" i="2"/>
  <c r="M44" i="2"/>
  <c r="O44" i="2" s="1"/>
  <c r="N49" i="2"/>
  <c r="O60" i="2"/>
  <c r="N9" i="2"/>
  <c r="M9" i="2"/>
  <c r="N21" i="2"/>
  <c r="M21" i="2"/>
  <c r="O21" i="2" s="1"/>
  <c r="N9" i="4"/>
  <c r="M9" i="4"/>
  <c r="N16" i="2"/>
  <c r="M16" i="2"/>
  <c r="O16" i="2" s="1"/>
  <c r="N26" i="2"/>
  <c r="M26" i="2"/>
  <c r="N32" i="2"/>
  <c r="M32" i="2"/>
  <c r="O32" i="2" s="1"/>
  <c r="N36" i="2"/>
  <c r="M36" i="2"/>
  <c r="N58" i="2"/>
  <c r="M58" i="2"/>
  <c r="O58" i="2" s="1"/>
  <c r="M7" i="3"/>
  <c r="O7" i="3" s="1"/>
  <c r="O8" i="3" s="1"/>
  <c r="G15" i="1" s="1"/>
  <c r="H15" i="1" s="1"/>
  <c r="N7" i="3"/>
  <c r="C18" i="1"/>
  <c r="O9" i="2"/>
  <c r="O26" i="2"/>
  <c r="O36" i="2"/>
  <c r="M39" i="2"/>
  <c r="O39" i="2" s="1"/>
  <c r="N39" i="2"/>
  <c r="N48" i="2"/>
  <c r="M48" i="2"/>
  <c r="O48" i="2" s="1"/>
  <c r="O9" i="4"/>
  <c r="N19" i="4"/>
  <c r="G19" i="4"/>
  <c r="O19" i="4" s="1"/>
  <c r="K69" i="2"/>
  <c r="E14" i="1" s="1"/>
  <c r="N41" i="2"/>
  <c r="M41" i="2"/>
  <c r="O41" i="2" s="1"/>
  <c r="O7" i="4"/>
  <c r="M56" i="2"/>
  <c r="O56" i="2" s="1"/>
  <c r="N56" i="2"/>
  <c r="N12" i="5"/>
  <c r="G12" i="5"/>
  <c r="O12" i="5" s="1"/>
  <c r="E7" i="5"/>
  <c r="G69" i="2"/>
  <c r="C14" i="1" s="1"/>
  <c r="M18" i="5"/>
  <c r="O18" i="5" s="1"/>
  <c r="M8" i="6"/>
  <c r="O8" i="6" s="1"/>
  <c r="M15" i="6"/>
  <c r="O15" i="6" s="1"/>
  <c r="N22" i="6"/>
  <c r="M24" i="6"/>
  <c r="O24" i="6" s="1"/>
  <c r="M33" i="6"/>
  <c r="O33" i="6" s="1"/>
  <c r="N39" i="6"/>
  <c r="M7" i="2"/>
  <c r="M14" i="2"/>
  <c r="O14" i="2" s="1"/>
  <c r="M19" i="2"/>
  <c r="O19" i="2" s="1"/>
  <c r="M24" i="2"/>
  <c r="O24" i="2" s="1"/>
  <c r="M31" i="2"/>
  <c r="O31" i="2" s="1"/>
  <c r="M35" i="2"/>
  <c r="O35" i="2" s="1"/>
  <c r="N43" i="2"/>
  <c r="M45" i="2"/>
  <c r="O45" i="2" s="1"/>
  <c r="M52" i="2"/>
  <c r="O52" i="2" s="1"/>
  <c r="N60" i="2"/>
  <c r="M63" i="2"/>
  <c r="O63" i="2" s="1"/>
  <c r="M16" i="4"/>
  <c r="O16" i="4" s="1"/>
  <c r="N10" i="6"/>
  <c r="M12" i="6"/>
  <c r="O12" i="6" s="1"/>
  <c r="M19" i="6"/>
  <c r="O19" i="6" s="1"/>
  <c r="N26" i="6"/>
  <c r="M28" i="6"/>
  <c r="O28" i="6" s="1"/>
  <c r="M36" i="6"/>
  <c r="O36" i="6" s="1"/>
  <c r="I69" i="2"/>
  <c r="D14" i="1" s="1"/>
  <c r="D27" i="1" s="1"/>
  <c r="M40" i="2"/>
  <c r="O40" i="2" s="1"/>
  <c r="N47" i="2"/>
  <c r="O49" i="2"/>
  <c r="M57" i="2"/>
  <c r="O57" i="2" s="1"/>
  <c r="N68" i="2"/>
  <c r="N8" i="4"/>
  <c r="O10" i="4"/>
  <c r="O20" i="4"/>
  <c r="O19" i="5"/>
  <c r="M7" i="6"/>
  <c r="N14" i="6"/>
  <c r="O16" i="6"/>
  <c r="M23" i="6"/>
  <c r="O23" i="6" s="1"/>
  <c r="N32" i="6"/>
  <c r="O34" i="6"/>
  <c r="M14" i="7"/>
  <c r="O14" i="7" s="1"/>
  <c r="M7" i="8"/>
  <c r="O7" i="8" s="1"/>
  <c r="M7" i="9"/>
  <c r="M11" i="9"/>
  <c r="O11" i="9" s="1"/>
  <c r="M17" i="9"/>
  <c r="O17" i="9" s="1"/>
  <c r="M25" i="9"/>
  <c r="O25" i="9" s="1"/>
  <c r="M32" i="9"/>
  <c r="O32" i="9" s="1"/>
  <c r="M39" i="9"/>
  <c r="O39" i="9" s="1"/>
  <c r="M43" i="9"/>
  <c r="O43" i="9" s="1"/>
  <c r="M47" i="9"/>
  <c r="O47" i="9" s="1"/>
  <c r="M8" i="10"/>
  <c r="M7" i="11"/>
  <c r="G7" i="7"/>
  <c r="O8" i="8"/>
  <c r="E27" i="1" l="1"/>
  <c r="M40" i="6"/>
  <c r="O7" i="6"/>
  <c r="E9" i="5"/>
  <c r="E8" i="5"/>
  <c r="N7" i="5"/>
  <c r="G7" i="5"/>
  <c r="M11" i="10"/>
  <c r="O8" i="10"/>
  <c r="O11" i="10" s="1"/>
  <c r="G22" i="1" s="1"/>
  <c r="O7" i="9"/>
  <c r="O51" i="9" s="1"/>
  <c r="G21" i="1" s="1"/>
  <c r="H21" i="1" s="1"/>
  <c r="M51" i="9"/>
  <c r="O14" i="8"/>
  <c r="O23" i="4"/>
  <c r="G16" i="1" s="1"/>
  <c r="H16" i="1" s="1"/>
  <c r="M8" i="11"/>
  <c r="O7" i="11"/>
  <c r="O8" i="11" s="1"/>
  <c r="G23" i="1" s="1"/>
  <c r="M69" i="2"/>
  <c r="F14" i="1" s="1"/>
  <c r="O7" i="2"/>
  <c r="O69" i="2" s="1"/>
  <c r="G14" i="1" s="1"/>
  <c r="H14" i="1" s="1"/>
  <c r="O7" i="7"/>
  <c r="O17" i="7" s="1"/>
  <c r="G19" i="1" s="1"/>
  <c r="H19" i="1" s="1"/>
  <c r="G17" i="7"/>
  <c r="C19" i="1" s="1"/>
  <c r="G23" i="4"/>
  <c r="C16" i="1" s="1"/>
  <c r="N8" i="5" l="1"/>
  <c r="G8" i="5"/>
  <c r="O8" i="5" s="1"/>
  <c r="G20" i="1"/>
  <c r="H20" i="1" s="1"/>
  <c r="C20" i="1"/>
  <c r="N9" i="5"/>
  <c r="G9" i="5"/>
  <c r="O9" i="5" s="1"/>
  <c r="O7" i="5"/>
  <c r="O21" i="5" s="1"/>
  <c r="G17" i="1" s="1"/>
  <c r="H17" i="1" s="1"/>
  <c r="H27" i="1" s="1"/>
  <c r="H28" i="1" s="1"/>
  <c r="H29" i="1" s="1"/>
  <c r="G21" i="5"/>
  <c r="C17" i="1" s="1"/>
  <c r="C27" i="1" s="1"/>
  <c r="F18" i="1"/>
  <c r="F27" i="1" s="1"/>
  <c r="O40" i="6"/>
  <c r="G18" i="1" s="1"/>
  <c r="H18" i="1" s="1"/>
  <c r="G27" i="1" l="1"/>
</calcChain>
</file>

<file path=xl/sharedStrings.xml><?xml version="1.0" encoding="utf-8"?>
<sst xmlns="http://schemas.openxmlformats.org/spreadsheetml/2006/main" count="749" uniqueCount="364">
  <si>
    <t>VÍCEPRÁCE</t>
  </si>
  <si>
    <t>Stavba: Město Boží Dar</t>
  </si>
  <si>
    <t>Kostel sv. Anny Boží Dar</t>
  </si>
  <si>
    <t>Zakázkové číslo:</t>
  </si>
  <si>
    <t>Sledované období:</t>
  </si>
  <si>
    <t>CELKOVÝ ROZSAH PRACÍ</t>
  </si>
  <si>
    <t>Objednatel:</t>
  </si>
  <si>
    <t>Město Boží Dar</t>
  </si>
  <si>
    <t>Zhotovitel:</t>
  </si>
  <si>
    <t>CTB a.s.</t>
  </si>
  <si>
    <t>Vícepráce v PD neuvedené</t>
  </si>
  <si>
    <t>Poř.</t>
  </si>
  <si>
    <t>Popis položky</t>
  </si>
  <si>
    <t>Celkový rozpočet</t>
  </si>
  <si>
    <t>Počáteční</t>
  </si>
  <si>
    <t>za sledova-</t>
  </si>
  <si>
    <t>od začát-</t>
  </si>
  <si>
    <t>ZŮSTATEK</t>
  </si>
  <si>
    <t>číslo</t>
  </si>
  <si>
    <t>stav</t>
  </si>
  <si>
    <t>né období</t>
  </si>
  <si>
    <t>ku stavby</t>
  </si>
  <si>
    <t>Věž</t>
  </si>
  <si>
    <t>Dlažba</t>
  </si>
  <si>
    <t>Vnější omítky</t>
  </si>
  <si>
    <t>Oprava zhlaví kleneb vč.omítek</t>
  </si>
  <si>
    <t>Hromosvod</t>
  </si>
  <si>
    <t>Vnitřní omítky</t>
  </si>
  <si>
    <t>Vytápění</t>
  </si>
  <si>
    <t>Chórová přepážka</t>
  </si>
  <si>
    <t>Vnitřní dveře</t>
  </si>
  <si>
    <t>Prosklenné konstrukce</t>
  </si>
  <si>
    <t>Elektroinstalace</t>
  </si>
  <si>
    <t>CENA CELKEM</t>
  </si>
  <si>
    <t>Kostel sv.Anny Boží Dar -věž nový projekt</t>
  </si>
  <si>
    <t>období</t>
  </si>
  <si>
    <t>m.j.</t>
  </si>
  <si>
    <t>výměra</t>
  </si>
  <si>
    <t>Kč/m.j.</t>
  </si>
  <si>
    <t>Kč</t>
  </si>
  <si>
    <t>Počáteční stav</t>
  </si>
  <si>
    <t>Za sledované období</t>
  </si>
  <si>
    <t>Od počátku</t>
  </si>
  <si>
    <t>Zůstává</t>
  </si>
  <si>
    <t>M.j.</t>
  </si>
  <si>
    <t>HSV</t>
  </si>
  <si>
    <t>Práce a dodávky HSV</t>
  </si>
  <si>
    <t>1</t>
  </si>
  <si>
    <t>Zemní práce</t>
  </si>
  <si>
    <t>114203202</t>
  </si>
  <si>
    <t>Očištění kamene nebo tvárnic od malty</t>
  </si>
  <si>
    <t>m3</t>
  </si>
  <si>
    <t>2</t>
  </si>
  <si>
    <t>Zakládání</t>
  </si>
  <si>
    <t>274211311</t>
  </si>
  <si>
    <t>Přezdění stávajícími kameny na nastavenou vápennou maltu</t>
  </si>
  <si>
    <t>4</t>
  </si>
  <si>
    <t>Vodorovné konstrukce</t>
  </si>
  <si>
    <t>41323R</t>
  </si>
  <si>
    <t>Oprava koruny zdiva (vyčištění ložné spáry,zazdívka lůžka pozednice,nově vyzděná římsa s výztuží,oprava námětku,...)</t>
  </si>
  <si>
    <t>kpl</t>
  </si>
  <si>
    <t>9</t>
  </si>
  <si>
    <t>Ostatní konstrukce</t>
  </si>
  <si>
    <t>952901114</t>
  </si>
  <si>
    <t>Vyčištění budov bytové a občanské výstavby při výšce podlaží přes 4 m</t>
  </si>
  <si>
    <t>m2</t>
  </si>
  <si>
    <t>973022351</t>
  </si>
  <si>
    <t>Vysekání kapes ve zdivu z kamene pl do 0,16 m2 hl do 300 mm</t>
  </si>
  <si>
    <t>kus</t>
  </si>
  <si>
    <t>094</t>
  </si>
  <si>
    <t>Lešení a stavební výtahy</t>
  </si>
  <si>
    <t>941111122</t>
  </si>
  <si>
    <t>Montáž lešení řadového trubkového lehkého s podlahami zatížení do 200 kg/m2 š do 1,2 m v do 25 m</t>
  </si>
  <si>
    <t>941111222</t>
  </si>
  <si>
    <t>Příplatek k lešení řadovému trubkovému lehkému s podlahami š 1,2 m v 25 m za první a ZKD den použití</t>
  </si>
  <si>
    <t>941111822</t>
  </si>
  <si>
    <t>Demontáž lešení řadového trubkového lehkého s podlahami zatížení do 200 kg/m2 š do 1,2 m v do 25 m</t>
  </si>
  <si>
    <t>R-položka</t>
  </si>
  <si>
    <t>Přesun hmot samostatně budovaného lešení bez ohledu na výšku</t>
  </si>
  <si>
    <t>t</t>
  </si>
  <si>
    <t>997</t>
  </si>
  <si>
    <t>Přesun sutě</t>
  </si>
  <si>
    <t>997013501</t>
  </si>
  <si>
    <t>Odvoz suti na skládku a vybouraných hmot nebo meziskládku do 1 km se složením</t>
  </si>
  <si>
    <t>997013509</t>
  </si>
  <si>
    <t>Příplatek k odvozu suti a vybouraných hmot na skládku ZKD 1 km přes 1 km</t>
  </si>
  <si>
    <t>997013811</t>
  </si>
  <si>
    <t>Poplatek za uložení stavebního dřevěného odpadu na skládce (skládkovné)</t>
  </si>
  <si>
    <t>997013831</t>
  </si>
  <si>
    <t>Poplatek za uložení stavebního směsného odpadu na skládce (skládkovné)</t>
  </si>
  <si>
    <t>998</t>
  </si>
  <si>
    <t>Přesun hmot</t>
  </si>
  <si>
    <t>998011003</t>
  </si>
  <si>
    <t>Přesun hmot pro budovy zděné v do 24 m</t>
  </si>
  <si>
    <t>PSV</t>
  </si>
  <si>
    <t>Práce a dodávky PSV</t>
  </si>
  <si>
    <t>762</t>
  </si>
  <si>
    <t>Konstrukce tesařské</t>
  </si>
  <si>
    <t>762 993</t>
  </si>
  <si>
    <t>Příplatek za práci ve ztížených podmínkách</t>
  </si>
  <si>
    <t>762081410</t>
  </si>
  <si>
    <t>Vícestranné hoblování hraněného řeziva na staveništi</t>
  </si>
  <si>
    <t>762082120</t>
  </si>
  <si>
    <t>Srážení hran řeziva</t>
  </si>
  <si>
    <t>m</t>
  </si>
  <si>
    <t>762331815</t>
  </si>
  <si>
    <t>Demontáž samostatných prvků krovů, vázané konstrukce</t>
  </si>
  <si>
    <t>7623318D1</t>
  </si>
  <si>
    <t>Demontáž  ocelových nosníků podepírajících zvonici 0,6t</t>
  </si>
  <si>
    <t>7623318D2</t>
  </si>
  <si>
    <t>Demontáž  nároží krovu</t>
  </si>
  <si>
    <t>7623318D3</t>
  </si>
  <si>
    <t>Statické zajištění konstrukce krovu před vyřezáním a následnou opravou</t>
  </si>
  <si>
    <t>76233R0201</t>
  </si>
  <si>
    <t>Montáž  trámů 220/220 podepírajících zvonici heverováním</t>
  </si>
  <si>
    <t>76233R0202</t>
  </si>
  <si>
    <t>Montáž  nároží - svislého sloupku krovu na tesařský spoj</t>
  </si>
  <si>
    <t>76233R021</t>
  </si>
  <si>
    <t>Montáž vazných trámů 240/240 nastaveny prvky stejného rozměru (tesařsky, ocel.svorníky)</t>
  </si>
  <si>
    <t>76233R022</t>
  </si>
  <si>
    <t>Montáž nosného trámu 260/260 nastaveny prvky stejného rozměru (tesařsky, ocel.svorníky)</t>
  </si>
  <si>
    <t>76233R024</t>
  </si>
  <si>
    <t>Montáž svislého sloupku 200/200 nastaveny prvky stejného rozměru (tesařsky, ocel.svorníky)</t>
  </si>
  <si>
    <t>76233R025</t>
  </si>
  <si>
    <t>Montáž výměny 200/200 nastaveny prvky stejného rozměru (tesařsky, ocel.svorníky)</t>
  </si>
  <si>
    <t>76233R026</t>
  </si>
  <si>
    <t>Montáž krokví 140/160 nastaveny prvky stejného rozměru (tesařsky, ocel.svorníky)</t>
  </si>
  <si>
    <t>76233R027</t>
  </si>
  <si>
    <t>Montáž kráčat 200/200 nastaveny prvky stejného rozměru (tesařsky, ocel.svorníky)</t>
  </si>
  <si>
    <t>76233R028</t>
  </si>
  <si>
    <t>Montáž vzpěry 200/200 nastaveny prvky stejného rozměru (tesařsky, ocel.svorníky)</t>
  </si>
  <si>
    <t>76233R029</t>
  </si>
  <si>
    <t>Montáž trám ztužení 140/140 nastaveny prvky stejného rozměru (tesařsky, ocel.svorníky)</t>
  </si>
  <si>
    <t>762R330023</t>
  </si>
  <si>
    <t>Montáž dubových podkladků 200/200/60 nahrazené pozednice</t>
  </si>
  <si>
    <t>762R430069</t>
  </si>
  <si>
    <t>Zhotovení ramenátu u výměny střešní krytiny</t>
  </si>
  <si>
    <t>762395000</t>
  </si>
  <si>
    <t>Spojovací prostředky pro montáž krovu, bednění, laťování, světlíky, klíny</t>
  </si>
  <si>
    <t>605121210</t>
  </si>
  <si>
    <t>Řezivo SM třídy pevnosti C22</t>
  </si>
  <si>
    <t>762341210</t>
  </si>
  <si>
    <t>Montáž bednění střech rovných a šikmých sklonu do 60° z hrubých prken na sraz</t>
  </si>
  <si>
    <t>762341811</t>
  </si>
  <si>
    <t>Demontáž bednění střech z prken</t>
  </si>
  <si>
    <t>605110850</t>
  </si>
  <si>
    <t>řezivo - prkno</t>
  </si>
  <si>
    <t>998762103</t>
  </si>
  <si>
    <t>Přesun hmot tonážní pro kce tesařské v objektech v do 24 m</t>
  </si>
  <si>
    <t>998762181</t>
  </si>
  <si>
    <t>Příplatek k přesunu hmot tonážní 762 prováděný bez použití mechanizace</t>
  </si>
  <si>
    <t>764</t>
  </si>
  <si>
    <t>Konstrukce klempířské</t>
  </si>
  <si>
    <t>764001821</t>
  </si>
  <si>
    <t>Demontáž krytiny z měděného plechu</t>
  </si>
  <si>
    <t>764131435</t>
  </si>
  <si>
    <t>Krytina z měděného plechu, výroba a montáž hladké střešní krytiny s úpravou krytiny u okapů,prostupů a výčnělků</t>
  </si>
  <si>
    <t>764331404</t>
  </si>
  <si>
    <t>Lemování z měděného plechu , montáž lemování zdí na střechách s tvrdou krytinou</t>
  </si>
  <si>
    <t>998764103</t>
  </si>
  <si>
    <t>Přesun hmot tonážní pro konstrukce klempířské v objektech v do 24 m</t>
  </si>
  <si>
    <t>998764181</t>
  </si>
  <si>
    <t>Příplatek k přesunu hmot tonážní 764 prováděný bez použití mechanizace</t>
  </si>
  <si>
    <t>R-položka  HZS</t>
  </si>
  <si>
    <t>HZS - práce výškových specialistů</t>
  </si>
  <si>
    <t>hod</t>
  </si>
  <si>
    <t>783</t>
  </si>
  <si>
    <t>Dokončovací práce - nátěry</t>
  </si>
  <si>
    <t>783783401</t>
  </si>
  <si>
    <t xml:space="preserve">Nátěry tesařských konstrukcí proti dřevokazným houbám, hmyzu a plísním </t>
  </si>
  <si>
    <t>VRN</t>
  </si>
  <si>
    <t>Vedlejší rozpočtové náklady</t>
  </si>
  <si>
    <t>VRN1</t>
  </si>
  <si>
    <t>Průzkumné, geodetické a projektové práce</t>
  </si>
  <si>
    <t>011503000</t>
  </si>
  <si>
    <t>Stavební průzkum (přípravné a průzkumné práce)</t>
  </si>
  <si>
    <t>VRN4</t>
  </si>
  <si>
    <t>Inženýrská činnost</t>
  </si>
  <si>
    <t>041903000</t>
  </si>
  <si>
    <t>Dozor jiné osoby - koordinační činnost</t>
  </si>
  <si>
    <t>PŘIPOMíNKY na základě jednání 16.1.2020 :</t>
  </si>
  <si>
    <t>Kostel sv. Anny Boží Dar - část 2</t>
  </si>
  <si>
    <t>11 - Dlažba kamenná, betonová keramická vč. podkladní vrstvy</t>
  </si>
  <si>
    <t>formátování dlažby žulové</t>
  </si>
  <si>
    <t>R- položka</t>
  </si>
  <si>
    <t>Nátěr fasádní barvou silikátovou za m2</t>
  </si>
  <si>
    <t>62261113R</t>
  </si>
  <si>
    <t>Nátěr dvoj-trojnásobný vápenná barva</t>
  </si>
  <si>
    <t>Korunní římsa věže -  vybourání,  vyzdění a tažení profilů, položení helikální výztuže vč.dodávky</t>
  </si>
  <si>
    <t>mb</t>
  </si>
  <si>
    <t>Korunní římsa věže - příplatek za profilaci římsy</t>
  </si>
  <si>
    <t>76433R</t>
  </si>
  <si>
    <t>Oplechování  svislých zdí  z Cu plechu  vč.kotevních prvů přes příponky</t>
  </si>
  <si>
    <t>Pol. č. 4-6  "Odvoz suti…. a Poplatek….  - výměry dopočítány , ceny sjednoceny s původní cenovou nabídkou - část 25-Vnějsí omítky vč.barvy</t>
  </si>
  <si>
    <t xml:space="preserve">Pol. č. 7 "Přesun hmot HSV" doplněna  </t>
  </si>
  <si>
    <t xml:space="preserve">Oprava ramenátů </t>
  </si>
  <si>
    <t>762 - Konstrukce tesařské</t>
  </si>
  <si>
    <t>76232R9</t>
  </si>
  <si>
    <t>Rozebrání klenby (prkna a rákos)</t>
  </si>
  <si>
    <t>76232R08</t>
  </si>
  <si>
    <t>Oprava zhlaví nosné konstrukce stropní klenby vč.vyřezání,podepření (hlavní loď - boční stěny)</t>
  </si>
  <si>
    <t>prkno řezivo jehličnaté středové SM/BO</t>
  </si>
  <si>
    <t>762841220</t>
  </si>
  <si>
    <t>Montáž podbíjení stropů a střech rovných z hoblovaných prken na sraz</t>
  </si>
  <si>
    <t>762895000</t>
  </si>
  <si>
    <t>Spojovací prostředky pro montáž  podbíjení</t>
  </si>
  <si>
    <t>741</t>
  </si>
  <si>
    <t>Elektroinstalace hromosvod</t>
  </si>
  <si>
    <t>741411001</t>
  </si>
  <si>
    <t xml:space="preserve">Montáž vodič uzemňovací pásek </t>
  </si>
  <si>
    <t>354420620</t>
  </si>
  <si>
    <t>pás zemnící 30 x 4 mm FeZn</t>
  </si>
  <si>
    <t>741420021</t>
  </si>
  <si>
    <t xml:space="preserve">Montáž svorka hromosvodná </t>
  </si>
  <si>
    <t>354420160</t>
  </si>
  <si>
    <t>Svorka SPN CU</t>
  </si>
  <si>
    <t>354419250</t>
  </si>
  <si>
    <t>Svorka Sza NEREZ k zemnícímu pásku</t>
  </si>
  <si>
    <t>354419860</t>
  </si>
  <si>
    <t>Svorka SR2b FeZn</t>
  </si>
  <si>
    <t>354418650</t>
  </si>
  <si>
    <t>Svorka k zemnící tyči</t>
  </si>
  <si>
    <t>354419960</t>
  </si>
  <si>
    <t>Svorka pro připojení vodiče pro HOP</t>
  </si>
  <si>
    <t>741420051</t>
  </si>
  <si>
    <t>Montáž vedení hromosvodné-úhelník nebo trubka s držáky do zdiva</t>
  </si>
  <si>
    <t>354418310</t>
  </si>
  <si>
    <t>úhelník ochranný OU 2.0 na ochranu svodu 2 m</t>
  </si>
  <si>
    <t>741420081</t>
  </si>
  <si>
    <t>Montáž vedení hromosvodné-olověná vložka se zhotovením</t>
  </si>
  <si>
    <t>3544210R</t>
  </si>
  <si>
    <t>olověná vložka pro SZ, HOP</t>
  </si>
  <si>
    <t>741420083</t>
  </si>
  <si>
    <t>Montáž vedení hromosvodné-štítek k označení svodu</t>
  </si>
  <si>
    <t>354421100</t>
  </si>
  <si>
    <t>štítek plastový č. 31 -  čísla svodů</t>
  </si>
  <si>
    <t>741 R</t>
  </si>
  <si>
    <t>Montáž držáků  vedení do zdiva</t>
  </si>
  <si>
    <t>354418360</t>
  </si>
  <si>
    <t>držák ochranného úhelníku do zdiva DOU FeZn</t>
  </si>
  <si>
    <t>741420913</t>
  </si>
  <si>
    <t>Nátěry ochranného úhelníku nebo trubky včetně držáků hromosvodů + M</t>
  </si>
  <si>
    <t>741421843</t>
  </si>
  <si>
    <t xml:space="preserve">Demontáž svorky šroubové hromosvodné </t>
  </si>
  <si>
    <t>741421863</t>
  </si>
  <si>
    <t>Demontáž hromosvod.vedení do 8mm</t>
  </si>
  <si>
    <t>741440002</t>
  </si>
  <si>
    <t>354420600</t>
  </si>
  <si>
    <t>deska zemní ZD02 s příložkami 1000x500</t>
  </si>
  <si>
    <t>741440031</t>
  </si>
  <si>
    <t>Montáž tyč zemnicí délky do 2 m</t>
  </si>
  <si>
    <t>354420900</t>
  </si>
  <si>
    <t>tyč zemnící ZT 2,0  2m, FeZn</t>
  </si>
  <si>
    <t>M</t>
  </si>
  <si>
    <t>Práce a dodávky M</t>
  </si>
  <si>
    <t>21-M</t>
  </si>
  <si>
    <t>Elektromontáže</t>
  </si>
  <si>
    <t>210 R</t>
  </si>
  <si>
    <t>Montáž hromosvodného vedení svodových vodičů s podpěrami průměru do 10 mm</t>
  </si>
  <si>
    <t>354410760</t>
  </si>
  <si>
    <t>drát průměr 8 mm Cu měkký</t>
  </si>
  <si>
    <t>354410730</t>
  </si>
  <si>
    <t>drát průměr 10 mm FeZn</t>
  </si>
  <si>
    <t>46-M</t>
  </si>
  <si>
    <t>Zemní práce při extr.mont.pracích</t>
  </si>
  <si>
    <t>460 R</t>
  </si>
  <si>
    <t xml:space="preserve">Hloubení nezapažených jam pro deskové zemniče ručně </t>
  </si>
  <si>
    <t xml:space="preserve">Zásyp jam ručně </t>
  </si>
  <si>
    <t>Hloubení kabelových zapažených i nezapažených rýh ručně š 20 cm, hl 50 cm, v hornině tř 4</t>
  </si>
  <si>
    <t>741R</t>
  </si>
  <si>
    <t>Revize</t>
  </si>
  <si>
    <t>soub</t>
  </si>
  <si>
    <t>CELKEM</t>
  </si>
  <si>
    <t>R - položka</t>
  </si>
  <si>
    <t>Omítky na vnitřní rákosový podklad vč.dodávky po opravě kleneb</t>
  </si>
  <si>
    <t>611142026</t>
  </si>
  <si>
    <t>Potažení vnitřních stropů rákosovou rohoží ve dvou vrstvách</t>
  </si>
  <si>
    <t>611321141</t>
  </si>
  <si>
    <t>Vápenocementová omítka štuk dvouvrstvá vnitřních stropů rovných nanášená ručně</t>
  </si>
  <si>
    <t>611321191</t>
  </si>
  <si>
    <t>Příplatek k vápenocementová omítce za každých dalších 5mm tloušťky ručně</t>
  </si>
  <si>
    <t>611325422</t>
  </si>
  <si>
    <t>Oprava vnitřní vápenocementové štukové omítky stropů v rozsahu plochy do 30%</t>
  </si>
  <si>
    <t>Tepelné čerpadlo</t>
  </si>
  <si>
    <t>635111115</t>
  </si>
  <si>
    <t xml:space="preserve">Vrt  hloubky ~100 m + zásyp, utěsnění,_x005F_x000D_
</t>
  </si>
  <si>
    <t>635111115R</t>
  </si>
  <si>
    <t xml:space="preserve">Vrt  hloubky ~30 m + zásyp, utěsnění,_x005F_x000D_
</t>
  </si>
  <si>
    <t>Doplněno 5vrtů délky 110m , odpočet 3vrtů délky 130m . Oprava 11. 2. 2020 : Doplněno 2 vrty dl. 100 m, odpočet 3 částí vrtů dl. 30 m.</t>
  </si>
  <si>
    <t>Kostel sv.Anny Boží Dar - doplnění chybějící konstrukce chórové přepážky</t>
  </si>
  <si>
    <t>139711101</t>
  </si>
  <si>
    <t>Vykopávky v uzavřených prostorách v hornině tř. 1 až 4</t>
  </si>
  <si>
    <t>162201211</t>
  </si>
  <si>
    <t>Vodorovné přemístění výkopku z horniny tř. 1 až 4 stavebním kolečkem do 10 m</t>
  </si>
  <si>
    <t>162201219</t>
  </si>
  <si>
    <t>Příplatek k vodorovnému přemístění výkopku z horniny tř. 1 až 4 stavebním kolečkem ZKD 10 m</t>
  </si>
  <si>
    <t>162301102</t>
  </si>
  <si>
    <t>Vodorovné přemístění do 1000 m výkopku/sypaniny z horniny tř. 1 až 4</t>
  </si>
  <si>
    <t>171201201</t>
  </si>
  <si>
    <t>Uložení sypaniny na skládky</t>
  </si>
  <si>
    <t>171201211</t>
  </si>
  <si>
    <t>Poplatek za uložení odpadu ze sypaniny na skládce (skládkovné)</t>
  </si>
  <si>
    <t>18195110R</t>
  </si>
  <si>
    <t xml:space="preserve">Úprava pláně - zhutnění terénu v hornině tř. 1 až 4 </t>
  </si>
  <si>
    <t>274313811</t>
  </si>
  <si>
    <t>Základové pásy z betonu tř. C 25/30</t>
  </si>
  <si>
    <t>274351121</t>
  </si>
  <si>
    <t>Zřízení bednění základových pasů rovného</t>
  </si>
  <si>
    <t>274351122</t>
  </si>
  <si>
    <t>Odstranění bednění základových pasů rovného</t>
  </si>
  <si>
    <t>434191421</t>
  </si>
  <si>
    <t>Osazení schodišťových stupňů kamenných broušených nebo leštěných na desku</t>
  </si>
  <si>
    <t>6</t>
  </si>
  <si>
    <t>Úpravy povrchů, podlahy a osazování výplní</t>
  </si>
  <si>
    <t>631311115</t>
  </si>
  <si>
    <t>Mazanina tl do 80 mm z betonu prostého tř. C 20/25</t>
  </si>
  <si>
    <t>635111142</t>
  </si>
  <si>
    <t>Násyp pod podlahy z hrubého kameniva 16-32 s udusáním</t>
  </si>
  <si>
    <t>Ostatní konstrukce a práce - bourání</t>
  </si>
  <si>
    <t>963023612</t>
  </si>
  <si>
    <t xml:space="preserve">Rozebrání šetrné kamenných schodišťových stupňů </t>
  </si>
  <si>
    <t>Očištění vybouraných kamených schodišťových stupňů</t>
  </si>
  <si>
    <t>965082932</t>
  </si>
  <si>
    <t>Odstranění násypů pod podlahami tl do 200 mm pl do 2 m2</t>
  </si>
  <si>
    <t>711</t>
  </si>
  <si>
    <t>Izolace proti vodě,vlhkosti a plynům</t>
  </si>
  <si>
    <t>711111002</t>
  </si>
  <si>
    <t>Provedení izolace proti zemní vlhkosti vodorovné za studena lakem asfaltovým</t>
  </si>
  <si>
    <t>711112002</t>
  </si>
  <si>
    <t>Provedení izolace proti zemní vlhkosti svislé za studena lakem asfaltovým</t>
  </si>
  <si>
    <t>111631500</t>
  </si>
  <si>
    <t>lak asfaltový ALP/9 bal 9 kg</t>
  </si>
  <si>
    <t>711141559</t>
  </si>
  <si>
    <t>Provedení izolace proti zemní vlhkosti pásy přitavením vodorovné NAIP</t>
  </si>
  <si>
    <t>711142559</t>
  </si>
  <si>
    <t>Provedení izolace proti zemní vlhkosti pásy přitavením svislé NAIP</t>
  </si>
  <si>
    <t>628361140</t>
  </si>
  <si>
    <t xml:space="preserve">pásy asfaltované těžké vložka profilovaná kovová folie s Al folií nosnou vložkou </t>
  </si>
  <si>
    <t>628526730</t>
  </si>
  <si>
    <t>pásy s modifikovaným asfaltem vložka skleněná rohož asfaltové hydroizolační pásy modifikované SBS</t>
  </si>
  <si>
    <t>711211114</t>
  </si>
  <si>
    <t>Izolace proti zemní vlhkosti a radonu provětrávaná z plastových segmentů v 160 mm se zabetonováním</t>
  </si>
  <si>
    <t>711491272</t>
  </si>
  <si>
    <t>Provedení izolace proti tlakové vodě svislé z textilií vrstva ochranná</t>
  </si>
  <si>
    <t>693110760</t>
  </si>
  <si>
    <t>geotextilie 500 g/m2</t>
  </si>
  <si>
    <t>998711103</t>
  </si>
  <si>
    <t>Přesun hmot tonážní pro izolace proti vodě, vlhkosti a plynům v objektech výšky do 60 m</t>
  </si>
  <si>
    <t>998711181</t>
  </si>
  <si>
    <t>Příplatek k přesunu hmot tonážní 711 prováděný bez použití mechanizace</t>
  </si>
  <si>
    <t>Kostel sv.Anny Boží Dar - vnitřní dveře - změna</t>
  </si>
  <si>
    <t>766</t>
  </si>
  <si>
    <t>Konstrukce truhlářské</t>
  </si>
  <si>
    <t>766 04REP</t>
  </si>
  <si>
    <t>Repase stáv.dveří - celk.oprava historických masivních jednokř.dveří  cca 900x1710mm, nová rámová masivní zárubeň (specifikace dle PD)</t>
  </si>
  <si>
    <t>766 08REP</t>
  </si>
  <si>
    <t>Repase stáv.dveří - celk.oprava historických masivních jednokř.dveří  cca 900x1970mm, nová obložková masivní zárubeň  tl.stěny předpoklad 200mm (specifikace dle PD)</t>
  </si>
  <si>
    <t>Skleněná konstrukce</t>
  </si>
  <si>
    <t>prodloužení skleněné konstrukce</t>
  </si>
  <si>
    <t>Montáž deska zemnící 1000x500 mm</t>
  </si>
  <si>
    <t xml:space="preserve">Proplacení z projektu změna 3 </t>
  </si>
  <si>
    <t>cena bez DPH</t>
  </si>
  <si>
    <t>DPH 21%</t>
  </si>
  <si>
    <t>Celkem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</si>
</sst>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d/m/yyyy"/>
    <numFmt numFmtId="165" formatCode="#,##0.000"/>
  </numFmts>
  <fonts count="8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b/>
      <u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6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8"/>
      <color rgb="FF003366"/>
      <name val="Calibri"/>
      <family val="2"/>
      <charset val="238"/>
    </font>
    <font>
      <sz val="12"/>
      <color rgb="FF003366"/>
      <name val="Calibri"/>
      <family val="2"/>
      <charset val="238"/>
    </font>
    <font>
      <sz val="11"/>
      <color rgb="FF003366"/>
      <name val="Calibri"/>
      <family val="2"/>
      <charset val="238"/>
    </font>
    <font>
      <sz val="10"/>
      <color rgb="FF003366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rgb="FF002060"/>
      <name val="Calibri"/>
      <family val="2"/>
      <charset val="238"/>
    </font>
    <font>
      <sz val="10"/>
      <color rgb="FF002060"/>
      <name val="Calibri"/>
      <family val="2"/>
      <charset val="238"/>
    </font>
    <font>
      <sz val="12"/>
      <name val="Calibri"/>
      <family val="2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rgb="FF0000FF"/>
      <name val="Calibri"/>
      <family val="2"/>
      <charset val="238"/>
    </font>
    <font>
      <i/>
      <sz val="9"/>
      <color rgb="FF0000FF"/>
      <name val="Arial CE"/>
      <family val="2"/>
      <charset val="238"/>
    </font>
    <font>
      <sz val="8"/>
      <color rgb="FF003366"/>
      <name val="Arial CE"/>
      <family val="2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238"/>
    </font>
    <font>
      <sz val="12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Arial CE"/>
      <family val="2"/>
      <charset val="238"/>
    </font>
    <font>
      <sz val="11"/>
      <name val="Calibri"/>
      <family val="2"/>
      <charset val="1"/>
    </font>
    <font>
      <sz val="14"/>
      <color rgb="FF000000"/>
      <name val="Arial CE"/>
      <family val="2"/>
      <charset val="238"/>
    </font>
    <font>
      <sz val="14"/>
      <color rgb="FFFF0000"/>
      <name val="Arial CE"/>
      <family val="2"/>
      <charset val="238"/>
    </font>
    <font>
      <sz val="14"/>
      <color rgb="FF0000FF"/>
      <name val="Arial CE"/>
      <family val="2"/>
      <charset val="238"/>
    </font>
    <font>
      <b/>
      <sz val="14"/>
      <color rgb="FF0000FF"/>
      <name val="Arial CE"/>
      <family val="2"/>
      <charset val="238"/>
    </font>
    <font>
      <sz val="11"/>
      <color rgb="FF003366"/>
      <name val="Trebuchet MS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FF"/>
      <name val="Calibri"/>
      <family val="2"/>
      <charset val="1"/>
    </font>
    <font>
      <sz val="11"/>
      <color rgb="FF0000FF"/>
      <name val="Arial"/>
      <family val="2"/>
      <charset val="238"/>
    </font>
    <font>
      <sz val="11"/>
      <color rgb="FF0000FF"/>
      <name val="Calibri"/>
      <family val="2"/>
      <charset val="238"/>
    </font>
    <font>
      <i/>
      <sz val="11"/>
      <name val="Trebuchet MS"/>
      <family val="2"/>
      <charset val="238"/>
    </font>
    <font>
      <sz val="16"/>
      <name val="Calibri"/>
      <family val="2"/>
      <charset val="238"/>
    </font>
    <font>
      <sz val="16"/>
      <name val="Arial"/>
      <family val="2"/>
      <charset val="238"/>
    </font>
    <font>
      <sz val="16"/>
      <color rgb="FF000000"/>
      <name val="Arial"/>
      <family val="2"/>
      <charset val="238"/>
    </font>
    <font>
      <sz val="22"/>
      <color rgb="FF000000"/>
      <name val="Calibri"/>
      <family val="2"/>
      <charset val="1"/>
    </font>
    <font>
      <b/>
      <sz val="11"/>
      <color rgb="FF000000"/>
      <name val="Tahoma"/>
      <family val="2"/>
      <charset val="1"/>
    </font>
    <font>
      <b/>
      <sz val="11"/>
      <color rgb="FFFF0000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name val="Tahoma"/>
      <family val="2"/>
      <charset val="1"/>
    </font>
    <font>
      <i/>
      <sz val="11"/>
      <color rgb="FF0000FF"/>
      <name val="Arial CE"/>
      <family val="2"/>
      <charset val="238"/>
    </font>
    <font>
      <sz val="11"/>
      <color rgb="FF0000FF"/>
      <name val="Tahoma"/>
      <family val="2"/>
      <charset val="1"/>
    </font>
    <font>
      <sz val="11"/>
      <name val="Tahoma"/>
      <family val="2"/>
      <charset val="238"/>
    </font>
    <font>
      <i/>
      <sz val="11"/>
      <color rgb="FF0000FF"/>
      <name val="Tahoma"/>
      <family val="2"/>
      <charset val="1"/>
    </font>
    <font>
      <i/>
      <sz val="11"/>
      <color rgb="FF0000FF"/>
      <name val="Arial"/>
      <family val="2"/>
      <charset val="238"/>
    </font>
    <font>
      <b/>
      <i/>
      <sz val="11"/>
      <color rgb="FF0000FF"/>
      <name val="Calibri"/>
      <family val="2"/>
      <charset val="238"/>
    </font>
    <font>
      <sz val="9"/>
      <name val="Tahoma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Trebuchet MS"/>
      <family val="2"/>
      <charset val="238"/>
    </font>
    <font>
      <b/>
      <sz val="8"/>
      <name val="Arial"/>
      <family val="2"/>
      <charset val="238"/>
    </font>
    <font>
      <sz val="8"/>
      <color rgb="FF000000"/>
      <name val="Calibri"/>
      <family val="2"/>
      <charset val="1"/>
    </font>
    <font>
      <sz val="11"/>
      <name val="Trebuchet MS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Arial CE"/>
      <family val="2"/>
      <charset val="238"/>
    </font>
    <font>
      <sz val="10"/>
      <color rgb="FF000000"/>
      <name val="Calibri"/>
      <family val="2"/>
      <charset val="1"/>
    </font>
    <font>
      <sz val="10"/>
      <color rgb="FF003366"/>
      <name val="Arial CE"/>
      <family val="2"/>
      <charset val="238"/>
    </font>
    <font>
      <sz val="9"/>
      <color rgb="FF000000"/>
      <name val="Arial CE"/>
      <family val="2"/>
      <charset val="238"/>
    </font>
    <font>
      <i/>
      <sz val="9"/>
      <color rgb="FF0000FF"/>
      <name val="Calibri"/>
      <family val="2"/>
      <charset val="238"/>
    </font>
    <font>
      <i/>
      <sz val="10"/>
      <color rgb="FF0000FF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206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238"/>
    </font>
    <font>
      <sz val="11"/>
      <color rgb="FFFF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4B183"/>
      </patternFill>
    </fill>
    <fill>
      <patternFill patternType="solid">
        <fgColor rgb="FFFFFFFF"/>
        <bgColor rgb="FFFFFFCC"/>
      </patternFill>
    </fill>
  </fills>
  <borders count="6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rgb="FF969696"/>
      </bottom>
      <diagonal/>
    </border>
    <border>
      <left style="hair">
        <color rgb="FF969696"/>
      </left>
      <right/>
      <top style="thin">
        <color auto="1"/>
      </top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 style="thin">
        <color auto="1"/>
      </top>
      <bottom/>
      <diagonal/>
    </border>
    <border>
      <left style="hair">
        <color rgb="FF969696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A9A9A9"/>
      </left>
      <right style="thin">
        <color rgb="FFA9A9A9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3" fillId="0" borderId="0"/>
    <xf numFmtId="43" fontId="83" fillId="0" borderId="0" applyFont="0" applyFill="0" applyBorder="0" applyAlignment="0" applyProtection="0"/>
  </cellStyleXfs>
  <cellXfs count="5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17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" fontId="1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/>
    <xf numFmtId="4" fontId="5" fillId="0" borderId="8" xfId="0" applyNumberFormat="1" applyFon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4" fontId="5" fillId="0" borderId="14" xfId="0" applyNumberFormat="1" applyFont="1" applyBorder="1"/>
    <xf numFmtId="4" fontId="5" fillId="0" borderId="15" xfId="0" applyNumberFormat="1" applyFont="1" applyBorder="1"/>
    <xf numFmtId="0" fontId="3" fillId="0" borderId="0" xfId="0" applyFont="1" applyBorder="1"/>
    <xf numFmtId="4" fontId="5" fillId="0" borderId="0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4" fontId="5" fillId="0" borderId="17" xfId="0" applyNumberFormat="1" applyFont="1" applyBorder="1"/>
    <xf numFmtId="0" fontId="3" fillId="0" borderId="18" xfId="0" applyFont="1" applyBorder="1"/>
    <xf numFmtId="4" fontId="6" fillId="0" borderId="18" xfId="0" applyNumberFormat="1" applyFont="1" applyBorder="1"/>
    <xf numFmtId="3" fontId="3" fillId="0" borderId="0" xfId="0" applyNumberFormat="1" applyFont="1"/>
    <xf numFmtId="3" fontId="4" fillId="0" borderId="0" xfId="0" applyNumberFormat="1" applyFont="1"/>
    <xf numFmtId="4" fontId="0" fillId="0" borderId="0" xfId="0" applyNumberFormat="1" applyAlignment="1">
      <alignment horizontal="right" vertical="center"/>
    </xf>
    <xf numFmtId="0" fontId="7" fillId="0" borderId="0" xfId="0" applyFont="1"/>
    <xf numFmtId="17" fontId="0" fillId="0" borderId="0" xfId="0" applyNumberFormat="1"/>
    <xf numFmtId="0" fontId="8" fillId="0" borderId="19" xfId="0" applyFont="1" applyBorder="1"/>
    <xf numFmtId="0" fontId="8" fillId="0" borderId="20" xfId="0" applyFont="1" applyBorder="1"/>
    <xf numFmtId="0" fontId="9" fillId="0" borderId="20" xfId="0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right" vertical="center"/>
    </xf>
    <xf numFmtId="0" fontId="8" fillId="0" borderId="22" xfId="0" applyFont="1" applyBorder="1"/>
    <xf numFmtId="0" fontId="8" fillId="0" borderId="18" xfId="0" applyFont="1" applyBorder="1"/>
    <xf numFmtId="4" fontId="8" fillId="0" borderId="18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Border="1"/>
    <xf numFmtId="0" fontId="11" fillId="0" borderId="24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4" fontId="9" fillId="0" borderId="24" xfId="0" applyNumberFormat="1" applyFont="1" applyBorder="1" applyAlignment="1">
      <alignment horizontal="right" vertical="center"/>
    </xf>
    <xf numFmtId="4" fontId="8" fillId="0" borderId="24" xfId="0" applyNumberFormat="1" applyFont="1" applyBorder="1" applyAlignment="1">
      <alignment horizontal="right" vertical="center"/>
    </xf>
    <xf numFmtId="0" fontId="10" fillId="0" borderId="25" xfId="0" applyFont="1" applyBorder="1"/>
    <xf numFmtId="0" fontId="13" fillId="0" borderId="25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4" fontId="14" fillId="0" borderId="25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0" fontId="15" fillId="0" borderId="25" xfId="0" applyFont="1" applyBorder="1" applyAlignment="1" applyProtection="1">
      <alignment horizontal="center" vertical="center"/>
      <protection locked="0"/>
    </xf>
    <xf numFmtId="49" fontId="16" fillId="0" borderId="26" xfId="0" applyNumberFormat="1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165" fontId="15" fillId="0" borderId="25" xfId="0" applyNumberFormat="1" applyFont="1" applyBorder="1" applyAlignment="1" applyProtection="1">
      <alignment vertical="center"/>
      <protection locked="0"/>
    </xf>
    <xf numFmtId="4" fontId="15" fillId="0" borderId="25" xfId="0" applyNumberFormat="1" applyFont="1" applyBorder="1" applyAlignment="1">
      <alignment horizontal="right" vertical="center"/>
    </xf>
    <xf numFmtId="49" fontId="17" fillId="0" borderId="25" xfId="0" applyNumberFormat="1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49" fontId="16" fillId="0" borderId="27" xfId="0" applyNumberFormat="1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9" fillId="0" borderId="25" xfId="0" applyFont="1" applyBorder="1" applyAlignment="1" applyProtection="1">
      <alignment horizontal="center" vertical="center"/>
      <protection locked="0"/>
    </xf>
    <xf numFmtId="49" fontId="20" fillId="0" borderId="27" xfId="0" applyNumberFormat="1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165" fontId="19" fillId="0" borderId="25" xfId="0" applyNumberFormat="1" applyFont="1" applyBorder="1" applyAlignment="1" applyProtection="1">
      <alignment vertical="center"/>
      <protection locked="0"/>
    </xf>
    <xf numFmtId="4" fontId="19" fillId="0" borderId="25" xfId="0" applyNumberFormat="1" applyFont="1" applyBorder="1" applyAlignment="1">
      <alignment horizontal="right" vertical="center"/>
    </xf>
    <xf numFmtId="49" fontId="21" fillId="0" borderId="25" xfId="0" applyNumberFormat="1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165" fontId="14" fillId="0" borderId="25" xfId="0" applyNumberFormat="1" applyFont="1" applyBorder="1" applyAlignment="1">
      <alignment vertical="center"/>
    </xf>
    <xf numFmtId="0" fontId="22" fillId="0" borderId="25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49" fontId="21" fillId="0" borderId="27" xfId="0" applyNumberFormat="1" applyFont="1" applyBorder="1" applyAlignment="1">
      <alignment horizontal="left" vertical="center" wrapText="1"/>
    </xf>
    <xf numFmtId="49" fontId="17" fillId="0" borderId="25" xfId="0" applyNumberFormat="1" applyFont="1" applyBorder="1" applyAlignment="1" applyProtection="1">
      <alignment horizontal="left" vertical="center" wrapText="1"/>
      <protection locked="0"/>
    </xf>
    <xf numFmtId="49" fontId="15" fillId="0" borderId="28" xfId="0" applyNumberFormat="1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49" fontId="15" fillId="0" borderId="25" xfId="0" applyNumberFormat="1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vertical="center"/>
    </xf>
    <xf numFmtId="4" fontId="21" fillId="0" borderId="25" xfId="0" applyNumberFormat="1" applyFont="1" applyBorder="1" applyAlignment="1">
      <alignment vertical="center"/>
    </xf>
    <xf numFmtId="49" fontId="24" fillId="0" borderId="25" xfId="0" applyNumberFormat="1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center" vertical="center" wrapText="1"/>
    </xf>
    <xf numFmtId="165" fontId="25" fillId="0" borderId="25" xfId="0" applyNumberFormat="1" applyFont="1" applyBorder="1" applyAlignment="1">
      <alignment vertical="center"/>
    </xf>
    <xf numFmtId="0" fontId="12" fillId="0" borderId="30" xfId="0" applyFont="1" applyBorder="1" applyAlignment="1">
      <alignment horizontal="left"/>
    </xf>
    <xf numFmtId="0" fontId="26" fillId="0" borderId="25" xfId="0" applyFont="1" applyBorder="1"/>
    <xf numFmtId="0" fontId="8" fillId="0" borderId="25" xfId="0" applyFont="1" applyBorder="1"/>
    <xf numFmtId="0" fontId="12" fillId="0" borderId="31" xfId="0" applyFont="1" applyBorder="1" applyAlignment="1">
      <alignment horizontal="left"/>
    </xf>
    <xf numFmtId="0" fontId="27" fillId="0" borderId="32" xfId="0" applyFont="1" applyBorder="1"/>
    <xf numFmtId="0" fontId="0" fillId="0" borderId="25" xfId="0" applyBorder="1"/>
    <xf numFmtId="0" fontId="15" fillId="0" borderId="25" xfId="0" applyFont="1" applyBorder="1" applyAlignment="1">
      <alignment horizontal="left" vertical="center" wrapText="1"/>
    </xf>
    <xf numFmtId="0" fontId="0" fillId="0" borderId="29" xfId="0" applyBorder="1"/>
    <xf numFmtId="49" fontId="15" fillId="0" borderId="29" xfId="0" applyNumberFormat="1" applyFont="1" applyBorder="1" applyAlignment="1">
      <alignment horizontal="left" vertical="center" wrapText="1"/>
    </xf>
    <xf numFmtId="0" fontId="21" fillId="0" borderId="29" xfId="0" applyFont="1" applyBorder="1" applyAlignment="1">
      <alignment horizontal="center" vertical="center" wrapText="1"/>
    </xf>
    <xf numFmtId="165" fontId="21" fillId="0" borderId="29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horizontal="right" vertical="center"/>
    </xf>
    <xf numFmtId="0" fontId="27" fillId="0" borderId="14" xfId="0" applyFont="1" applyBorder="1"/>
    <xf numFmtId="4" fontId="15" fillId="0" borderId="29" xfId="0" applyNumberFormat="1" applyFont="1" applyBorder="1" applyAlignment="1">
      <alignment horizontal="right" vertical="center"/>
    </xf>
    <xf numFmtId="0" fontId="0" fillId="0" borderId="33" xfId="0" applyBorder="1"/>
    <xf numFmtId="0" fontId="1" fillId="0" borderId="33" xfId="0" applyFont="1" applyBorder="1"/>
    <xf numFmtId="4" fontId="1" fillId="0" borderId="33" xfId="0" applyNumberFormat="1" applyFont="1" applyBorder="1" applyAlignment="1">
      <alignment horizontal="right" vertical="center"/>
    </xf>
    <xf numFmtId="4" fontId="1" fillId="0" borderId="33" xfId="0" applyNumberFormat="1" applyFont="1" applyBorder="1"/>
    <xf numFmtId="4" fontId="28" fillId="0" borderId="33" xfId="0" applyNumberFormat="1" applyFont="1" applyBorder="1"/>
    <xf numFmtId="0" fontId="0" fillId="0" borderId="34" xfId="0" applyBorder="1"/>
    <xf numFmtId="4" fontId="1" fillId="0" borderId="0" xfId="0" applyNumberFormat="1" applyFont="1" applyAlignment="1">
      <alignment horizontal="right" vertical="center"/>
    </xf>
    <xf numFmtId="0" fontId="0" fillId="0" borderId="35" xfId="0" applyBorder="1"/>
    <xf numFmtId="4" fontId="3" fillId="0" borderId="0" xfId="1" applyNumberFormat="1" applyAlignment="1">
      <alignment horizontal="right" vertical="center"/>
    </xf>
    <xf numFmtId="0" fontId="0" fillId="0" borderId="36" xfId="0" applyBorder="1"/>
    <xf numFmtId="0" fontId="0" fillId="0" borderId="31" xfId="0" applyBorder="1"/>
    <xf numFmtId="4" fontId="0" fillId="0" borderId="31" xfId="0" applyNumberFormat="1" applyBorder="1" applyAlignment="1">
      <alignment horizontal="right" vertical="center"/>
    </xf>
    <xf numFmtId="0" fontId="0" fillId="0" borderId="37" xfId="0" applyBorder="1"/>
    <xf numFmtId="0" fontId="30" fillId="0" borderId="0" xfId="0" applyFont="1"/>
    <xf numFmtId="0" fontId="31" fillId="0" borderId="0" xfId="0" applyFont="1"/>
    <xf numFmtId="0" fontId="29" fillId="2" borderId="0" xfId="0" applyFont="1" applyFill="1"/>
    <xf numFmtId="0" fontId="0" fillId="2" borderId="0" xfId="0" applyFill="1"/>
    <xf numFmtId="0" fontId="0" fillId="0" borderId="19" xfId="0" applyBorder="1"/>
    <xf numFmtId="0" fontId="0" fillId="0" borderId="20" xfId="0" applyBorder="1"/>
    <xf numFmtId="0" fontId="32" fillId="0" borderId="20" xfId="0" applyFont="1" applyBorder="1" applyAlignment="1">
      <alignment horizontal="center" vertical="center" wrapText="1"/>
    </xf>
    <xf numFmtId="4" fontId="32" fillId="0" borderId="20" xfId="0" applyNumberFormat="1" applyFont="1" applyBorder="1" applyAlignment="1">
      <alignment horizontal="center" vertical="center" wrapText="1"/>
    </xf>
    <xf numFmtId="4" fontId="32" fillId="0" borderId="20" xfId="0" applyNumberFormat="1" applyFont="1" applyBorder="1" applyAlignment="1">
      <alignment horizontal="right" vertical="center"/>
    </xf>
    <xf numFmtId="0" fontId="0" fillId="0" borderId="22" xfId="0" applyBorder="1"/>
    <xf numFmtId="0" fontId="0" fillId="0" borderId="18" xfId="0" applyBorder="1"/>
    <xf numFmtId="4" fontId="0" fillId="0" borderId="18" xfId="0" applyNumberFormat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34" fillId="0" borderId="24" xfId="0" applyFont="1" applyBorder="1"/>
    <xf numFmtId="4" fontId="32" fillId="0" borderId="24" xfId="0" applyNumberFormat="1" applyFont="1" applyBorder="1" applyAlignment="1">
      <alignment horizontal="right" vertical="center"/>
    </xf>
    <xf numFmtId="4" fontId="0" fillId="0" borderId="24" xfId="0" applyNumberFormat="1" applyBorder="1" applyAlignment="1">
      <alignment horizontal="right" vertical="center"/>
    </xf>
    <xf numFmtId="0" fontId="12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left"/>
    </xf>
    <xf numFmtId="0" fontId="34" fillId="0" borderId="25" xfId="0" applyFont="1" applyBorder="1"/>
    <xf numFmtId="4" fontId="36" fillId="0" borderId="25" xfId="0" applyNumberFormat="1" applyFon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49" fontId="15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165" fontId="0" fillId="0" borderId="26" xfId="0" applyNumberFormat="1" applyBorder="1" applyAlignment="1">
      <alignment vertical="center"/>
    </xf>
    <xf numFmtId="4" fontId="0" fillId="0" borderId="26" xfId="0" applyNumberFormat="1" applyBorder="1" applyAlignment="1" applyProtection="1">
      <alignment vertical="center"/>
      <protection locked="0"/>
    </xf>
    <xf numFmtId="0" fontId="37" fillId="0" borderId="0" xfId="0" applyFont="1"/>
    <xf numFmtId="0" fontId="27" fillId="0" borderId="18" xfId="0" applyFont="1" applyBorder="1"/>
    <xf numFmtId="4" fontId="27" fillId="0" borderId="18" xfId="0" applyNumberFormat="1" applyFont="1" applyBorder="1" applyAlignment="1">
      <alignment horizontal="right" vertical="center"/>
    </xf>
    <xf numFmtId="4" fontId="27" fillId="0" borderId="18" xfId="0" applyNumberFormat="1" applyFont="1" applyBorder="1"/>
    <xf numFmtId="4" fontId="27" fillId="0" borderId="23" xfId="0" applyNumberFormat="1" applyFont="1" applyBorder="1"/>
    <xf numFmtId="4" fontId="0" fillId="0" borderId="0" xfId="0" applyNumberFormat="1"/>
    <xf numFmtId="4" fontId="38" fillId="0" borderId="0" xfId="0" applyNumberFormat="1" applyFont="1"/>
    <xf numFmtId="4" fontId="3" fillId="0" borderId="0" xfId="0" applyNumberFormat="1" applyFont="1" applyAlignment="1">
      <alignment horizontal="right" vertical="center"/>
    </xf>
    <xf numFmtId="0" fontId="39" fillId="0" borderId="0" xfId="0" applyFont="1"/>
    <xf numFmtId="4" fontId="39" fillId="0" borderId="0" xfId="0" applyNumberFormat="1" applyFont="1" applyAlignment="1">
      <alignment horizontal="right" vertical="center"/>
    </xf>
    <xf numFmtId="0" fontId="39" fillId="2" borderId="0" xfId="0" applyFont="1" applyFill="1"/>
    <xf numFmtId="4" fontId="39" fillId="2" borderId="0" xfId="0" applyNumberFormat="1" applyFont="1" applyFill="1" applyAlignment="1">
      <alignment horizontal="right" vertical="center"/>
    </xf>
    <xf numFmtId="0" fontId="0" fillId="0" borderId="28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center" vertical="center" wrapText="1"/>
    </xf>
    <xf numFmtId="165" fontId="0" fillId="0" borderId="30" xfId="0" applyNumberFormat="1" applyBorder="1" applyAlignment="1">
      <alignment vertical="center"/>
    </xf>
    <xf numFmtId="4" fontId="0" fillId="0" borderId="25" xfId="0" applyNumberFormat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center" vertical="center" wrapText="1"/>
    </xf>
    <xf numFmtId="4" fontId="4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33" fillId="0" borderId="25" xfId="0" applyFont="1" applyBorder="1" applyAlignment="1" applyProtection="1">
      <alignment horizontal="left"/>
    </xf>
    <xf numFmtId="0" fontId="0" fillId="0" borderId="25" xfId="0" applyBorder="1" applyAlignment="1">
      <alignment horizontal="center" vertical="center" wrapText="1"/>
    </xf>
    <xf numFmtId="165" fontId="0" fillId="0" borderId="25" xfId="0" applyNumberFormat="1" applyBorder="1" applyAlignment="1">
      <alignment vertical="center"/>
    </xf>
    <xf numFmtId="4" fontId="31" fillId="0" borderId="32" xfId="0" applyNumberFormat="1" applyFont="1" applyBorder="1" applyAlignment="1" applyProtection="1">
      <alignment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5" fontId="0" fillId="0" borderId="25" xfId="0" applyNumberFormat="1" applyFont="1" applyBorder="1" applyAlignment="1" applyProtection="1">
      <alignment vertical="center"/>
    </xf>
    <xf numFmtId="0" fontId="0" fillId="0" borderId="39" xfId="0" applyBorder="1" applyAlignment="1">
      <alignment horizontal="center" vertical="center" wrapText="1"/>
    </xf>
    <xf numFmtId="0" fontId="33" fillId="0" borderId="32" xfId="0" applyFont="1" applyBorder="1" applyAlignment="1">
      <alignment horizontal="left"/>
    </xf>
    <xf numFmtId="0" fontId="12" fillId="0" borderId="32" xfId="0" applyFont="1" applyBorder="1" applyAlignment="1">
      <alignment horizontal="left"/>
    </xf>
    <xf numFmtId="0" fontId="0" fillId="0" borderId="41" xfId="0" applyBorder="1" applyAlignment="1">
      <alignment horizontal="center" vertical="center" wrapText="1"/>
    </xf>
    <xf numFmtId="0" fontId="40" fillId="0" borderId="25" xfId="0" applyFont="1" applyBorder="1" applyAlignment="1" applyProtection="1">
      <alignment horizontal="left" vertical="center" wrapText="1"/>
    </xf>
    <xf numFmtId="0" fontId="40" fillId="0" borderId="25" xfId="0" applyFont="1" applyBorder="1" applyAlignment="1" applyProtection="1">
      <alignment horizontal="center" vertical="center" wrapText="1"/>
    </xf>
    <xf numFmtId="4" fontId="0" fillId="0" borderId="25" xfId="0" applyNumberFormat="1" applyFont="1" applyBorder="1" applyAlignment="1" applyProtection="1">
      <alignment vertical="center"/>
      <protection locked="0"/>
    </xf>
    <xf numFmtId="49" fontId="0" fillId="0" borderId="25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41" fillId="0" borderId="0" xfId="0" applyFont="1"/>
    <xf numFmtId="4" fontId="41" fillId="0" borderId="0" xfId="0" applyNumberFormat="1" applyFont="1" applyAlignment="1">
      <alignment horizontal="right" vertical="center"/>
    </xf>
    <xf numFmtId="0" fontId="44" fillId="0" borderId="0" xfId="0" applyFont="1"/>
    <xf numFmtId="0" fontId="43" fillId="0" borderId="0" xfId="0" applyFont="1"/>
    <xf numFmtId="4" fontId="43" fillId="0" borderId="0" xfId="0" applyNumberFormat="1" applyFont="1" applyAlignment="1">
      <alignment horizontal="right" vertical="center"/>
    </xf>
    <xf numFmtId="0" fontId="42" fillId="0" borderId="0" xfId="0" applyFont="1"/>
    <xf numFmtId="0" fontId="45" fillId="0" borderId="24" xfId="0" applyFont="1" applyBorder="1" applyAlignment="1">
      <alignment horizontal="left"/>
    </xf>
    <xf numFmtId="0" fontId="45" fillId="0" borderId="24" xfId="0" applyFont="1" applyBorder="1"/>
    <xf numFmtId="4" fontId="46" fillId="0" borderId="24" xfId="0" applyNumberFormat="1" applyFont="1" applyBorder="1" applyAlignment="1">
      <alignment horizontal="right" vertical="center"/>
    </xf>
    <xf numFmtId="4" fontId="0" fillId="0" borderId="24" xfId="0" applyNumberFormat="1" applyFont="1" applyBorder="1" applyAlignment="1">
      <alignment horizontal="right" vertical="center"/>
    </xf>
    <xf numFmtId="0" fontId="0" fillId="0" borderId="0" xfId="0" applyFont="1"/>
    <xf numFmtId="0" fontId="12" fillId="0" borderId="32" xfId="0" applyFont="1" applyBorder="1" applyAlignment="1">
      <alignment horizontal="center" vertical="center"/>
    </xf>
    <xf numFmtId="0" fontId="45" fillId="0" borderId="25" xfId="0" applyFont="1" applyBorder="1" applyAlignment="1">
      <alignment horizontal="left"/>
    </xf>
    <xf numFmtId="0" fontId="45" fillId="0" borderId="25" xfId="0" applyFont="1" applyBorder="1" applyAlignment="1" applyProtection="1">
      <alignment horizontal="left"/>
    </xf>
    <xf numFmtId="0" fontId="0" fillId="0" borderId="42" xfId="0" applyFont="1" applyBorder="1" applyAlignment="1">
      <alignment horizontal="center" vertical="center" wrapText="1"/>
    </xf>
    <xf numFmtId="165" fontId="0" fillId="0" borderId="25" xfId="0" applyNumberFormat="1" applyFont="1" applyBorder="1" applyAlignment="1">
      <alignment vertical="center"/>
    </xf>
    <xf numFmtId="4" fontId="47" fillId="0" borderId="25" xfId="0" applyNumberFormat="1" applyFont="1" applyBorder="1" applyAlignment="1">
      <alignment horizontal="right" vertical="center"/>
    </xf>
    <xf numFmtId="165" fontId="0" fillId="0" borderId="30" xfId="0" applyNumberFormat="1" applyFont="1" applyBorder="1" applyAlignment="1">
      <alignment vertical="center"/>
    </xf>
    <xf numFmtId="165" fontId="0" fillId="0" borderId="25" xfId="0" applyNumberFormat="1" applyBorder="1" applyAlignment="1" applyProtection="1">
      <alignment vertical="center"/>
    </xf>
    <xf numFmtId="0" fontId="45" fillId="0" borderId="32" xfId="0" applyFont="1" applyBorder="1" applyAlignment="1">
      <alignment horizontal="left"/>
    </xf>
    <xf numFmtId="0" fontId="45" fillId="0" borderId="32" xfId="0" applyFont="1" applyBorder="1"/>
    <xf numFmtId="4" fontId="46" fillId="0" borderId="32" xfId="0" applyNumberFormat="1" applyFont="1" applyBorder="1" applyAlignment="1">
      <alignment horizontal="right" vertical="center"/>
    </xf>
    <xf numFmtId="4" fontId="0" fillId="0" borderId="32" xfId="0" applyNumberFormat="1" applyFont="1" applyBorder="1" applyAlignment="1">
      <alignment horizontal="right" vertical="center"/>
    </xf>
    <xf numFmtId="0" fontId="45" fillId="0" borderId="25" xfId="0" applyFont="1" applyBorder="1"/>
    <xf numFmtId="4" fontId="0" fillId="0" borderId="25" xfId="0" applyNumberFormat="1" applyFont="1" applyBorder="1" applyAlignment="1">
      <alignment horizontal="right" vertical="center"/>
    </xf>
    <xf numFmtId="49" fontId="40" fillId="0" borderId="25" xfId="0" applyNumberFormat="1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center" vertical="center" wrapText="1"/>
    </xf>
    <xf numFmtId="165" fontId="40" fillId="0" borderId="36" xfId="0" applyNumberFormat="1" applyFont="1" applyBorder="1" applyAlignment="1">
      <alignment vertical="center"/>
    </xf>
    <xf numFmtId="49" fontId="48" fillId="0" borderId="25" xfId="0" applyNumberFormat="1" applyFont="1" applyBorder="1" applyAlignment="1">
      <alignment horizontal="left" vertical="center" wrapText="1"/>
    </xf>
    <xf numFmtId="0" fontId="48" fillId="0" borderId="25" xfId="0" applyFont="1" applyBorder="1" applyAlignment="1">
      <alignment horizontal="left" vertical="center" wrapText="1"/>
    </xf>
    <xf numFmtId="0" fontId="48" fillId="0" borderId="25" xfId="0" applyFont="1" applyBorder="1" applyAlignment="1">
      <alignment horizontal="center" vertical="center" wrapText="1"/>
    </xf>
    <xf numFmtId="165" fontId="48" fillId="0" borderId="36" xfId="0" applyNumberFormat="1" applyFont="1" applyBorder="1" applyAlignment="1">
      <alignment vertical="center"/>
    </xf>
    <xf numFmtId="4" fontId="49" fillId="0" borderId="25" xfId="0" applyNumberFormat="1" applyFont="1" applyBorder="1" applyAlignment="1">
      <alignment horizontal="right" vertical="center"/>
    </xf>
    <xf numFmtId="4" fontId="50" fillId="0" borderId="25" xfId="0" applyNumberFormat="1" applyFont="1" applyBorder="1" applyAlignment="1">
      <alignment horizontal="right" vertical="center"/>
    </xf>
    <xf numFmtId="49" fontId="51" fillId="0" borderId="25" xfId="0" applyNumberFormat="1" applyFont="1" applyBorder="1" applyAlignment="1" applyProtection="1">
      <alignment horizontal="left" vertical="center" wrapText="1"/>
      <protection locked="0"/>
    </xf>
    <xf numFmtId="0" fontId="52" fillId="0" borderId="25" xfId="0" applyFont="1" applyBorder="1" applyAlignment="1" applyProtection="1">
      <alignment horizontal="center" vertical="center"/>
      <protection locked="0"/>
    </xf>
    <xf numFmtId="49" fontId="52" fillId="0" borderId="25" xfId="0" applyNumberFormat="1" applyFont="1" applyBorder="1" applyAlignment="1" applyProtection="1">
      <alignment horizontal="left" vertical="center" wrapText="1"/>
      <protection locked="0"/>
    </xf>
    <xf numFmtId="0" fontId="30" fillId="0" borderId="26" xfId="0" applyFont="1" applyBorder="1" applyAlignment="1">
      <alignment horizontal="left" vertical="center" wrapText="1"/>
    </xf>
    <xf numFmtId="0" fontId="30" fillId="0" borderId="27" xfId="0" applyFont="1" applyBorder="1" applyAlignment="1">
      <alignment horizontal="center" vertical="center" wrapText="1"/>
    </xf>
    <xf numFmtId="165" fontId="30" fillId="0" borderId="43" xfId="0" applyNumberFormat="1" applyFont="1" applyBorder="1" applyAlignment="1">
      <alignment vertical="center"/>
    </xf>
    <xf numFmtId="4" fontId="30" fillId="0" borderId="44" xfId="0" applyNumberFormat="1" applyFont="1" applyBorder="1" applyAlignment="1" applyProtection="1">
      <alignment vertical="center"/>
      <protection locked="0"/>
    </xf>
    <xf numFmtId="4" fontId="53" fillId="0" borderId="25" xfId="0" applyNumberFormat="1" applyFont="1" applyBorder="1" applyAlignment="1">
      <alignment horizontal="right" vertical="center"/>
    </xf>
    <xf numFmtId="4" fontId="52" fillId="0" borderId="25" xfId="0" applyNumberFormat="1" applyFont="1" applyBorder="1" applyAlignment="1">
      <alignment horizontal="right" vertical="center"/>
    </xf>
    <xf numFmtId="0" fontId="30" fillId="0" borderId="22" xfId="0" applyFont="1" applyBorder="1"/>
    <xf numFmtId="0" fontId="30" fillId="0" borderId="18" xfId="0" applyFont="1" applyBorder="1"/>
    <xf numFmtId="0" fontId="7" fillId="0" borderId="18" xfId="0" applyFont="1" applyBorder="1"/>
    <xf numFmtId="4" fontId="7" fillId="0" borderId="18" xfId="0" applyNumberFormat="1" applyFont="1" applyBorder="1" applyAlignment="1">
      <alignment horizontal="right" vertical="center"/>
    </xf>
    <xf numFmtId="4" fontId="7" fillId="0" borderId="23" xfId="0" applyNumberFormat="1" applyFont="1" applyBorder="1"/>
    <xf numFmtId="4" fontId="7" fillId="0" borderId="18" xfId="0" applyNumberFormat="1" applyFont="1" applyBorder="1"/>
    <xf numFmtId="0" fontId="30" fillId="0" borderId="34" xfId="0" applyFont="1" applyBorder="1"/>
    <xf numFmtId="4" fontId="30" fillId="0" borderId="0" xfId="0" applyNumberFormat="1" applyFont="1" applyAlignment="1">
      <alignment horizontal="right" vertical="center"/>
    </xf>
    <xf numFmtId="0" fontId="30" fillId="0" borderId="35" xfId="0" applyFont="1" applyBorder="1"/>
    <xf numFmtId="4" fontId="30" fillId="0" borderId="0" xfId="0" applyNumberFormat="1" applyFont="1"/>
    <xf numFmtId="4" fontId="54" fillId="0" borderId="0" xfId="0" applyNumberFormat="1" applyFont="1"/>
    <xf numFmtId="0" fontId="55" fillId="0" borderId="0" xfId="0" applyFont="1"/>
    <xf numFmtId="4" fontId="55" fillId="0" borderId="0" xfId="0" applyNumberFormat="1" applyFont="1" applyAlignment="1">
      <alignment horizontal="right" vertical="center"/>
    </xf>
    <xf numFmtId="17" fontId="55" fillId="0" borderId="0" xfId="0" applyNumberFormat="1" applyFont="1"/>
    <xf numFmtId="0" fontId="0" fillId="0" borderId="19" xfId="0" applyFont="1" applyBorder="1"/>
    <xf numFmtId="0" fontId="0" fillId="0" borderId="20" xfId="0" applyFont="1" applyBorder="1"/>
    <xf numFmtId="0" fontId="46" fillId="0" borderId="20" xfId="0" applyFont="1" applyBorder="1" applyAlignment="1">
      <alignment horizontal="center" vertical="center" wrapText="1"/>
    </xf>
    <xf numFmtId="4" fontId="46" fillId="0" borderId="20" xfId="0" applyNumberFormat="1" applyFont="1" applyBorder="1" applyAlignment="1">
      <alignment horizontal="center" vertical="center" wrapText="1"/>
    </xf>
    <xf numFmtId="4" fontId="46" fillId="0" borderId="20" xfId="0" applyNumberFormat="1" applyFont="1" applyBorder="1" applyAlignment="1">
      <alignment horizontal="right" vertical="center"/>
    </xf>
    <xf numFmtId="0" fontId="0" fillId="0" borderId="45" xfId="0" applyFont="1" applyBorder="1"/>
    <xf numFmtId="0" fontId="0" fillId="0" borderId="18" xfId="0" applyFont="1" applyBorder="1"/>
    <xf numFmtId="4" fontId="0" fillId="0" borderId="18" xfId="0" applyNumberFormat="1" applyFont="1" applyBorder="1" applyAlignment="1">
      <alignment horizontal="right" vertical="center"/>
    </xf>
    <xf numFmtId="49" fontId="56" fillId="3" borderId="46" xfId="0" applyNumberFormat="1" applyFont="1" applyFill="1" applyBorder="1" applyAlignment="1">
      <alignment horizontal="left" vertical="center" readingOrder="1"/>
    </xf>
    <xf numFmtId="49" fontId="56" fillId="3" borderId="46" xfId="0" applyNumberFormat="1" applyFont="1" applyFill="1" applyBorder="1" applyAlignment="1">
      <alignment horizontal="left" vertical="center" wrapText="1" readingOrder="1"/>
    </xf>
    <xf numFmtId="4" fontId="56" fillId="3" borderId="46" xfId="0" applyNumberFormat="1" applyFont="1" applyFill="1" applyBorder="1" applyAlignment="1">
      <alignment horizontal="right" vertical="center" readingOrder="1"/>
    </xf>
    <xf numFmtId="49" fontId="58" fillId="3" borderId="46" xfId="0" applyNumberFormat="1" applyFont="1" applyFill="1" applyBorder="1" applyAlignment="1">
      <alignment horizontal="left" vertical="center" readingOrder="1"/>
    </xf>
    <xf numFmtId="49" fontId="58" fillId="3" borderId="46" xfId="0" applyNumberFormat="1" applyFont="1" applyFill="1" applyBorder="1" applyAlignment="1">
      <alignment horizontal="left" vertical="center" wrapText="1" readingOrder="1"/>
    </xf>
    <xf numFmtId="165" fontId="58" fillId="0" borderId="46" xfId="0" applyNumberFormat="1" applyFont="1" applyBorder="1" applyAlignment="1">
      <alignment horizontal="right" vertical="center" readingOrder="1"/>
    </xf>
    <xf numFmtId="4" fontId="59" fillId="3" borderId="46" xfId="0" applyNumberFormat="1" applyFont="1" applyFill="1" applyBorder="1" applyAlignment="1">
      <alignment horizontal="right" vertical="center" readingOrder="1"/>
    </xf>
    <xf numFmtId="49" fontId="60" fillId="0" borderId="26" xfId="0" applyNumberFormat="1" applyFont="1" applyBorder="1" applyAlignment="1" applyProtection="1">
      <alignment horizontal="left" vertical="center" wrapText="1"/>
      <protection locked="0"/>
    </xf>
    <xf numFmtId="0" fontId="60" fillId="0" borderId="26" xfId="0" applyFont="1" applyBorder="1" applyAlignment="1" applyProtection="1">
      <alignment horizontal="left" vertical="center" wrapText="1"/>
      <protection locked="0"/>
    </xf>
    <xf numFmtId="49" fontId="61" fillId="3" borderId="46" xfId="0" applyNumberFormat="1" applyFont="1" applyFill="1" applyBorder="1" applyAlignment="1">
      <alignment horizontal="left" vertical="center" readingOrder="1"/>
    </xf>
    <xf numFmtId="165" fontId="61" fillId="0" borderId="46" xfId="0" applyNumberFormat="1" applyFont="1" applyBorder="1" applyAlignment="1">
      <alignment horizontal="right" vertical="center" readingOrder="1"/>
    </xf>
    <xf numFmtId="4" fontId="61" fillId="3" borderId="46" xfId="0" applyNumberFormat="1" applyFont="1" applyFill="1" applyBorder="1" applyAlignment="1">
      <alignment horizontal="right" vertical="center" readingOrder="1"/>
    </xf>
    <xf numFmtId="49" fontId="62" fillId="0" borderId="26" xfId="0" applyNumberFormat="1" applyFont="1" applyBorder="1" applyAlignment="1" applyProtection="1">
      <alignment horizontal="left" vertical="center" wrapText="1"/>
      <protection locked="0"/>
    </xf>
    <xf numFmtId="165" fontId="59" fillId="0" borderId="46" xfId="0" applyNumberFormat="1" applyFont="1" applyBorder="1" applyAlignment="1">
      <alignment horizontal="right" vertical="center" readingOrder="1"/>
    </xf>
    <xf numFmtId="49" fontId="63" fillId="3" borderId="46" xfId="0" applyNumberFormat="1" applyFont="1" applyFill="1" applyBorder="1" applyAlignment="1">
      <alignment horizontal="left" vertical="center" wrapText="1" readingOrder="1"/>
    </xf>
    <xf numFmtId="49" fontId="63" fillId="3" borderId="46" xfId="0" applyNumberFormat="1" applyFont="1" applyFill="1" applyBorder="1" applyAlignment="1">
      <alignment horizontal="left" vertical="center" readingOrder="1"/>
    </xf>
    <xf numFmtId="165" fontId="63" fillId="0" borderId="46" xfId="0" applyNumberFormat="1" applyFont="1" applyBorder="1" applyAlignment="1">
      <alignment horizontal="right" vertical="center" readingOrder="1"/>
    </xf>
    <xf numFmtId="4" fontId="63" fillId="3" borderId="46" xfId="0" applyNumberFormat="1" applyFont="1" applyFill="1" applyBorder="1" applyAlignment="1">
      <alignment horizontal="right" vertical="center" readingOrder="1"/>
    </xf>
    <xf numFmtId="4" fontId="64" fillId="0" borderId="25" xfId="0" applyNumberFormat="1" applyFont="1" applyBorder="1" applyAlignment="1">
      <alignment horizontal="right" vertical="center"/>
    </xf>
    <xf numFmtId="4" fontId="24" fillId="0" borderId="25" xfId="0" applyNumberFormat="1" applyFont="1" applyBorder="1" applyAlignment="1">
      <alignment horizontal="right" vertical="center"/>
    </xf>
    <xf numFmtId="4" fontId="24" fillId="0" borderId="29" xfId="0" applyNumberFormat="1" applyFont="1" applyBorder="1" applyAlignment="1">
      <alignment horizontal="right" vertical="center"/>
    </xf>
    <xf numFmtId="0" fontId="65" fillId="0" borderId="25" xfId="0" applyFont="1" applyBorder="1"/>
    <xf numFmtId="49" fontId="66" fillId="0" borderId="26" xfId="0" applyNumberFormat="1" applyFont="1" applyBorder="1" applyAlignment="1" applyProtection="1">
      <alignment horizontal="left" vertical="center" wrapText="1"/>
      <protection locked="0"/>
    </xf>
    <xf numFmtId="165" fontId="58" fillId="3" borderId="46" xfId="0" applyNumberFormat="1" applyFont="1" applyFill="1" applyBorder="1" applyAlignment="1">
      <alignment horizontal="right" vertical="center" readingOrder="1"/>
    </xf>
    <xf numFmtId="0" fontId="27" fillId="0" borderId="25" xfId="0" applyFont="1" applyBorder="1"/>
    <xf numFmtId="0" fontId="60" fillId="0" borderId="26" xfId="0" applyFont="1" applyBorder="1" applyAlignment="1" applyProtection="1">
      <alignment horizontal="left" vertical="top" wrapText="1"/>
      <protection locked="0"/>
    </xf>
    <xf numFmtId="165" fontId="60" fillId="0" borderId="26" xfId="0" applyNumberFormat="1" applyFont="1" applyBorder="1" applyAlignment="1" applyProtection="1">
      <alignment vertical="center"/>
      <protection locked="0"/>
    </xf>
    <xf numFmtId="165" fontId="63" fillId="3" borderId="46" xfId="0" applyNumberFormat="1" applyFont="1" applyFill="1" applyBorder="1" applyAlignment="1">
      <alignment horizontal="right" vertical="center" readingOrder="1"/>
    </xf>
    <xf numFmtId="4" fontId="58" fillId="3" borderId="46" xfId="0" applyNumberFormat="1" applyFont="1" applyFill="1" applyBorder="1" applyAlignment="1">
      <alignment horizontal="right" vertical="center" readingOrder="1"/>
    </xf>
    <xf numFmtId="165" fontId="57" fillId="3" borderId="46" xfId="0" applyNumberFormat="1" applyFont="1" applyFill="1" applyBorder="1" applyAlignment="1">
      <alignment horizontal="right" vertical="center" readingOrder="1"/>
    </xf>
    <xf numFmtId="4" fontId="63" fillId="0" borderId="46" xfId="0" applyNumberFormat="1" applyFont="1" applyBorder="1" applyAlignment="1">
      <alignment horizontal="right" vertical="center" readingOrder="1"/>
    </xf>
    <xf numFmtId="0" fontId="0" fillId="0" borderId="25" xfId="0" applyFont="1" applyBorder="1"/>
    <xf numFmtId="0" fontId="0" fillId="0" borderId="29" xfId="0" applyFont="1" applyBorder="1"/>
    <xf numFmtId="49" fontId="58" fillId="3" borderId="47" xfId="0" applyNumberFormat="1" applyFont="1" applyFill="1" applyBorder="1" applyAlignment="1">
      <alignment horizontal="left" vertical="center" readingOrder="1"/>
    </xf>
    <xf numFmtId="49" fontId="58" fillId="3" borderId="47" xfId="0" applyNumberFormat="1" applyFont="1" applyFill="1" applyBorder="1" applyAlignment="1">
      <alignment horizontal="left" vertical="center" wrapText="1" readingOrder="1"/>
    </xf>
    <xf numFmtId="4" fontId="47" fillId="0" borderId="29" xfId="0" applyNumberFormat="1" applyFont="1" applyBorder="1" applyAlignment="1">
      <alignment horizontal="right" vertical="center"/>
    </xf>
    <xf numFmtId="0" fontId="27" fillId="0" borderId="29" xfId="0" applyFont="1" applyBorder="1"/>
    <xf numFmtId="0" fontId="0" fillId="0" borderId="48" xfId="0" applyFont="1" applyBorder="1"/>
    <xf numFmtId="49" fontId="58" fillId="3" borderId="48" xfId="0" applyNumberFormat="1" applyFont="1" applyFill="1" applyBorder="1" applyAlignment="1">
      <alignment horizontal="left" vertical="center" readingOrder="1"/>
    </xf>
    <xf numFmtId="49" fontId="58" fillId="3" borderId="48" xfId="0" applyNumberFormat="1" applyFont="1" applyFill="1" applyBorder="1" applyAlignment="1">
      <alignment horizontal="left" vertical="center" wrapText="1" readingOrder="1"/>
    </xf>
    <xf numFmtId="165" fontId="58" fillId="3" borderId="48" xfId="0" applyNumberFormat="1" applyFont="1" applyFill="1" applyBorder="1" applyAlignment="1">
      <alignment horizontal="right" vertical="center" readingOrder="1"/>
    </xf>
    <xf numFmtId="4" fontId="58" fillId="3" borderId="48" xfId="0" applyNumberFormat="1" applyFont="1" applyFill="1" applyBorder="1" applyAlignment="1">
      <alignment horizontal="right" vertical="center" readingOrder="1"/>
    </xf>
    <xf numFmtId="4" fontId="47" fillId="0" borderId="48" xfId="0" applyNumberFormat="1" applyFont="1" applyBorder="1" applyAlignment="1">
      <alignment horizontal="right" vertical="center"/>
    </xf>
    <xf numFmtId="0" fontId="27" fillId="0" borderId="48" xfId="0" applyFont="1" applyBorder="1"/>
    <xf numFmtId="4" fontId="15" fillId="0" borderId="48" xfId="0" applyNumberFormat="1" applyFont="1" applyBorder="1" applyAlignment="1">
      <alignment horizontal="right" vertical="center"/>
    </xf>
    <xf numFmtId="0" fontId="0" fillId="0" borderId="49" xfId="0" applyFont="1" applyBorder="1"/>
    <xf numFmtId="0" fontId="0" fillId="0" borderId="50" xfId="0" applyFont="1" applyBorder="1"/>
    <xf numFmtId="0" fontId="27" fillId="0" borderId="50" xfId="0" applyFont="1" applyBorder="1"/>
    <xf numFmtId="4" fontId="27" fillId="0" borderId="50" xfId="0" applyNumberFormat="1" applyFont="1" applyBorder="1" applyAlignment="1">
      <alignment horizontal="right" vertical="center"/>
    </xf>
    <xf numFmtId="4" fontId="27" fillId="0" borderId="50" xfId="0" applyNumberFormat="1" applyFont="1" applyBorder="1"/>
    <xf numFmtId="4" fontId="27" fillId="0" borderId="52" xfId="0" applyNumberFormat="1" applyFont="1" applyBorder="1"/>
    <xf numFmtId="0" fontId="0" fillId="0" borderId="34" xfId="0" applyFont="1" applyBorder="1"/>
    <xf numFmtId="4" fontId="5" fillId="0" borderId="0" xfId="0" applyNumberFormat="1" applyFont="1" applyAlignment="1">
      <alignment horizontal="right" vertical="center"/>
    </xf>
    <xf numFmtId="0" fontId="8" fillId="0" borderId="0" xfId="0" applyFont="1"/>
    <xf numFmtId="4" fontId="0" fillId="0" borderId="0" xfId="0" applyNumberFormat="1" applyFont="1"/>
    <xf numFmtId="0" fontId="0" fillId="0" borderId="35" xfId="0" applyFont="1" applyBorder="1"/>
    <xf numFmtId="4" fontId="8" fillId="0" borderId="0" xfId="0" applyNumberFormat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" fontId="0" fillId="0" borderId="0" xfId="0" applyNumberFormat="1" applyFont="1" applyAlignment="1">
      <alignment horizontal="right" vertical="center"/>
    </xf>
    <xf numFmtId="0" fontId="0" fillId="0" borderId="36" xfId="0" applyFont="1" applyBorder="1"/>
    <xf numFmtId="0" fontId="0" fillId="0" borderId="31" xfId="0" applyFont="1" applyBorder="1"/>
    <xf numFmtId="4" fontId="0" fillId="0" borderId="31" xfId="0" applyNumberFormat="1" applyFont="1" applyBorder="1" applyAlignment="1">
      <alignment horizontal="right" vertical="center"/>
    </xf>
    <xf numFmtId="0" fontId="0" fillId="0" borderId="37" xfId="0" applyFont="1" applyBorder="1"/>
    <xf numFmtId="0" fontId="0" fillId="0" borderId="0" xfId="0" applyFont="1" applyBorder="1"/>
    <xf numFmtId="4" fontId="0" fillId="0" borderId="0" xfId="0" applyNumberFormat="1" applyFont="1" applyBorder="1" applyAlignment="1">
      <alignment horizontal="right" vertical="center"/>
    </xf>
    <xf numFmtId="0" fontId="33" fillId="0" borderId="25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40" fillId="0" borderId="26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49" fontId="68" fillId="0" borderId="25" xfId="0" applyNumberFormat="1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5" fillId="0" borderId="53" xfId="0" applyFont="1" applyBorder="1"/>
    <xf numFmtId="165" fontId="15" fillId="0" borderId="30" xfId="0" applyNumberFormat="1" applyFont="1" applyBorder="1"/>
    <xf numFmtId="0" fontId="0" fillId="0" borderId="25" xfId="0" applyBorder="1" applyAlignment="1">
      <alignment horizontal="left" vertical="center" wrapText="1"/>
    </xf>
    <xf numFmtId="0" fontId="15" fillId="0" borderId="41" xfId="0" applyFont="1" applyBorder="1"/>
    <xf numFmtId="165" fontId="15" fillId="0" borderId="25" xfId="0" applyNumberFormat="1" applyFont="1" applyBorder="1"/>
    <xf numFmtId="165" fontId="40" fillId="0" borderId="25" xfId="0" applyNumberFormat="1" applyFont="1" applyBorder="1" applyAlignment="1" applyProtection="1">
      <alignment vertical="center"/>
    </xf>
    <xf numFmtId="0" fontId="15" fillId="0" borderId="25" xfId="0" applyFont="1" applyBorder="1"/>
    <xf numFmtId="165" fontId="15" fillId="0" borderId="0" xfId="0" applyNumberFormat="1" applyFont="1" applyBorder="1"/>
    <xf numFmtId="0" fontId="15" fillId="0" borderId="30" xfId="0" applyFont="1" applyBorder="1" applyAlignment="1">
      <alignment horizontal="left"/>
    </xf>
    <xf numFmtId="0" fontId="15" fillId="0" borderId="30" xfId="0" applyFont="1" applyBorder="1"/>
    <xf numFmtId="0" fontId="67" fillId="0" borderId="0" xfId="0" applyFont="1"/>
    <xf numFmtId="0" fontId="69" fillId="0" borderId="20" xfId="0" applyFont="1" applyBorder="1" applyAlignment="1">
      <alignment horizontal="center" vertical="center" wrapText="1"/>
    </xf>
    <xf numFmtId="4" fontId="69" fillId="0" borderId="20" xfId="0" applyNumberFormat="1" applyFont="1" applyBorder="1" applyAlignment="1">
      <alignment horizontal="center" vertical="center" wrapText="1"/>
    </xf>
    <xf numFmtId="4" fontId="69" fillId="0" borderId="20" xfId="0" applyNumberFormat="1" applyFont="1" applyBorder="1" applyAlignment="1">
      <alignment horizontal="right" vertical="center"/>
    </xf>
    <xf numFmtId="0" fontId="70" fillId="0" borderId="22" xfId="0" applyFont="1" applyBorder="1"/>
    <xf numFmtId="0" fontId="70" fillId="0" borderId="18" xfId="0" applyFont="1" applyBorder="1"/>
    <xf numFmtId="4" fontId="70" fillId="0" borderId="18" xfId="0" applyNumberFormat="1" applyFont="1" applyBorder="1" applyAlignment="1">
      <alignment horizontal="right" vertical="center"/>
    </xf>
    <xf numFmtId="0" fontId="70" fillId="0" borderId="18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left"/>
    </xf>
    <xf numFmtId="0" fontId="71" fillId="0" borderId="0" xfId="0" applyFont="1" applyBorder="1" applyAlignment="1" applyProtection="1">
      <alignment horizontal="center" vertical="center" wrapText="1"/>
    </xf>
    <xf numFmtId="165" fontId="71" fillId="0" borderId="30" xfId="0" applyNumberFormat="1" applyFont="1" applyBorder="1" applyAlignment="1" applyProtection="1">
      <alignment vertical="center"/>
    </xf>
    <xf numFmtId="4" fontId="71" fillId="0" borderId="29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72" fillId="0" borderId="25" xfId="0" applyNumberFormat="1" applyFont="1" applyBorder="1" applyAlignment="1" applyProtection="1">
      <alignment horizontal="left" vertical="center" wrapText="1"/>
      <protection locked="0"/>
    </xf>
    <xf numFmtId="0" fontId="16" fillId="0" borderId="29" xfId="0" applyFont="1" applyBorder="1" applyAlignment="1" applyProtection="1">
      <alignment horizontal="left" vertical="center" wrapText="1"/>
    </xf>
    <xf numFmtId="0" fontId="16" fillId="0" borderId="29" xfId="0" applyFont="1" applyBorder="1" applyAlignment="1" applyProtection="1">
      <alignment horizontal="center" vertical="center" wrapText="1"/>
    </xf>
    <xf numFmtId="165" fontId="16" fillId="0" borderId="34" xfId="0" applyNumberFormat="1" applyFont="1" applyBorder="1" applyAlignment="1" applyProtection="1">
      <alignment vertical="center"/>
    </xf>
    <xf numFmtId="4" fontId="16" fillId="0" borderId="25" xfId="0" applyNumberFormat="1" applyFont="1" applyBorder="1" applyAlignment="1" applyProtection="1">
      <alignment vertical="center"/>
      <protection locked="0"/>
    </xf>
    <xf numFmtId="4" fontId="16" fillId="0" borderId="25" xfId="0" applyNumberFormat="1" applyFont="1" applyBorder="1" applyAlignment="1">
      <alignment horizontal="right" vertical="center"/>
    </xf>
    <xf numFmtId="4" fontId="73" fillId="0" borderId="25" xfId="0" applyNumberFormat="1" applyFont="1" applyBorder="1" applyAlignment="1">
      <alignment horizontal="right" vertical="center"/>
    </xf>
    <xf numFmtId="0" fontId="16" fillId="0" borderId="30" xfId="0" applyFont="1" applyBorder="1" applyAlignment="1" applyProtection="1">
      <alignment horizontal="left" vertical="center" wrapText="1"/>
    </xf>
    <xf numFmtId="0" fontId="16" fillId="0" borderId="25" xfId="0" applyFont="1" applyBorder="1" applyAlignment="1" applyProtection="1">
      <alignment horizontal="center" vertical="center" wrapText="1"/>
    </xf>
    <xf numFmtId="165" fontId="16" fillId="0" borderId="30" xfId="0" applyNumberFormat="1" applyFont="1" applyBorder="1" applyAlignment="1" applyProtection="1">
      <alignment vertical="center"/>
    </xf>
    <xf numFmtId="4" fontId="16" fillId="0" borderId="32" xfId="0" applyNumberFormat="1" applyFont="1" applyBorder="1" applyAlignment="1" applyProtection="1">
      <alignment vertical="center"/>
      <protection locked="0"/>
    </xf>
    <xf numFmtId="4" fontId="74" fillId="0" borderId="23" xfId="0" applyNumberFormat="1" applyFont="1" applyBorder="1"/>
    <xf numFmtId="0" fontId="75" fillId="2" borderId="0" xfId="0" applyFont="1" applyFill="1"/>
    <xf numFmtId="0" fontId="76" fillId="2" borderId="0" xfId="0" applyFont="1" applyFill="1"/>
    <xf numFmtId="4" fontId="76" fillId="2" borderId="0" xfId="0" applyNumberFormat="1" applyFont="1" applyFill="1" applyAlignment="1">
      <alignment horizontal="right" vertical="center"/>
    </xf>
    <xf numFmtId="0" fontId="27" fillId="2" borderId="0" xfId="0" applyFont="1" applyFill="1"/>
    <xf numFmtId="49" fontId="16" fillId="0" borderId="30" xfId="0" applyNumberFormat="1" applyFont="1" applyBorder="1" applyAlignment="1" applyProtection="1">
      <alignment horizontal="left" vertical="center" wrapText="1"/>
    </xf>
    <xf numFmtId="0" fontId="21" fillId="0" borderId="25" xfId="0" applyFont="1" applyBorder="1" applyAlignment="1" applyProtection="1">
      <alignment horizontal="left" vertical="center" wrapText="1"/>
    </xf>
    <xf numFmtId="49" fontId="16" fillId="0" borderId="28" xfId="0" applyNumberFormat="1" applyFont="1" applyBorder="1" applyAlignment="1" applyProtection="1">
      <alignment horizontal="left" vertical="center" wrapText="1"/>
    </xf>
    <xf numFmtId="0" fontId="21" fillId="0" borderId="29" xfId="0" applyFont="1" applyBorder="1" applyAlignment="1" applyProtection="1">
      <alignment horizontal="left" vertical="center" wrapText="1"/>
    </xf>
    <xf numFmtId="49" fontId="16" fillId="0" borderId="25" xfId="0" applyNumberFormat="1" applyFont="1" applyBorder="1" applyAlignment="1" applyProtection="1">
      <alignment horizontal="left" vertical="center" wrapText="1"/>
    </xf>
    <xf numFmtId="49" fontId="16" fillId="0" borderId="0" xfId="0" applyNumberFormat="1" applyFont="1" applyBorder="1" applyAlignment="1" applyProtection="1">
      <alignment horizontal="left" vertical="center" wrapText="1"/>
    </xf>
    <xf numFmtId="4" fontId="14" fillId="0" borderId="25" xfId="0" applyNumberFormat="1" applyFont="1" applyBorder="1" applyAlignment="1" applyProtection="1">
      <alignment vertical="center"/>
      <protection locked="0"/>
    </xf>
    <xf numFmtId="49" fontId="16" fillId="0" borderId="42" xfId="0" applyNumberFormat="1" applyFont="1" applyBorder="1" applyAlignment="1" applyProtection="1">
      <alignment horizontal="left" vertical="center" wrapText="1"/>
    </xf>
    <xf numFmtId="0" fontId="77" fillId="0" borderId="0" xfId="0" applyFont="1" applyAlignment="1" applyProtection="1">
      <alignment horizontal="left"/>
    </xf>
    <xf numFmtId="0" fontId="13" fillId="0" borderId="25" xfId="0" applyFont="1" applyBorder="1" applyAlignment="1" applyProtection="1">
      <alignment horizontal="left"/>
    </xf>
    <xf numFmtId="49" fontId="16" fillId="0" borderId="54" xfId="0" applyNumberFormat="1" applyFont="1" applyBorder="1" applyAlignment="1" applyProtection="1">
      <alignment horizontal="left" vertical="center" wrapText="1"/>
    </xf>
    <xf numFmtId="49" fontId="16" fillId="0" borderId="25" xfId="0" applyNumberFormat="1" applyFont="1" applyBorder="1" applyAlignment="1" applyProtection="1">
      <alignment horizontal="left" vertical="center" wrapText="1"/>
      <protection locked="0"/>
    </xf>
    <xf numFmtId="0" fontId="78" fillId="0" borderId="26" xfId="0" applyFont="1" applyBorder="1" applyAlignment="1" applyProtection="1">
      <alignment horizontal="left" vertical="center" wrapText="1"/>
    </xf>
    <xf numFmtId="0" fontId="21" fillId="0" borderId="55" xfId="0" applyFont="1" applyBorder="1" applyAlignment="1" applyProtection="1">
      <alignment horizontal="left" vertical="center" wrapText="1"/>
    </xf>
    <xf numFmtId="49" fontId="16" fillId="0" borderId="25" xfId="0" applyNumberFormat="1" applyFont="1" applyBorder="1" applyAlignment="1">
      <alignment horizontal="left" vertical="center" wrapText="1"/>
    </xf>
    <xf numFmtId="49" fontId="16" fillId="0" borderId="29" xfId="0" applyNumberFormat="1" applyFont="1" applyBorder="1" applyAlignment="1" applyProtection="1">
      <alignment horizontal="left" vertical="center" wrapText="1"/>
    </xf>
    <xf numFmtId="0" fontId="24" fillId="0" borderId="25" xfId="0" applyFont="1" applyBorder="1" applyAlignment="1" applyProtection="1">
      <alignment horizontal="center" vertical="center"/>
      <protection locked="0"/>
    </xf>
    <xf numFmtId="49" fontId="79" fillId="0" borderId="29" xfId="0" applyNumberFormat="1" applyFont="1" applyBorder="1" applyAlignment="1" applyProtection="1">
      <alignment horizontal="left" vertical="center" wrapText="1"/>
    </xf>
    <xf numFmtId="0" fontId="25" fillId="0" borderId="55" xfId="0" applyFont="1" applyBorder="1" applyAlignment="1" applyProtection="1">
      <alignment horizontal="left" vertical="center" wrapText="1"/>
    </xf>
    <xf numFmtId="4" fontId="80" fillId="0" borderId="25" xfId="0" applyNumberFormat="1" applyFont="1" applyBorder="1" applyAlignment="1">
      <alignment horizontal="right" vertical="center"/>
    </xf>
    <xf numFmtId="49" fontId="79" fillId="0" borderId="25" xfId="0" applyNumberFormat="1" applyFont="1" applyBorder="1" applyAlignment="1" applyProtection="1">
      <alignment horizontal="left" vertical="center" wrapText="1"/>
    </xf>
    <xf numFmtId="0" fontId="25" fillId="0" borderId="25" xfId="0" applyFont="1" applyBorder="1" applyAlignment="1" applyProtection="1">
      <alignment horizontal="left" vertical="center" wrapText="1"/>
    </xf>
    <xf numFmtId="49" fontId="79" fillId="0" borderId="30" xfId="0" applyNumberFormat="1" applyFont="1" applyBorder="1" applyAlignment="1" applyProtection="1">
      <alignment horizontal="left" vertical="center" wrapText="1"/>
    </xf>
    <xf numFmtId="49" fontId="16" fillId="0" borderId="56" xfId="0" applyNumberFormat="1" applyFont="1" applyBorder="1" applyAlignment="1" applyProtection="1">
      <alignment horizontal="left" vertical="center" wrapText="1"/>
    </xf>
    <xf numFmtId="0" fontId="21" fillId="0" borderId="48" xfId="0" applyFont="1" applyBorder="1" applyAlignment="1" applyProtection="1">
      <alignment horizontal="left" vertical="center" wrapText="1"/>
    </xf>
    <xf numFmtId="4" fontId="67" fillId="0" borderId="33" xfId="0" applyNumberFormat="1" applyFont="1" applyBorder="1"/>
    <xf numFmtId="4" fontId="81" fillId="0" borderId="33" xfId="0" applyNumberFormat="1" applyFont="1" applyBorder="1"/>
    <xf numFmtId="49" fontId="82" fillId="0" borderId="25" xfId="0" applyNumberFormat="1" applyFont="1" applyBorder="1" applyAlignment="1" applyProtection="1">
      <alignment horizontal="left" vertical="center" wrapText="1"/>
      <protection locked="0"/>
    </xf>
    <xf numFmtId="0" fontId="82" fillId="0" borderId="25" xfId="0" applyFont="1" applyBorder="1" applyAlignment="1">
      <alignment horizontal="left" vertical="center" wrapText="1"/>
    </xf>
    <xf numFmtId="49" fontId="21" fillId="0" borderId="25" xfId="0" applyNumberFormat="1" applyFont="1" applyBorder="1" applyAlignment="1" applyProtection="1">
      <alignment horizontal="left" vertical="center" wrapText="1"/>
    </xf>
    <xf numFmtId="49" fontId="21" fillId="0" borderId="42" xfId="0" applyNumberFormat="1" applyFont="1" applyBorder="1" applyAlignment="1" applyProtection="1">
      <alignment horizontal="left" vertical="center" wrapText="1"/>
    </xf>
    <xf numFmtId="43" fontId="3" fillId="0" borderId="0" xfId="2" applyFont="1"/>
    <xf numFmtId="0" fontId="15" fillId="0" borderId="25" xfId="0" applyFont="1" applyFill="1" applyBorder="1" applyAlignment="1" applyProtection="1">
      <alignment horizontal="center" vertical="center"/>
      <protection locked="0"/>
    </xf>
    <xf numFmtId="49" fontId="0" fillId="0" borderId="25" xfId="0" applyNumberFormat="1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 wrapText="1"/>
    </xf>
    <xf numFmtId="165" fontId="40" fillId="0" borderId="25" xfId="0" applyNumberFormat="1" applyFont="1" applyFill="1" applyBorder="1" applyAlignment="1">
      <alignment vertical="center"/>
    </xf>
    <xf numFmtId="4" fontId="40" fillId="0" borderId="25" xfId="0" applyNumberFormat="1" applyFont="1" applyFill="1" applyBorder="1" applyAlignment="1" applyProtection="1">
      <alignment vertical="center"/>
      <protection locked="0"/>
    </xf>
    <xf numFmtId="4" fontId="47" fillId="0" borderId="25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25" xfId="0" applyFont="1" applyFill="1" applyBorder="1" applyAlignment="1">
      <alignment horizontal="center" vertical="center" wrapText="1"/>
    </xf>
    <xf numFmtId="165" fontId="40" fillId="0" borderId="30" xfId="0" applyNumberFormat="1" applyFont="1" applyFill="1" applyBorder="1" applyAlignment="1">
      <alignment vertical="center"/>
    </xf>
    <xf numFmtId="4" fontId="40" fillId="0" borderId="29" xfId="0" applyNumberFormat="1" applyFont="1" applyFill="1" applyBorder="1" applyAlignment="1" applyProtection="1">
      <alignment vertical="center"/>
      <protection locked="0"/>
    </xf>
    <xf numFmtId="49" fontId="48" fillId="0" borderId="25" xfId="0" applyNumberFormat="1" applyFont="1" applyFill="1" applyBorder="1" applyAlignment="1">
      <alignment horizontal="left" vertical="center" wrapText="1"/>
    </xf>
    <xf numFmtId="0" fontId="48" fillId="0" borderId="25" xfId="0" applyFont="1" applyFill="1" applyBorder="1" applyAlignment="1">
      <alignment horizontal="left" vertical="center" wrapText="1"/>
    </xf>
    <xf numFmtId="0" fontId="48" fillId="0" borderId="25" xfId="0" applyFont="1" applyFill="1" applyBorder="1" applyAlignment="1">
      <alignment horizontal="center" vertical="center" wrapText="1"/>
    </xf>
    <xf numFmtId="165" fontId="48" fillId="0" borderId="36" xfId="0" applyNumberFormat="1" applyFont="1" applyFill="1" applyBorder="1" applyAlignment="1">
      <alignment vertical="center"/>
    </xf>
    <xf numFmtId="4" fontId="48" fillId="0" borderId="25" xfId="0" applyNumberFormat="1" applyFont="1" applyFill="1" applyBorder="1" applyAlignment="1" applyProtection="1">
      <alignment vertical="center"/>
      <protection locked="0"/>
    </xf>
    <xf numFmtId="4" fontId="49" fillId="0" borderId="25" xfId="0" applyNumberFormat="1" applyFont="1" applyFill="1" applyBorder="1" applyAlignment="1">
      <alignment horizontal="right" vertical="center"/>
    </xf>
    <xf numFmtId="4" fontId="50" fillId="0" borderId="25" xfId="0" applyNumberFormat="1" applyFont="1" applyFill="1" applyBorder="1" applyAlignment="1">
      <alignment horizontal="right" vertical="center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46" fillId="0" borderId="32" xfId="0" applyNumberFormat="1" applyFont="1" applyFill="1" applyBorder="1" applyAlignment="1">
      <alignment horizontal="right" vertical="center"/>
    </xf>
    <xf numFmtId="0" fontId="0" fillId="0" borderId="26" xfId="0" applyFont="1" applyFill="1" applyBorder="1" applyAlignment="1">
      <alignment horizontal="center" vertical="center" wrapText="1"/>
    </xf>
    <xf numFmtId="165" fontId="0" fillId="0" borderId="25" xfId="0" applyNumberFormat="1" applyFill="1" applyBorder="1" applyAlignment="1">
      <alignment vertical="center"/>
    </xf>
    <xf numFmtId="4" fontId="0" fillId="0" borderId="25" xfId="0" applyNumberFormat="1" applyFill="1" applyBorder="1" applyAlignment="1" applyProtection="1">
      <alignment vertical="center"/>
      <protection locked="0"/>
    </xf>
    <xf numFmtId="4" fontId="36" fillId="0" borderId="25" xfId="0" applyNumberFormat="1" applyFont="1" applyFill="1" applyBorder="1" applyAlignment="1">
      <alignment horizontal="right" vertical="center"/>
    </xf>
    <xf numFmtId="0" fontId="0" fillId="0" borderId="0" xfId="0" applyFill="1"/>
    <xf numFmtId="4" fontId="0" fillId="0" borderId="4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Alignment="1" applyProtection="1">
      <alignment vertical="center"/>
      <protection locked="0"/>
    </xf>
    <xf numFmtId="4" fontId="0" fillId="0" borderId="0" xfId="0" applyNumberFormat="1" applyFill="1" applyAlignment="1">
      <alignment horizontal="right" vertical="center"/>
    </xf>
    <xf numFmtId="4" fontId="9" fillId="0" borderId="20" xfId="0" applyNumberFormat="1" applyFont="1" applyFill="1" applyBorder="1" applyAlignment="1">
      <alignment horizontal="right" vertical="center"/>
    </xf>
    <xf numFmtId="4" fontId="8" fillId="0" borderId="18" xfId="0" applyNumberFormat="1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 applyProtection="1">
      <alignment vertical="center"/>
      <protection locked="0"/>
    </xf>
    <xf numFmtId="4" fontId="19" fillId="0" borderId="25" xfId="0" applyNumberFormat="1" applyFont="1" applyFill="1" applyBorder="1" applyAlignment="1" applyProtection="1">
      <alignment vertical="center"/>
      <protection locked="0"/>
    </xf>
    <xf numFmtId="4" fontId="21" fillId="0" borderId="25" xfId="0" applyNumberFormat="1" applyFont="1" applyFill="1" applyBorder="1" applyAlignment="1">
      <alignment vertical="center"/>
    </xf>
    <xf numFmtId="4" fontId="25" fillId="0" borderId="25" xfId="0" applyNumberFormat="1" applyFont="1" applyFill="1" applyBorder="1" applyAlignment="1">
      <alignment vertical="center"/>
    </xf>
    <xf numFmtId="0" fontId="26" fillId="0" borderId="25" xfId="0" applyFont="1" applyFill="1" applyBorder="1"/>
    <xf numFmtId="4" fontId="21" fillId="0" borderId="29" xfId="0" applyNumberFormat="1" applyFont="1" applyFill="1" applyBorder="1" applyAlignment="1">
      <alignment vertical="center"/>
    </xf>
    <xf numFmtId="4" fontId="1" fillId="0" borderId="33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4" fontId="3" fillId="0" borderId="0" xfId="1" applyNumberFormat="1" applyFill="1" applyAlignment="1">
      <alignment horizontal="right" vertical="center"/>
    </xf>
    <xf numFmtId="4" fontId="0" fillId="0" borderId="31" xfId="0" applyNumberFormat="1" applyFill="1" applyBorder="1" applyAlignment="1">
      <alignment horizontal="right" vertical="center"/>
    </xf>
    <xf numFmtId="49" fontId="56" fillId="0" borderId="46" xfId="0" applyNumberFormat="1" applyFont="1" applyFill="1" applyBorder="1" applyAlignment="1">
      <alignment horizontal="left" vertical="center" readingOrder="1"/>
    </xf>
    <xf numFmtId="165" fontId="57" fillId="0" borderId="46" xfId="0" applyNumberFormat="1" applyFont="1" applyFill="1" applyBorder="1" applyAlignment="1">
      <alignment horizontal="right" vertical="center" readingOrder="1"/>
    </xf>
    <xf numFmtId="49" fontId="58" fillId="0" borderId="51" xfId="0" applyNumberFormat="1" applyFont="1" applyFill="1" applyBorder="1" applyAlignment="1">
      <alignment horizontal="left" vertical="center" wrapText="1" readingOrder="1"/>
    </xf>
    <xf numFmtId="0" fontId="40" fillId="0" borderId="25" xfId="0" applyFont="1" applyBorder="1"/>
    <xf numFmtId="49" fontId="59" fillId="3" borderId="25" xfId="0" applyNumberFormat="1" applyFont="1" applyFill="1" applyBorder="1" applyAlignment="1">
      <alignment horizontal="left" vertical="center" readingOrder="1"/>
    </xf>
    <xf numFmtId="49" fontId="59" fillId="3" borderId="25" xfId="0" applyNumberFormat="1" applyFont="1" applyFill="1" applyBorder="1" applyAlignment="1">
      <alignment horizontal="left" vertical="center" wrapText="1" readingOrder="1"/>
    </xf>
    <xf numFmtId="165" fontId="59" fillId="3" borderId="25" xfId="0" applyNumberFormat="1" applyFont="1" applyFill="1" applyBorder="1" applyAlignment="1">
      <alignment horizontal="right" vertical="center" readingOrder="1"/>
    </xf>
    <xf numFmtId="4" fontId="59" fillId="3" borderId="25" xfId="0" applyNumberFormat="1" applyFont="1" applyFill="1" applyBorder="1" applyAlignment="1">
      <alignment horizontal="right" vertical="center" readingOrder="1"/>
    </xf>
    <xf numFmtId="0" fontId="84" fillId="0" borderId="25" xfId="0" applyFont="1" applyBorder="1"/>
    <xf numFmtId="0" fontId="40" fillId="0" borderId="0" xfId="0" applyFont="1"/>
    <xf numFmtId="165" fontId="59" fillId="3" borderId="46" xfId="0" applyNumberFormat="1" applyFont="1" applyFill="1" applyBorder="1" applyAlignment="1">
      <alignment horizontal="right" vertical="center" readingOrder="1"/>
    </xf>
    <xf numFmtId="165" fontId="59" fillId="3" borderId="47" xfId="0" applyNumberFormat="1" applyFont="1" applyFill="1" applyBorder="1" applyAlignment="1">
      <alignment horizontal="right" vertical="center" readingOrder="1"/>
    </xf>
    <xf numFmtId="4" fontId="59" fillId="3" borderId="47" xfId="0" applyNumberFormat="1" applyFont="1" applyFill="1" applyBorder="1" applyAlignment="1">
      <alignment horizontal="right" vertical="center" readingOrder="1"/>
    </xf>
    <xf numFmtId="49" fontId="59" fillId="3" borderId="46" xfId="0" applyNumberFormat="1" applyFont="1" applyFill="1" applyBorder="1" applyAlignment="1">
      <alignment horizontal="left" vertical="center" wrapText="1" readingOrder="1"/>
    </xf>
    <xf numFmtId="0" fontId="15" fillId="0" borderId="25" xfId="0" applyFont="1" applyFill="1" applyBorder="1" applyAlignment="1">
      <alignment horizontal="center" vertical="center"/>
    </xf>
    <xf numFmtId="49" fontId="15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1" xfId="0" applyFont="1" applyFill="1" applyBorder="1"/>
    <xf numFmtId="165" fontId="15" fillId="0" borderId="25" xfId="0" applyNumberFormat="1" applyFont="1" applyFill="1" applyBorder="1"/>
    <xf numFmtId="4" fontId="15" fillId="0" borderId="29" xfId="0" applyNumberFormat="1" applyFont="1" applyFill="1" applyBorder="1" applyAlignment="1">
      <alignment horizontal="right" vertical="center"/>
    </xf>
    <xf numFmtId="165" fontId="0" fillId="0" borderId="26" xfId="0" applyNumberFormat="1" applyFill="1" applyBorder="1" applyAlignment="1">
      <alignment vertical="center"/>
    </xf>
    <xf numFmtId="4" fontId="0" fillId="0" borderId="26" xfId="0" applyNumberFormat="1" applyFill="1" applyBorder="1" applyAlignment="1" applyProtection="1">
      <alignment vertical="center"/>
      <protection locked="0"/>
    </xf>
    <xf numFmtId="43" fontId="4" fillId="0" borderId="0" xfId="2" applyFont="1"/>
    <xf numFmtId="43" fontId="1" fillId="0" borderId="0" xfId="2" applyFont="1"/>
    <xf numFmtId="43" fontId="3" fillId="0" borderId="0" xfId="2" applyFont="1" applyBorder="1"/>
    <xf numFmtId="0" fontId="85" fillId="0" borderId="13" xfId="0" applyFont="1" applyBorder="1" applyAlignment="1">
      <alignment horizontal="center"/>
    </xf>
    <xf numFmtId="0" fontId="85" fillId="0" borderId="14" xfId="0" applyFont="1" applyBorder="1"/>
    <xf numFmtId="4" fontId="85" fillId="0" borderId="14" xfId="0" applyNumberFormat="1" applyFont="1" applyBorder="1"/>
    <xf numFmtId="4" fontId="85" fillId="0" borderId="15" xfId="0" applyNumberFormat="1" applyFont="1" applyBorder="1"/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4" fontId="6" fillId="0" borderId="59" xfId="0" applyNumberFormat="1" applyFont="1" applyBorder="1"/>
    <xf numFmtId="0" fontId="3" fillId="0" borderId="60" xfId="0" applyFont="1" applyBorder="1" applyAlignment="1">
      <alignment horizontal="center"/>
    </xf>
    <xf numFmtId="0" fontId="85" fillId="0" borderId="7" xfId="0" applyFont="1" applyBorder="1" applyAlignment="1">
      <alignment horizontal="center"/>
    </xf>
    <xf numFmtId="0" fontId="85" fillId="0" borderId="0" xfId="0" applyFont="1"/>
    <xf numFmtId="4" fontId="85" fillId="0" borderId="12" xfId="0" applyNumberFormat="1" applyFont="1" applyBorder="1"/>
    <xf numFmtId="4" fontId="85" fillId="0" borderId="9" xfId="0" applyNumberFormat="1" applyFont="1" applyBorder="1"/>
    <xf numFmtId="4" fontId="85" fillId="0" borderId="8" xfId="0" applyNumberFormat="1" applyFont="1" applyBorder="1"/>
    <xf numFmtId="4" fontId="85" fillId="0" borderId="10" xfId="0" applyNumberFormat="1" applyFont="1" applyBorder="1"/>
    <xf numFmtId="4" fontId="85" fillId="0" borderId="11" xfId="0" applyNumberFormat="1" applyFont="1" applyBorder="1"/>
    <xf numFmtId="43" fontId="0" fillId="0" borderId="0" xfId="0" applyNumberFormat="1"/>
    <xf numFmtId="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70" fillId="0" borderId="20" xfId="0" applyFont="1" applyBorder="1" applyAlignment="1">
      <alignment horizontal="center"/>
    </xf>
    <xf numFmtId="0" fontId="70" fillId="0" borderId="21" xfId="0" applyFont="1" applyBorder="1" applyAlignment="1">
      <alignment horizontal="center"/>
    </xf>
    <xf numFmtId="4" fontId="6" fillId="0" borderId="0" xfId="0" applyNumberFormat="1" applyFont="1" applyBorder="1"/>
    <xf numFmtId="0" fontId="6" fillId="0" borderId="59" xfId="0" applyFont="1" applyBorder="1" applyAlignment="1">
      <alignment horizontal="left"/>
    </xf>
    <xf numFmtId="4" fontId="6" fillId="0" borderId="62" xfId="0" applyNumberFormat="1" applyFont="1" applyBorder="1"/>
    <xf numFmtId="4" fontId="6" fillId="0" borderId="33" xfId="0" applyNumberFormat="1" applyFont="1" applyBorder="1"/>
    <xf numFmtId="4" fontId="6" fillId="0" borderId="61" xfId="0" applyNumberFormat="1" applyFont="1" applyFill="1" applyBorder="1"/>
    <xf numFmtId="43" fontId="4" fillId="0" borderId="25" xfId="2" applyFont="1" applyFill="1" applyBorder="1" applyAlignment="1">
      <alignment horizontal="center"/>
    </xf>
    <xf numFmtId="4" fontId="5" fillId="0" borderId="63" xfId="0" applyNumberFormat="1" applyFont="1" applyBorder="1"/>
    <xf numFmtId="17" fontId="0" fillId="0" borderId="0" xfId="0" applyNumberFormat="1" applyFill="1"/>
    <xf numFmtId="0" fontId="0" fillId="0" borderId="23" xfId="0" applyFont="1" applyFill="1" applyBorder="1" applyAlignment="1">
      <alignment horizontal="center" vertical="center"/>
    </xf>
    <xf numFmtId="4" fontId="0" fillId="0" borderId="24" xfId="0" applyNumberFormat="1" applyFill="1" applyBorder="1" applyAlignment="1">
      <alignment horizontal="right" vertical="center"/>
    </xf>
    <xf numFmtId="4" fontId="0" fillId="0" borderId="25" xfId="0" applyNumberFormat="1" applyFill="1" applyBorder="1" applyAlignment="1">
      <alignment horizontal="right" vertical="center"/>
    </xf>
    <xf numFmtId="4" fontId="15" fillId="0" borderId="30" xfId="0" applyNumberFormat="1" applyFont="1" applyFill="1" applyBorder="1" applyAlignment="1">
      <alignment horizontal="right" vertical="center"/>
    </xf>
    <xf numFmtId="4" fontId="27" fillId="0" borderId="23" xfId="0" applyNumberFormat="1" applyFont="1" applyFill="1" applyBorder="1"/>
    <xf numFmtId="0" fontId="0" fillId="0" borderId="35" xfId="0" applyFill="1" applyBorder="1"/>
    <xf numFmtId="0" fontId="0" fillId="0" borderId="37" xfId="0" applyFill="1" applyBorder="1"/>
    <xf numFmtId="0" fontId="31" fillId="0" borderId="0" xfId="0" applyFont="1" applyFill="1"/>
  </cellXfs>
  <cellStyles count="3">
    <cellStyle name="Čárka" xfId="2" builtinId="3"/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8080"/>
      <rgbColor rgb="FFA9A9A9"/>
      <rgbColor rgb="FF808080"/>
      <rgbColor rgb="FF9999FF"/>
      <rgbColor rgb="FF993366"/>
      <rgbColor rgb="FFFFFFCC"/>
      <rgbColor rgb="FFCCFFFF"/>
      <rgbColor rgb="FF660066"/>
      <rgbColor rgb="FFF4B183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082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"/>
  <sheetViews>
    <sheetView tabSelected="1" topLeftCell="A10" zoomScale="70" zoomScaleNormal="70" workbookViewId="0">
      <selection activeCell="G16" sqref="G16"/>
    </sheetView>
  </sheetViews>
  <sheetFormatPr defaultRowHeight="14.5" x14ac:dyDescent="0.35"/>
  <cols>
    <col min="1" max="1" width="7.08984375" style="1" customWidth="1"/>
    <col min="2" max="2" width="40.453125" style="1" customWidth="1"/>
    <col min="3" max="3" width="17" style="1" customWidth="1"/>
    <col min="4" max="4" width="14" style="1" customWidth="1"/>
    <col min="5" max="5" width="16.54296875" style="1" customWidth="1"/>
    <col min="6" max="6" width="18.08984375" style="1" customWidth="1"/>
    <col min="7" max="7" width="17.08984375" style="1" customWidth="1"/>
    <col min="8" max="8" width="26.54296875" style="1" hidden="1" customWidth="1"/>
    <col min="9" max="9" width="32.08984375" style="472" hidden="1" customWidth="1"/>
    <col min="10" max="13" width="12.90625" style="1" customWidth="1"/>
    <col min="14" max="256" width="8.90625" style="1" customWidth="1"/>
    <col min="257" max="257" width="7.08984375" style="1" customWidth="1"/>
    <col min="258" max="258" width="49" style="1" customWidth="1"/>
    <col min="259" max="259" width="21.08984375" style="1" customWidth="1"/>
    <col min="260" max="260" width="15.90625" style="1" customWidth="1"/>
    <col min="261" max="261" width="16.54296875" style="1" customWidth="1"/>
    <col min="262" max="262" width="18.08984375" style="1" customWidth="1"/>
    <col min="263" max="263" width="17.08984375" style="1" customWidth="1"/>
    <col min="264" max="264" width="4.54296875" style="1" customWidth="1"/>
    <col min="265" max="265" width="32.08984375" style="1" customWidth="1"/>
    <col min="266" max="269" width="12.90625" style="1" customWidth="1"/>
    <col min="270" max="512" width="8.90625" style="1" customWidth="1"/>
    <col min="513" max="513" width="7.08984375" style="1" customWidth="1"/>
    <col min="514" max="514" width="49" style="1" customWidth="1"/>
    <col min="515" max="515" width="21.08984375" style="1" customWidth="1"/>
    <col min="516" max="516" width="15.90625" style="1" customWidth="1"/>
    <col min="517" max="517" width="16.54296875" style="1" customWidth="1"/>
    <col min="518" max="518" width="18.08984375" style="1" customWidth="1"/>
    <col min="519" max="519" width="17.08984375" style="1" customWidth="1"/>
    <col min="520" max="520" width="4.54296875" style="1" customWidth="1"/>
    <col min="521" max="521" width="32.08984375" style="1" customWidth="1"/>
    <col min="522" max="525" width="12.90625" style="1" customWidth="1"/>
    <col min="526" max="768" width="8.90625" style="1" customWidth="1"/>
    <col min="769" max="769" width="7.08984375" style="1" customWidth="1"/>
    <col min="770" max="770" width="49" style="1" customWidth="1"/>
    <col min="771" max="771" width="21.08984375" style="1" customWidth="1"/>
    <col min="772" max="772" width="15.90625" style="1" customWidth="1"/>
    <col min="773" max="773" width="16.54296875" style="1" customWidth="1"/>
    <col min="774" max="774" width="18.08984375" style="1" customWidth="1"/>
    <col min="775" max="775" width="17.08984375" style="1" customWidth="1"/>
    <col min="776" max="776" width="4.54296875" style="1" customWidth="1"/>
    <col min="777" max="777" width="32.08984375" style="1" customWidth="1"/>
    <col min="778" max="781" width="12.90625" style="1" customWidth="1"/>
    <col min="782" max="1025" width="8.90625" style="1" customWidth="1"/>
  </cols>
  <sheetData>
    <row r="1" spans="1:13" x14ac:dyDescent="0.35">
      <c r="A1" s="490" t="s">
        <v>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3" spans="1:13" ht="20.149999999999999" customHeight="1" x14ac:dyDescent="0.35">
      <c r="B3" s="2" t="s">
        <v>1</v>
      </c>
      <c r="C3" s="3" t="s">
        <v>2</v>
      </c>
      <c r="D3" s="3"/>
      <c r="E3" s="491" t="s">
        <v>3</v>
      </c>
      <c r="F3" s="491"/>
      <c r="G3" s="3">
        <v>100265914</v>
      </c>
      <c r="H3" s="4"/>
      <c r="I3" s="405"/>
      <c r="J3" s="3"/>
      <c r="K3" s="3"/>
      <c r="L3" s="3"/>
      <c r="M3" s="5"/>
    </row>
    <row r="4" spans="1:13" ht="20.149999999999999" customHeight="1" x14ac:dyDescent="0.35">
      <c r="B4" s="4"/>
      <c r="C4" s="6"/>
      <c r="D4" s="3"/>
      <c r="E4" s="491" t="s">
        <v>4</v>
      </c>
      <c r="F4" s="491"/>
      <c r="G4" s="7"/>
      <c r="H4" s="4"/>
      <c r="I4" s="405"/>
      <c r="J4" s="3"/>
      <c r="K4" s="3"/>
      <c r="L4" s="8"/>
    </row>
    <row r="5" spans="1:13" ht="20.149999999999999" customHeight="1" x14ac:dyDescent="0.35">
      <c r="B5" s="4"/>
      <c r="C5" s="6" t="s">
        <v>5</v>
      </c>
      <c r="D5" s="3"/>
      <c r="E5" s="6"/>
      <c r="F5" s="6"/>
      <c r="G5" s="4"/>
      <c r="H5" s="4"/>
      <c r="I5" s="405"/>
      <c r="J5" s="4"/>
      <c r="K5" s="4"/>
      <c r="L5" s="4"/>
    </row>
    <row r="6" spans="1:13" ht="20.149999999999999" customHeight="1" x14ac:dyDescent="0.35">
      <c r="B6" s="4" t="s">
        <v>6</v>
      </c>
      <c r="C6" s="6" t="s">
        <v>7</v>
      </c>
      <c r="D6" s="6"/>
      <c r="E6" s="6"/>
      <c r="F6" s="9"/>
      <c r="G6" s="4"/>
      <c r="H6" s="4"/>
      <c r="I6" s="405"/>
      <c r="J6" s="4"/>
      <c r="K6" s="4"/>
      <c r="L6" s="4"/>
    </row>
    <row r="7" spans="1:13" ht="20.149999999999999" customHeight="1" x14ac:dyDescent="0.35">
      <c r="A7" s="10"/>
      <c r="B7" s="4" t="s">
        <v>8</v>
      </c>
      <c r="C7" s="6" t="s">
        <v>9</v>
      </c>
      <c r="D7" s="11"/>
      <c r="E7" s="6"/>
      <c r="F7" s="4"/>
      <c r="G7" s="4"/>
      <c r="H7" s="4"/>
      <c r="I7" s="405"/>
      <c r="J7" s="4"/>
      <c r="K7" s="4"/>
      <c r="L7" s="4"/>
    </row>
    <row r="8" spans="1:13" ht="20.149999999999999" customHeight="1" x14ac:dyDescent="0.35">
      <c r="B8" s="4"/>
      <c r="C8" s="4"/>
      <c r="D8" s="4"/>
      <c r="E8" s="4"/>
      <c r="F8" s="4"/>
      <c r="G8" s="4"/>
      <c r="H8" s="4"/>
      <c r="I8" s="405"/>
      <c r="J8" s="4"/>
      <c r="K8" s="4"/>
      <c r="L8" s="4"/>
    </row>
    <row r="9" spans="1:13" ht="20.149999999999999" customHeight="1" x14ac:dyDescent="0.35">
      <c r="A9" s="12"/>
      <c r="B9" s="3" t="s">
        <v>10</v>
      </c>
      <c r="C9" s="3"/>
      <c r="D9" s="13"/>
      <c r="E9" s="13"/>
      <c r="F9" s="13"/>
      <c r="G9" s="13"/>
      <c r="H9" s="14"/>
      <c r="I9" s="471"/>
    </row>
    <row r="10" spans="1:13" ht="20.149999999999999" customHeight="1" x14ac:dyDescent="0.35">
      <c r="H10" s="10"/>
    </row>
    <row r="11" spans="1:13" ht="20.149999999999999" customHeight="1" thickBot="1" x14ac:dyDescent="0.4"/>
    <row r="12" spans="1:13" s="4" customFormat="1" ht="20.149999999999999" customHeight="1" x14ac:dyDescent="0.3">
      <c r="A12" s="15" t="s">
        <v>11</v>
      </c>
      <c r="B12" s="16" t="s">
        <v>12</v>
      </c>
      <c r="C12" s="16" t="s">
        <v>13</v>
      </c>
      <c r="D12" s="17" t="s">
        <v>14</v>
      </c>
      <c r="E12" s="17" t="s">
        <v>15</v>
      </c>
      <c r="F12" s="17" t="s">
        <v>16</v>
      </c>
      <c r="G12" s="18" t="s">
        <v>17</v>
      </c>
      <c r="H12" s="478" t="s">
        <v>360</v>
      </c>
      <c r="I12" s="405"/>
      <c r="J12" s="19"/>
      <c r="K12" s="19"/>
      <c r="L12" s="19"/>
      <c r="M12" s="19"/>
    </row>
    <row r="13" spans="1:13" s="4" customFormat="1" ht="20.149999999999999" customHeight="1" thickBot="1" x14ac:dyDescent="0.35">
      <c r="A13" s="20" t="s">
        <v>18</v>
      </c>
      <c r="B13" s="21"/>
      <c r="C13" s="21"/>
      <c r="D13" s="22" t="s">
        <v>19</v>
      </c>
      <c r="E13" s="22" t="s">
        <v>20</v>
      </c>
      <c r="F13" s="22" t="s">
        <v>21</v>
      </c>
      <c r="G13" s="23"/>
      <c r="H13" s="479"/>
      <c r="I13" s="405"/>
      <c r="J13" s="19"/>
      <c r="K13" s="19"/>
      <c r="L13" s="19"/>
    </row>
    <row r="14" spans="1:13" s="4" customFormat="1" ht="20.149999999999999" customHeight="1" x14ac:dyDescent="0.3">
      <c r="A14" s="24">
        <v>1</v>
      </c>
      <c r="B14" s="25" t="s">
        <v>22</v>
      </c>
      <c r="C14" s="26">
        <f>'Věž nový pr.'!G69</f>
        <v>703757.27229999995</v>
      </c>
      <c r="D14" s="27">
        <f>'Věž nový pr.'!I69</f>
        <v>0</v>
      </c>
      <c r="E14" s="26">
        <f>'Věž nový pr.'!K69</f>
        <v>0</v>
      </c>
      <c r="F14" s="28">
        <f>'Věž nový pr.'!M69</f>
        <v>0</v>
      </c>
      <c r="G14" s="29">
        <f>'Věž nový pr.'!O69</f>
        <v>703757.27229999995</v>
      </c>
      <c r="H14" s="29">
        <f>G14</f>
        <v>703757.27229999995</v>
      </c>
      <c r="I14" s="405"/>
      <c r="J14" s="19"/>
      <c r="K14" s="19"/>
      <c r="L14" s="19"/>
    </row>
    <row r="15" spans="1:13" s="4" customFormat="1" ht="20.149999999999999" customHeight="1" x14ac:dyDescent="0.3">
      <c r="A15" s="24">
        <v>2</v>
      </c>
      <c r="B15" s="25" t="s">
        <v>23</v>
      </c>
      <c r="C15" s="30">
        <f>Dlažba!G8</f>
        <v>125000</v>
      </c>
      <c r="D15" s="27">
        <f>Dlažba!I8</f>
        <v>0</v>
      </c>
      <c r="E15" s="26">
        <f>Dlažba!K8</f>
        <v>0</v>
      </c>
      <c r="F15" s="28">
        <f>Dlažba!M8</f>
        <v>0</v>
      </c>
      <c r="G15" s="29">
        <f>SUM(Dlažba!O8)</f>
        <v>125000</v>
      </c>
      <c r="H15" s="29">
        <f t="shared" ref="H15:H21" si="0">G15</f>
        <v>125000</v>
      </c>
      <c r="I15" s="405"/>
      <c r="J15" s="19"/>
      <c r="K15" s="19"/>
      <c r="L15" s="19"/>
    </row>
    <row r="16" spans="1:13" s="4" customFormat="1" ht="20.149999999999999" customHeight="1" x14ac:dyDescent="0.3">
      <c r="A16" s="482">
        <v>3</v>
      </c>
      <c r="B16" s="483" t="s">
        <v>24</v>
      </c>
      <c r="C16" s="484">
        <f>'Vnější omítky'!G23</f>
        <v>540073.41100000008</v>
      </c>
      <c r="D16" s="485">
        <f>'Vnější omítky'!I23</f>
        <v>0</v>
      </c>
      <c r="E16" s="486">
        <f>'Vnější omítky'!K23</f>
        <v>0</v>
      </c>
      <c r="F16" s="487">
        <f>'Vnější omítky'!M23</f>
        <v>0</v>
      </c>
      <c r="G16" s="488">
        <f>'Vnější omítky'!O23</f>
        <v>540073.41100000008</v>
      </c>
      <c r="H16" s="488" t="e">
        <f>G16-'Vnější omítky'!#REF!-'Vnější omítky'!#REF!</f>
        <v>#REF!</v>
      </c>
      <c r="I16" s="405"/>
      <c r="J16" s="19"/>
      <c r="K16" s="19"/>
      <c r="L16" s="19"/>
    </row>
    <row r="17" spans="1:14" s="4" customFormat="1" ht="20.149999999999999" customHeight="1" x14ac:dyDescent="0.3">
      <c r="A17" s="24">
        <v>4</v>
      </c>
      <c r="B17" s="25" t="s">
        <v>25</v>
      </c>
      <c r="C17" s="30">
        <f>'Oprava zhlaví nosné kce kleneb'!G21</f>
        <v>197100.12640000001</v>
      </c>
      <c r="D17" s="27">
        <f>'Oprava zhlaví nosné kce kleneb'!I21</f>
        <v>0</v>
      </c>
      <c r="E17" s="26">
        <f>'Oprava zhlaví nosné kce kleneb'!K21</f>
        <v>0</v>
      </c>
      <c r="F17" s="28">
        <f>'Oprava zhlaví nosné kce kleneb'!M21</f>
        <v>0</v>
      </c>
      <c r="G17" s="29">
        <f>'Oprava zhlaví nosné kce kleneb'!O21</f>
        <v>197100.12640000001</v>
      </c>
      <c r="H17" s="29">
        <f t="shared" si="0"/>
        <v>197100.12640000001</v>
      </c>
      <c r="I17" s="405"/>
      <c r="J17" s="19"/>
      <c r="K17" s="19"/>
      <c r="L17" s="19"/>
    </row>
    <row r="18" spans="1:14" s="4" customFormat="1" ht="20.149999999999999" customHeight="1" x14ac:dyDescent="0.3">
      <c r="A18" s="24">
        <v>5</v>
      </c>
      <c r="B18" s="25" t="s">
        <v>26</v>
      </c>
      <c r="C18" s="30">
        <f>Hromosvod!G40</f>
        <v>62956.85</v>
      </c>
      <c r="D18" s="27">
        <f>Hromosvod!I40</f>
        <v>0</v>
      </c>
      <c r="E18" s="26">
        <f>Hromosvod!K40</f>
        <v>0</v>
      </c>
      <c r="F18" s="28">
        <f>Hromosvod!M40</f>
        <v>0</v>
      </c>
      <c r="G18" s="29">
        <f>Hromosvod!O40</f>
        <v>62956.85</v>
      </c>
      <c r="H18" s="29">
        <f t="shared" si="0"/>
        <v>62956.85</v>
      </c>
      <c r="I18" s="405"/>
      <c r="J18" s="19"/>
      <c r="K18" s="19"/>
      <c r="L18" s="19"/>
    </row>
    <row r="19" spans="1:14" s="4" customFormat="1" ht="19.5" customHeight="1" x14ac:dyDescent="0.3">
      <c r="A19" s="24">
        <v>6</v>
      </c>
      <c r="B19" s="25" t="s">
        <v>27</v>
      </c>
      <c r="C19" s="26">
        <f>'Vnitřní omítky'!G17</f>
        <v>132988.17600000001</v>
      </c>
      <c r="D19" s="27">
        <f>'Vnitřní omítky'!I17</f>
        <v>0</v>
      </c>
      <c r="E19" s="26">
        <f>'Vnitřní omítky'!K17</f>
        <v>0</v>
      </c>
      <c r="F19" s="28">
        <f>'Vnitřní omítky'!M17</f>
        <v>0</v>
      </c>
      <c r="G19" s="29">
        <f>'Vnitřní omítky'!O17</f>
        <v>132988.17600000001</v>
      </c>
      <c r="H19" s="29">
        <f t="shared" si="0"/>
        <v>132988.17600000001</v>
      </c>
      <c r="I19" s="405"/>
      <c r="J19" s="19"/>
      <c r="K19" s="19"/>
      <c r="L19" s="19"/>
    </row>
    <row r="20" spans="1:14" s="4" customFormat="1" ht="19.5" customHeight="1" x14ac:dyDescent="0.3">
      <c r="A20" s="31">
        <v>7</v>
      </c>
      <c r="B20" s="32" t="s">
        <v>28</v>
      </c>
      <c r="C20" s="33">
        <f>SUM(Vytápění!O14)</f>
        <v>88000</v>
      </c>
      <c r="D20" s="33">
        <f>SUM(Vytápění!I14)</f>
        <v>0</v>
      </c>
      <c r="E20" s="33">
        <f>SUM(Vytápění!K14)</f>
        <v>0</v>
      </c>
      <c r="F20" s="33">
        <f>SUM(Vytápění!M14)</f>
        <v>0</v>
      </c>
      <c r="G20" s="34">
        <f>SUM(Vytápění!O14)</f>
        <v>88000</v>
      </c>
      <c r="H20" s="34">
        <f t="shared" si="0"/>
        <v>88000</v>
      </c>
      <c r="I20" s="473"/>
      <c r="J20" s="36"/>
      <c r="K20" s="36"/>
      <c r="L20" s="36"/>
      <c r="M20" s="36"/>
      <c r="N20" s="35"/>
    </row>
    <row r="21" spans="1:14" s="4" customFormat="1" ht="19.5" customHeight="1" x14ac:dyDescent="0.3">
      <c r="A21" s="31">
        <v>8</v>
      </c>
      <c r="B21" s="32" t="s">
        <v>29</v>
      </c>
      <c r="C21" s="33">
        <f>SUM('Chórová přepážka'!G51)</f>
        <v>60276.51509999999</v>
      </c>
      <c r="D21" s="33">
        <f>SUM(Vytápění!I15)</f>
        <v>0</v>
      </c>
      <c r="E21" s="33">
        <f>SUM(Vytápění!K15)</f>
        <v>0</v>
      </c>
      <c r="F21" s="33">
        <f>SUM(Vytápění!M15)</f>
        <v>0</v>
      </c>
      <c r="G21" s="34">
        <f>SUM('Chórová přepážka'!O51)</f>
        <v>60276.51509999999</v>
      </c>
      <c r="H21" s="34">
        <f t="shared" si="0"/>
        <v>60276.51509999999</v>
      </c>
      <c r="I21" s="405"/>
      <c r="J21" s="19"/>
      <c r="K21" s="19"/>
      <c r="L21" s="19"/>
    </row>
    <row r="22" spans="1:14" s="4" customFormat="1" ht="19.5" customHeight="1" x14ac:dyDescent="0.3">
      <c r="A22" s="474">
        <v>9</v>
      </c>
      <c r="B22" s="475" t="s">
        <v>30</v>
      </c>
      <c r="C22" s="476">
        <f>SUM('Vnitřní dveře'!G11)</f>
        <v>40000</v>
      </c>
      <c r="D22" s="476">
        <f>SUM(Vytápění!I16)</f>
        <v>0</v>
      </c>
      <c r="E22" s="476">
        <f>SUM(Vytápění!K16)</f>
        <v>0</v>
      </c>
      <c r="F22" s="476">
        <f>SUM(Vytápění!M16)</f>
        <v>0</v>
      </c>
      <c r="G22" s="477">
        <f>SUM('Vnitřní dveře'!O11)</f>
        <v>40000</v>
      </c>
      <c r="H22" s="481"/>
      <c r="I22" s="405"/>
      <c r="J22" s="19"/>
      <c r="K22" s="19"/>
      <c r="L22" s="19"/>
    </row>
    <row r="23" spans="1:14" s="4" customFormat="1" ht="19.5" customHeight="1" x14ac:dyDescent="0.3">
      <c r="A23" s="474">
        <v>10</v>
      </c>
      <c r="B23" s="475" t="s">
        <v>31</v>
      </c>
      <c r="C23" s="476">
        <f>SUM('Prosklenné konstrukce'!G8)</f>
        <v>13713.9</v>
      </c>
      <c r="D23" s="476">
        <f>SUM(Vytápění!I17)</f>
        <v>0</v>
      </c>
      <c r="E23" s="476">
        <f>SUM(Vytápění!K17)</f>
        <v>0</v>
      </c>
      <c r="F23" s="476">
        <f>SUM(Vytápění!M17)</f>
        <v>0</v>
      </c>
      <c r="G23" s="477">
        <f>SUM('Prosklenné konstrukce'!O8)</f>
        <v>13713.9</v>
      </c>
      <c r="H23" s="481"/>
      <c r="I23" s="405"/>
      <c r="J23" s="19"/>
      <c r="K23" s="19"/>
      <c r="L23" s="19"/>
    </row>
    <row r="24" spans="1:14" s="4" customFormat="1" ht="19.5" customHeight="1" x14ac:dyDescent="0.3">
      <c r="A24" s="31">
        <v>11</v>
      </c>
      <c r="B24" s="32" t="s">
        <v>32</v>
      </c>
      <c r="C24" s="33"/>
      <c r="D24" s="33">
        <f>SUM(Vytápění!I18)</f>
        <v>0</v>
      </c>
      <c r="E24" s="33">
        <f>SUM(Vytápění!K18)</f>
        <v>0</v>
      </c>
      <c r="F24" s="33">
        <f>SUM(Vytápění!M18)</f>
        <v>0</v>
      </c>
      <c r="G24" s="34">
        <v>0</v>
      </c>
      <c r="H24" s="481"/>
      <c r="I24" s="405"/>
      <c r="J24" s="19"/>
      <c r="K24" s="19"/>
      <c r="L24" s="19"/>
    </row>
    <row r="25" spans="1:14" s="4" customFormat="1" ht="19.5" customHeight="1" x14ac:dyDescent="0.3">
      <c r="A25" s="31"/>
      <c r="B25" s="32"/>
      <c r="C25" s="33"/>
      <c r="D25" s="33"/>
      <c r="E25" s="33"/>
      <c r="F25" s="33"/>
      <c r="G25" s="34"/>
      <c r="H25" s="481"/>
      <c r="I25" s="405"/>
      <c r="J25" s="19"/>
      <c r="K25" s="19"/>
      <c r="L25" s="19"/>
    </row>
    <row r="26" spans="1:14" s="4" customFormat="1" ht="19.5" customHeight="1" thickBot="1" x14ac:dyDescent="0.35">
      <c r="A26" s="37"/>
      <c r="B26" s="38"/>
      <c r="C26" s="30"/>
      <c r="D26" s="39"/>
      <c r="E26" s="39"/>
      <c r="F26" s="39"/>
      <c r="G26" s="504"/>
      <c r="H26" s="481"/>
      <c r="I26" s="405"/>
      <c r="J26" s="19"/>
      <c r="K26" s="19"/>
      <c r="L26" s="19"/>
    </row>
    <row r="27" spans="1:14" s="4" customFormat="1" ht="25.5" customHeight="1" thickTop="1" thickBot="1" x14ac:dyDescent="0.4">
      <c r="A27" s="40"/>
      <c r="B27" s="499" t="s">
        <v>33</v>
      </c>
      <c r="C27" s="501">
        <f t="shared" ref="C27:H27" si="1">SUM(C14:C26)</f>
        <v>1963866.2508</v>
      </c>
      <c r="D27" s="500">
        <f t="shared" si="1"/>
        <v>0</v>
      </c>
      <c r="E27" s="41">
        <f t="shared" si="1"/>
        <v>0</v>
      </c>
      <c r="F27" s="480">
        <f t="shared" si="1"/>
        <v>0</v>
      </c>
      <c r="G27" s="501">
        <f t="shared" si="1"/>
        <v>1963866.2508</v>
      </c>
      <c r="H27" s="502" t="e">
        <f t="shared" si="1"/>
        <v>#REF!</v>
      </c>
      <c r="I27" s="503" t="s">
        <v>361</v>
      </c>
      <c r="J27" s="42"/>
      <c r="K27" s="43"/>
      <c r="L27" s="42"/>
      <c r="M27" s="43"/>
    </row>
    <row r="28" spans="1:14" ht="16.5" thickTop="1" thickBot="1" x14ac:dyDescent="0.4">
      <c r="C28" s="498"/>
      <c r="H28" s="502" t="e">
        <f>H27*0.21</f>
        <v>#REF!</v>
      </c>
      <c r="I28" s="503" t="s">
        <v>362</v>
      </c>
    </row>
    <row r="29" spans="1:14" ht="16" thickBot="1" x14ac:dyDescent="0.4">
      <c r="C29" s="498"/>
      <c r="H29" s="502" t="e">
        <f>SUM(H27:H28)</f>
        <v>#REF!</v>
      </c>
      <c r="I29" s="503" t="s">
        <v>363</v>
      </c>
    </row>
  </sheetData>
  <mergeCells count="3">
    <mergeCell ref="A1:M1"/>
    <mergeCell ref="E3:F3"/>
    <mergeCell ref="E4:F4"/>
  </mergeCells>
  <pageMargins left="0.7" right="0.7" top="0.78749999999999998" bottom="0.78749999999999998" header="0.51180555555555496" footer="0.51180555555555496"/>
  <pageSetup paperSize="8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zoomScaleNormal="100" workbookViewId="0">
      <selection activeCell="A14" sqref="A14:XFD14"/>
    </sheetView>
  </sheetViews>
  <sheetFormatPr defaultRowHeight="14.5" x14ac:dyDescent="0.35"/>
  <cols>
    <col min="1" max="1" width="4.90625" customWidth="1"/>
    <col min="2" max="2" width="10.08984375" customWidth="1"/>
    <col min="3" max="3" width="46.453125" customWidth="1"/>
    <col min="4" max="4" width="6.08984375" customWidth="1"/>
    <col min="5" max="5" width="6.6328125" customWidth="1"/>
    <col min="6" max="6" width="8.54296875" customWidth="1"/>
    <col min="7" max="7" width="12" customWidth="1"/>
    <col min="8" max="14" width="8.54296875" customWidth="1"/>
    <col min="15" max="15" width="15" customWidth="1"/>
    <col min="16" max="1025" width="8.54296875" customWidth="1"/>
  </cols>
  <sheetData>
    <row r="2" spans="1:15" ht="21" x14ac:dyDescent="0.5">
      <c r="C2" s="45" t="s">
        <v>350</v>
      </c>
      <c r="F2" s="44"/>
      <c r="N2" t="s">
        <v>35</v>
      </c>
      <c r="O2" s="46"/>
    </row>
    <row r="3" spans="1:15" x14ac:dyDescent="0.35">
      <c r="A3" s="47"/>
      <c r="B3" s="48"/>
      <c r="C3" s="49" t="s">
        <v>22</v>
      </c>
      <c r="D3" s="49" t="s">
        <v>36</v>
      </c>
      <c r="E3" s="50" t="s">
        <v>37</v>
      </c>
      <c r="F3" s="51" t="s">
        <v>38</v>
      </c>
      <c r="G3" s="50" t="s">
        <v>39</v>
      </c>
      <c r="H3" s="492" t="s">
        <v>40</v>
      </c>
      <c r="I3" s="492"/>
      <c r="J3" s="492" t="s">
        <v>41</v>
      </c>
      <c r="K3" s="492"/>
      <c r="L3" s="492" t="s">
        <v>42</v>
      </c>
      <c r="M3" s="492"/>
      <c r="N3" s="493" t="s">
        <v>43</v>
      </c>
      <c r="O3" s="493"/>
    </row>
    <row r="4" spans="1:15" x14ac:dyDescent="0.35">
      <c r="A4" s="52"/>
      <c r="B4" s="53"/>
      <c r="C4" s="53"/>
      <c r="D4" s="53"/>
      <c r="E4" s="53"/>
      <c r="F4" s="54"/>
      <c r="G4" s="53"/>
      <c r="H4" s="55" t="s">
        <v>44</v>
      </c>
      <c r="I4" s="55" t="s">
        <v>39</v>
      </c>
      <c r="J4" s="55" t="s">
        <v>44</v>
      </c>
      <c r="K4" s="55" t="s">
        <v>39</v>
      </c>
      <c r="L4" s="55" t="s">
        <v>44</v>
      </c>
      <c r="M4" s="55" t="s">
        <v>39</v>
      </c>
      <c r="N4" s="55" t="s">
        <v>44</v>
      </c>
      <c r="O4" s="56" t="s">
        <v>39</v>
      </c>
    </row>
    <row r="5" spans="1:15" ht="15.5" x14ac:dyDescent="0.35">
      <c r="A5" s="67"/>
      <c r="B5" s="401" t="s">
        <v>94</v>
      </c>
      <c r="C5" s="402" t="s">
        <v>95</v>
      </c>
      <c r="D5" s="85"/>
      <c r="E5" s="86"/>
      <c r="F5" s="380"/>
      <c r="G5" s="65"/>
      <c r="H5" s="72"/>
      <c r="I5" s="72"/>
      <c r="J5" s="72"/>
      <c r="K5" s="72"/>
      <c r="L5" s="72"/>
      <c r="M5" s="72"/>
      <c r="N5" s="72"/>
      <c r="O5" s="72"/>
    </row>
    <row r="6" spans="1:15" x14ac:dyDescent="0.35">
      <c r="A6" s="67"/>
      <c r="B6" s="73" t="s">
        <v>351</v>
      </c>
      <c r="C6" s="74" t="s">
        <v>352</v>
      </c>
      <c r="D6" s="85"/>
      <c r="E6" s="86"/>
      <c r="F6" s="380"/>
      <c r="G6" s="65"/>
      <c r="H6" s="72"/>
      <c r="I6" s="72"/>
      <c r="J6" s="72"/>
      <c r="K6" s="72"/>
      <c r="L6" s="72"/>
      <c r="M6" s="72"/>
      <c r="N6" s="72"/>
      <c r="O6" s="72"/>
    </row>
    <row r="7" spans="1:15" ht="34.5" x14ac:dyDescent="0.35">
      <c r="A7" s="67">
        <v>1</v>
      </c>
      <c r="B7" s="403" t="s">
        <v>353</v>
      </c>
      <c r="C7" s="377" t="s">
        <v>354</v>
      </c>
      <c r="D7" s="95" t="s">
        <v>68</v>
      </c>
      <c r="E7" s="86">
        <v>1</v>
      </c>
      <c r="F7" s="97">
        <v>21000</v>
      </c>
      <c r="G7" s="65">
        <f>E7*F7</f>
        <v>21000</v>
      </c>
      <c r="H7" s="72"/>
      <c r="I7" s="72">
        <f>F7*H7</f>
        <v>0</v>
      </c>
      <c r="J7" s="72"/>
      <c r="K7" s="72">
        <f>F7*J7</f>
        <v>0</v>
      </c>
      <c r="L7" s="72">
        <f>J7+H7</f>
        <v>0</v>
      </c>
      <c r="M7" s="72">
        <f>L7*F7</f>
        <v>0</v>
      </c>
      <c r="N7" s="72">
        <f>E7-L7</f>
        <v>1</v>
      </c>
      <c r="O7" s="72">
        <f>G7-M7</f>
        <v>21000</v>
      </c>
    </row>
    <row r="8" spans="1:15" ht="34.5" x14ac:dyDescent="0.35">
      <c r="A8" s="67">
        <v>2</v>
      </c>
      <c r="B8" s="404" t="s">
        <v>355</v>
      </c>
      <c r="C8" s="375" t="s">
        <v>356</v>
      </c>
      <c r="D8" s="95" t="s">
        <v>68</v>
      </c>
      <c r="E8" s="96">
        <v>1</v>
      </c>
      <c r="F8" s="97">
        <v>19000</v>
      </c>
      <c r="G8" s="65">
        <f>E8*F8</f>
        <v>19000</v>
      </c>
      <c r="H8" s="72"/>
      <c r="I8" s="72">
        <f>F8*H8</f>
        <v>0</v>
      </c>
      <c r="J8" s="72"/>
      <c r="K8" s="72">
        <f>F8*J8</f>
        <v>0</v>
      </c>
      <c r="L8" s="72">
        <f>J8+H8</f>
        <v>0</v>
      </c>
      <c r="M8" s="72">
        <f>L8*F8</f>
        <v>0</v>
      </c>
      <c r="N8" s="72">
        <f>E8-L8</f>
        <v>1</v>
      </c>
      <c r="O8" s="72">
        <f>G8-M8</f>
        <v>19000</v>
      </c>
    </row>
    <row r="9" spans="1:15" x14ac:dyDescent="0.35">
      <c r="A9" s="67"/>
      <c r="B9" s="378"/>
      <c r="C9" s="375"/>
      <c r="D9" s="95"/>
      <c r="E9" s="96"/>
      <c r="F9" s="97"/>
      <c r="G9" s="65"/>
      <c r="H9" s="72"/>
      <c r="I9" s="72"/>
      <c r="J9" s="72"/>
      <c r="K9" s="72"/>
      <c r="L9" s="72"/>
      <c r="M9" s="72"/>
      <c r="N9" s="72"/>
      <c r="O9" s="72"/>
    </row>
    <row r="10" spans="1:15" x14ac:dyDescent="0.35">
      <c r="A10" s="67"/>
      <c r="B10" s="397"/>
      <c r="C10" s="398"/>
      <c r="D10" s="95"/>
      <c r="E10" s="96"/>
      <c r="F10" s="97"/>
      <c r="G10" s="65"/>
      <c r="H10" s="72"/>
      <c r="I10" s="72"/>
      <c r="J10" s="72"/>
      <c r="K10" s="72"/>
      <c r="L10" s="72"/>
      <c r="M10" s="72"/>
      <c r="N10" s="72"/>
      <c r="O10" s="72"/>
    </row>
    <row r="11" spans="1:15" ht="15.5" x14ac:dyDescent="0.35">
      <c r="A11" s="116"/>
      <c r="B11" s="116"/>
      <c r="C11" s="117"/>
      <c r="D11" s="117"/>
      <c r="E11" s="117"/>
      <c r="F11" s="118"/>
      <c r="G11" s="399">
        <f>SUM(G5:G10)</f>
        <v>40000</v>
      </c>
      <c r="H11" s="119"/>
      <c r="I11" s="119">
        <f>SUM(I5:I10)</f>
        <v>0</v>
      </c>
      <c r="J11" s="119"/>
      <c r="K11" s="119">
        <f>SUM(K5:K10)</f>
        <v>0</v>
      </c>
      <c r="L11" s="119"/>
      <c r="M11" s="119">
        <f>SUM(M5:M10)</f>
        <v>0</v>
      </c>
      <c r="N11" s="119"/>
      <c r="O11" s="400">
        <f>SUM(O5:O10)</f>
        <v>40000</v>
      </c>
    </row>
    <row r="12" spans="1:15" x14ac:dyDescent="0.35">
      <c r="A12" s="121"/>
      <c r="C12" s="1"/>
      <c r="D12" s="1"/>
      <c r="E12" s="1"/>
      <c r="F12" s="122"/>
      <c r="G12" s="1"/>
      <c r="H12" s="1"/>
      <c r="I12" s="1"/>
      <c r="O12" s="123"/>
    </row>
    <row r="13" spans="1:15" x14ac:dyDescent="0.35">
      <c r="A13" s="121"/>
      <c r="C13" s="1"/>
      <c r="D13" s="1"/>
      <c r="E13" s="1"/>
      <c r="F13" s="122"/>
      <c r="G13" s="1"/>
      <c r="H13" s="1"/>
      <c r="I13" s="1"/>
      <c r="O13" s="123"/>
    </row>
    <row r="14" spans="1:15" x14ac:dyDescent="0.35">
      <c r="A14" s="121"/>
      <c r="C14" s="4"/>
      <c r="D14" s="4"/>
      <c r="E14" s="4"/>
      <c r="F14" s="124"/>
      <c r="G14" s="1"/>
      <c r="H14" s="1"/>
      <c r="I14" s="1"/>
      <c r="O14" s="123"/>
    </row>
    <row r="15" spans="1:15" x14ac:dyDescent="0.35">
      <c r="A15" s="121"/>
      <c r="F15" s="44"/>
      <c r="O15" s="123"/>
    </row>
    <row r="16" spans="1:15" x14ac:dyDescent="0.35">
      <c r="A16" s="125"/>
      <c r="B16" s="126"/>
      <c r="C16" s="126"/>
      <c r="D16" s="126"/>
      <c r="E16" s="126"/>
      <c r="F16" s="127"/>
      <c r="G16" s="126"/>
      <c r="H16" s="126"/>
      <c r="I16" s="126"/>
      <c r="J16" s="126"/>
      <c r="K16" s="126"/>
      <c r="L16" s="126"/>
      <c r="M16" s="126"/>
      <c r="N16" s="126"/>
      <c r="O16" s="128"/>
    </row>
  </sheetData>
  <mergeCells count="4">
    <mergeCell ref="H3:I3"/>
    <mergeCell ref="J3:K3"/>
    <mergeCell ref="L3:M3"/>
    <mergeCell ref="N3:O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C18" sqref="C18"/>
    </sheetView>
  </sheetViews>
  <sheetFormatPr defaultRowHeight="14.5" x14ac:dyDescent="0.35"/>
  <cols>
    <col min="1" max="1" width="3.453125" customWidth="1"/>
    <col min="2" max="2" width="10.54296875" customWidth="1"/>
    <col min="3" max="3" width="31.54296875" customWidth="1"/>
    <col min="4" max="6" width="8.54296875" customWidth="1"/>
    <col min="7" max="7" width="8.81640625" bestFit="1" customWidth="1"/>
    <col min="8" max="14" width="8.54296875" customWidth="1"/>
    <col min="15" max="15" width="9" bestFit="1" customWidth="1"/>
    <col min="16" max="1025" width="8.54296875" customWidth="1"/>
  </cols>
  <sheetData>
    <row r="1" spans="1:15" x14ac:dyDescent="0.35">
      <c r="F1" s="44"/>
    </row>
    <row r="2" spans="1:15" ht="21" x14ac:dyDescent="0.5">
      <c r="C2" s="45" t="s">
        <v>181</v>
      </c>
      <c r="F2" s="44"/>
      <c r="N2" t="s">
        <v>35</v>
      </c>
      <c r="O2" s="46">
        <v>43221</v>
      </c>
    </row>
    <row r="3" spans="1:15" x14ac:dyDescent="0.35">
      <c r="A3" s="133"/>
      <c r="B3" s="134"/>
      <c r="C3" s="135" t="s">
        <v>357</v>
      </c>
      <c r="D3" s="135" t="s">
        <v>36</v>
      </c>
      <c r="E3" s="136" t="s">
        <v>37</v>
      </c>
      <c r="F3" s="137" t="s">
        <v>38</v>
      </c>
      <c r="G3" s="136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5" x14ac:dyDescent="0.35">
      <c r="A4" s="138"/>
      <c r="B4" s="139"/>
      <c r="C4" s="139"/>
      <c r="D4" s="139"/>
      <c r="E4" s="139"/>
      <c r="F4" s="140"/>
      <c r="G4" s="139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142" t="s">
        <v>39</v>
      </c>
    </row>
    <row r="5" spans="1:15" ht="15.5" x14ac:dyDescent="0.35">
      <c r="A5" s="143"/>
      <c r="B5" s="144" t="s">
        <v>45</v>
      </c>
      <c r="C5" s="59"/>
      <c r="D5" s="145"/>
      <c r="E5" s="145"/>
      <c r="F5" s="146"/>
      <c r="G5" s="146"/>
      <c r="H5" s="147"/>
      <c r="I5" s="147"/>
      <c r="J5" s="147"/>
      <c r="K5" s="147"/>
      <c r="L5" s="147"/>
      <c r="M5" s="147"/>
      <c r="N5" s="147"/>
      <c r="O5" s="147"/>
    </row>
    <row r="6" spans="1:15" x14ac:dyDescent="0.35">
      <c r="A6" s="148"/>
      <c r="B6" s="149" t="s">
        <v>47</v>
      </c>
      <c r="C6" s="64"/>
      <c r="D6" s="150"/>
      <c r="E6" s="150"/>
      <c r="F6" s="151"/>
      <c r="G6" s="151"/>
      <c r="H6" s="152"/>
      <c r="I6" s="152"/>
      <c r="J6" s="152"/>
      <c r="K6" s="152"/>
      <c r="L6" s="152"/>
      <c r="M6" s="152"/>
      <c r="N6" s="152"/>
      <c r="O6" s="152"/>
    </row>
    <row r="7" spans="1:15" x14ac:dyDescent="0.35">
      <c r="A7" s="67">
        <v>1</v>
      </c>
      <c r="B7" s="194" t="s">
        <v>186</v>
      </c>
      <c r="C7" s="177" t="s">
        <v>358</v>
      </c>
      <c r="D7" s="155" t="s">
        <v>65</v>
      </c>
      <c r="E7" s="181">
        <v>5.0999999999999996</v>
      </c>
      <c r="F7" s="429">
        <v>2689</v>
      </c>
      <c r="G7" s="72">
        <f>E7*F7</f>
        <v>13713.9</v>
      </c>
      <c r="H7" s="72"/>
      <c r="I7" s="72">
        <f>F7*H7</f>
        <v>0</v>
      </c>
      <c r="J7" s="72"/>
      <c r="K7" s="72">
        <f>F7*J7</f>
        <v>0</v>
      </c>
      <c r="L7" s="72">
        <f>J7+H7</f>
        <v>0</v>
      </c>
      <c r="M7" s="72">
        <f>L7*F7</f>
        <v>0</v>
      </c>
      <c r="N7" s="72">
        <f>E7-L7</f>
        <v>5.0999999999999996</v>
      </c>
      <c r="O7" s="72">
        <f>G7-M7</f>
        <v>13713.9</v>
      </c>
    </row>
    <row r="8" spans="1:15" x14ac:dyDescent="0.35">
      <c r="A8" s="138"/>
      <c r="B8" s="139"/>
      <c r="C8" s="159"/>
      <c r="D8" s="159"/>
      <c r="E8" s="159"/>
      <c r="F8" s="160"/>
      <c r="G8" s="161">
        <f>SUM(G7:G7)</f>
        <v>13713.9</v>
      </c>
      <c r="H8" s="159"/>
      <c r="I8" s="161">
        <f>SUM(I6:I7)</f>
        <v>0</v>
      </c>
      <c r="J8" s="159"/>
      <c r="K8" s="161">
        <f>SUM(K6:K7)</f>
        <v>0</v>
      </c>
      <c r="L8" s="159"/>
      <c r="M8" s="161">
        <f>SUM(M6:M7)</f>
        <v>0</v>
      </c>
      <c r="N8" s="159"/>
      <c r="O8" s="162">
        <f>SUM(O6:O7)</f>
        <v>13713.9</v>
      </c>
    </row>
    <row r="9" spans="1:15" x14ac:dyDescent="0.35">
      <c r="A9" s="121"/>
      <c r="F9" s="44"/>
      <c r="O9" s="123"/>
    </row>
    <row r="10" spans="1:15" x14ac:dyDescent="0.35">
      <c r="A10" s="121"/>
      <c r="F10" s="44"/>
      <c r="G10" s="164"/>
      <c r="H10" s="164"/>
      <c r="I10" s="164"/>
      <c r="O10" s="123"/>
    </row>
    <row r="11" spans="1:15" x14ac:dyDescent="0.35">
      <c r="A11" s="121"/>
      <c r="C11" s="4"/>
      <c r="D11" s="4"/>
      <c r="E11" s="4"/>
      <c r="F11" s="165"/>
      <c r="G11" s="1"/>
      <c r="H11" s="1"/>
      <c r="I11" s="1"/>
      <c r="K11" s="163"/>
      <c r="O11" s="123"/>
    </row>
    <row r="12" spans="1:15" x14ac:dyDescent="0.35">
      <c r="A12" s="121"/>
      <c r="C12" s="1"/>
      <c r="D12" s="1"/>
      <c r="E12" s="1"/>
      <c r="F12" s="122"/>
      <c r="G12" s="1"/>
      <c r="H12" s="1"/>
      <c r="I12" s="1"/>
      <c r="O12" s="123"/>
    </row>
    <row r="13" spans="1:15" x14ac:dyDescent="0.35">
      <c r="A13" s="121"/>
      <c r="C13" s="1"/>
      <c r="D13" s="1"/>
      <c r="E13" s="1"/>
      <c r="F13" s="122"/>
      <c r="G13" s="1"/>
      <c r="H13" s="1"/>
      <c r="I13" s="1"/>
      <c r="O13" s="123"/>
    </row>
    <row r="14" spans="1:15" x14ac:dyDescent="0.35">
      <c r="A14" s="121"/>
      <c r="C14" s="1"/>
      <c r="D14" s="1"/>
      <c r="E14" s="1"/>
      <c r="F14" s="122"/>
      <c r="G14" s="1"/>
      <c r="H14" s="1"/>
      <c r="I14" s="1"/>
      <c r="O14" s="123"/>
    </row>
    <row r="15" spans="1:15" x14ac:dyDescent="0.35">
      <c r="A15" s="121"/>
      <c r="C15" s="4"/>
      <c r="D15" s="4"/>
      <c r="E15" s="4"/>
      <c r="F15" s="124"/>
      <c r="G15" s="1"/>
      <c r="H15" s="1"/>
      <c r="I15" s="1"/>
      <c r="O15" s="123"/>
    </row>
    <row r="16" spans="1:15" x14ac:dyDescent="0.35">
      <c r="A16" s="121"/>
      <c r="F16" s="44"/>
      <c r="O16" s="123"/>
    </row>
    <row r="17" spans="1:15" x14ac:dyDescent="0.35">
      <c r="A17" s="125"/>
      <c r="B17" s="126"/>
      <c r="C17" s="126"/>
      <c r="D17" s="126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8"/>
    </row>
  </sheetData>
  <mergeCells count="4">
    <mergeCell ref="H3:I3"/>
    <mergeCell ref="J3:K3"/>
    <mergeCell ref="L3:M3"/>
    <mergeCell ref="N3:O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5" x14ac:dyDescent="0.35"/>
  <cols>
    <col min="1" max="1025" width="8.5429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4"/>
  <sheetViews>
    <sheetView topLeftCell="A61" zoomScale="70" zoomScaleNormal="70" workbookViewId="0">
      <selection activeCell="C80" sqref="C80"/>
    </sheetView>
  </sheetViews>
  <sheetFormatPr defaultRowHeight="14.5" x14ac:dyDescent="0.35"/>
  <cols>
    <col min="1" max="1" width="4" customWidth="1"/>
    <col min="2" max="2" width="10.453125" customWidth="1"/>
    <col min="3" max="3" width="65.90625" customWidth="1"/>
    <col min="4" max="4" width="4.54296875" customWidth="1"/>
    <col min="5" max="5" width="9.90625" customWidth="1"/>
    <col min="6" max="6" width="12.453125" style="435" customWidth="1"/>
    <col min="7" max="7" width="12.90625" customWidth="1"/>
    <col min="8" max="8" width="6.90625" customWidth="1"/>
    <col min="9" max="9" width="12.453125" customWidth="1"/>
    <col min="10" max="10" width="7.90625" customWidth="1"/>
    <col min="11" max="11" width="13.453125" customWidth="1"/>
    <col min="12" max="12" width="10.08984375" customWidth="1"/>
    <col min="13" max="13" width="12.453125" customWidth="1"/>
    <col min="14" max="14" width="11.08984375" customWidth="1"/>
    <col min="15" max="15" width="24.6328125" customWidth="1"/>
    <col min="16" max="1025" width="8.54296875" customWidth="1"/>
  </cols>
  <sheetData>
    <row r="2" spans="1:15" ht="21" x14ac:dyDescent="0.5">
      <c r="C2" s="45" t="s">
        <v>34</v>
      </c>
      <c r="N2" t="s">
        <v>35</v>
      </c>
      <c r="O2" s="46"/>
    </row>
    <row r="3" spans="1:15" x14ac:dyDescent="0.35">
      <c r="A3" s="47"/>
      <c r="B3" s="48"/>
      <c r="C3" s="49" t="s">
        <v>22</v>
      </c>
      <c r="D3" s="49" t="s">
        <v>36</v>
      </c>
      <c r="E3" s="50" t="s">
        <v>37</v>
      </c>
      <c r="F3" s="436" t="s">
        <v>38</v>
      </c>
      <c r="G3" s="50" t="s">
        <v>39</v>
      </c>
      <c r="H3" s="492" t="s">
        <v>40</v>
      </c>
      <c r="I3" s="492"/>
      <c r="J3" s="492" t="s">
        <v>41</v>
      </c>
      <c r="K3" s="492"/>
      <c r="L3" s="492" t="s">
        <v>42</v>
      </c>
      <c r="M3" s="492"/>
      <c r="N3" s="493" t="s">
        <v>43</v>
      </c>
      <c r="O3" s="493"/>
    </row>
    <row r="4" spans="1:15" ht="16.5" customHeight="1" x14ac:dyDescent="0.35">
      <c r="A4" s="52"/>
      <c r="B4" s="53"/>
      <c r="C4" s="53"/>
      <c r="D4" s="53"/>
      <c r="E4" s="53"/>
      <c r="F4" s="437"/>
      <c r="G4" s="53"/>
      <c r="H4" s="55" t="s">
        <v>44</v>
      </c>
      <c r="I4" s="55" t="s">
        <v>39</v>
      </c>
      <c r="J4" s="55" t="s">
        <v>44</v>
      </c>
      <c r="K4" s="55" t="s">
        <v>39</v>
      </c>
      <c r="L4" s="55" t="s">
        <v>44</v>
      </c>
      <c r="M4" s="55" t="s">
        <v>39</v>
      </c>
      <c r="N4" s="55" t="s">
        <v>44</v>
      </c>
      <c r="O4" s="56" t="s">
        <v>39</v>
      </c>
    </row>
    <row r="5" spans="1:15" ht="16.5" customHeight="1" x14ac:dyDescent="0.35">
      <c r="A5" s="57"/>
      <c r="B5" s="58" t="s">
        <v>45</v>
      </c>
      <c r="C5" s="59" t="s">
        <v>46</v>
      </c>
      <c r="D5" s="57"/>
      <c r="E5" s="57"/>
      <c r="F5" s="438"/>
      <c r="G5" s="60"/>
      <c r="H5" s="61"/>
      <c r="I5" s="61"/>
      <c r="J5" s="61"/>
      <c r="K5" s="61"/>
      <c r="L5" s="61"/>
      <c r="M5" s="61"/>
      <c r="N5" s="61"/>
      <c r="O5" s="61"/>
    </row>
    <row r="6" spans="1:15" ht="16.5" customHeight="1" x14ac:dyDescent="0.35">
      <c r="A6" s="62"/>
      <c r="B6" s="63" t="s">
        <v>47</v>
      </c>
      <c r="C6" s="64" t="s">
        <v>48</v>
      </c>
      <c r="D6" s="62"/>
      <c r="E6" s="62"/>
      <c r="F6" s="439"/>
      <c r="G6" s="65"/>
      <c r="H6" s="66"/>
      <c r="I6" s="66"/>
      <c r="J6" s="66"/>
      <c r="K6" s="66"/>
      <c r="L6" s="66"/>
      <c r="M6" s="66"/>
      <c r="N6" s="66"/>
      <c r="O6" s="66"/>
    </row>
    <row r="7" spans="1:15" ht="26.4" customHeight="1" x14ac:dyDescent="0.35">
      <c r="A7" s="67">
        <v>1</v>
      </c>
      <c r="B7" s="68" t="s">
        <v>49</v>
      </c>
      <c r="C7" s="69" t="s">
        <v>50</v>
      </c>
      <c r="D7" s="70" t="s">
        <v>51</v>
      </c>
      <c r="E7" s="71">
        <v>1</v>
      </c>
      <c r="F7" s="440">
        <v>439.92</v>
      </c>
      <c r="G7" s="65">
        <f>E7*F7</f>
        <v>439.92</v>
      </c>
      <c r="H7" s="72"/>
      <c r="I7" s="72">
        <f>F7*H7</f>
        <v>0</v>
      </c>
      <c r="J7" s="72"/>
      <c r="K7" s="72">
        <f>F7*J7</f>
        <v>0</v>
      </c>
      <c r="L7" s="72">
        <f>J7+H7</f>
        <v>0</v>
      </c>
      <c r="M7" s="72">
        <f>L7*F7</f>
        <v>0</v>
      </c>
      <c r="N7" s="72">
        <f>E7-L7</f>
        <v>1</v>
      </c>
      <c r="O7" s="72">
        <f>G7-M7</f>
        <v>439.92</v>
      </c>
    </row>
    <row r="8" spans="1:15" ht="17.399999999999999" customHeight="1" x14ac:dyDescent="0.35">
      <c r="A8" s="67"/>
      <c r="B8" s="73" t="s">
        <v>52</v>
      </c>
      <c r="C8" s="74" t="s">
        <v>53</v>
      </c>
      <c r="D8" s="70"/>
      <c r="E8" s="71"/>
      <c r="F8" s="440"/>
      <c r="G8" s="65"/>
      <c r="H8" s="72"/>
      <c r="I8" s="72"/>
      <c r="J8" s="72"/>
      <c r="K8" s="72"/>
      <c r="L8" s="72"/>
      <c r="M8" s="72"/>
      <c r="N8" s="72"/>
      <c r="O8" s="72"/>
    </row>
    <row r="9" spans="1:15" ht="24" customHeight="1" x14ac:dyDescent="0.35">
      <c r="A9" s="67">
        <v>2</v>
      </c>
      <c r="B9" s="75" t="s">
        <v>54</v>
      </c>
      <c r="C9" s="76" t="s">
        <v>55</v>
      </c>
      <c r="D9" s="70" t="s">
        <v>51</v>
      </c>
      <c r="E9" s="71">
        <v>1</v>
      </c>
      <c r="F9" s="440">
        <v>5442.6</v>
      </c>
      <c r="G9" s="65">
        <f>E9*F9</f>
        <v>5442.6</v>
      </c>
      <c r="H9" s="72"/>
      <c r="I9" s="72">
        <f>F9*H9</f>
        <v>0</v>
      </c>
      <c r="J9" s="72"/>
      <c r="K9" s="72">
        <f>F9*J9</f>
        <v>0</v>
      </c>
      <c r="L9" s="72">
        <f>J9+H9</f>
        <v>0</v>
      </c>
      <c r="M9" s="72">
        <f>L9*F9</f>
        <v>0</v>
      </c>
      <c r="N9" s="72">
        <f>E9-L9</f>
        <v>1</v>
      </c>
      <c r="O9" s="72">
        <f>G9-M9</f>
        <v>5442.6</v>
      </c>
    </row>
    <row r="10" spans="1:15" ht="21" customHeight="1" x14ac:dyDescent="0.35">
      <c r="A10" s="67"/>
      <c r="B10" s="73" t="s">
        <v>56</v>
      </c>
      <c r="C10" s="74" t="s">
        <v>57</v>
      </c>
      <c r="D10" s="70"/>
      <c r="E10" s="71"/>
      <c r="F10" s="440"/>
      <c r="G10" s="65"/>
      <c r="H10" s="72"/>
      <c r="I10" s="72"/>
      <c r="J10" s="72"/>
      <c r="K10" s="72"/>
      <c r="L10" s="72"/>
      <c r="M10" s="72"/>
      <c r="N10" s="72"/>
      <c r="O10" s="72"/>
    </row>
    <row r="11" spans="1:15" ht="46.5" customHeight="1" x14ac:dyDescent="0.35">
      <c r="A11" s="77">
        <v>3</v>
      </c>
      <c r="B11" s="78" t="s">
        <v>58</v>
      </c>
      <c r="C11" s="79" t="s">
        <v>59</v>
      </c>
      <c r="D11" s="80" t="s">
        <v>60</v>
      </c>
      <c r="E11" s="81">
        <v>1</v>
      </c>
      <c r="F11" s="441">
        <v>35000</v>
      </c>
      <c r="G11" s="82">
        <f>E11*F11</f>
        <v>35000</v>
      </c>
      <c r="H11" s="82"/>
      <c r="I11" s="82">
        <f>F11*H11</f>
        <v>0</v>
      </c>
      <c r="J11" s="82"/>
      <c r="K11" s="82">
        <f>F11*J11</f>
        <v>0</v>
      </c>
      <c r="L11" s="82">
        <f>J11+H11</f>
        <v>0</v>
      </c>
      <c r="M11" s="82">
        <f>L11*F11</f>
        <v>0</v>
      </c>
      <c r="N11" s="82">
        <f>E11-L11</f>
        <v>1</v>
      </c>
      <c r="O11" s="82">
        <f>G11-M11</f>
        <v>35000</v>
      </c>
    </row>
    <row r="12" spans="1:15" ht="23.4" customHeight="1" x14ac:dyDescent="0.35">
      <c r="A12" s="67"/>
      <c r="B12" s="73" t="s">
        <v>61</v>
      </c>
      <c r="C12" s="74" t="s">
        <v>62</v>
      </c>
      <c r="D12" s="70"/>
      <c r="E12" s="71"/>
      <c r="F12" s="440"/>
      <c r="G12" s="65"/>
      <c r="H12" s="72"/>
      <c r="I12" s="72"/>
      <c r="J12" s="72"/>
      <c r="K12" s="72"/>
      <c r="L12" s="72"/>
      <c r="M12" s="72"/>
      <c r="N12" s="72"/>
      <c r="O12" s="72"/>
    </row>
    <row r="13" spans="1:15" ht="29.4" customHeight="1" x14ac:dyDescent="0.35">
      <c r="A13" s="67">
        <v>4</v>
      </c>
      <c r="B13" s="83" t="s">
        <v>63</v>
      </c>
      <c r="C13" s="84" t="s">
        <v>64</v>
      </c>
      <c r="D13" s="70" t="s">
        <v>65</v>
      </c>
      <c r="E13" s="71">
        <v>50</v>
      </c>
      <c r="F13" s="440">
        <v>90.7</v>
      </c>
      <c r="G13" s="65">
        <f>E13*F13</f>
        <v>4535</v>
      </c>
      <c r="H13" s="72"/>
      <c r="I13" s="72">
        <f>F13*H13</f>
        <v>0</v>
      </c>
      <c r="J13" s="72"/>
      <c r="K13" s="72">
        <f>F13*J13</f>
        <v>0</v>
      </c>
      <c r="L13" s="72">
        <f>J13+H13</f>
        <v>0</v>
      </c>
      <c r="M13" s="72">
        <f>L13*F13</f>
        <v>0</v>
      </c>
      <c r="N13" s="72">
        <f>E13-L13</f>
        <v>50</v>
      </c>
      <c r="O13" s="72">
        <f>G13-M13</f>
        <v>4535</v>
      </c>
    </row>
    <row r="14" spans="1:15" ht="21.65" customHeight="1" x14ac:dyDescent="0.35">
      <c r="A14" s="67">
        <v>5</v>
      </c>
      <c r="B14" s="83" t="s">
        <v>66</v>
      </c>
      <c r="C14" s="84" t="s">
        <v>67</v>
      </c>
      <c r="D14" s="70" t="s">
        <v>68</v>
      </c>
      <c r="E14" s="71">
        <v>8</v>
      </c>
      <c r="F14" s="440">
        <v>376</v>
      </c>
      <c r="G14" s="65">
        <f>E14*F14</f>
        <v>3008</v>
      </c>
      <c r="H14" s="72"/>
      <c r="I14" s="72">
        <f>F14*H14</f>
        <v>0</v>
      </c>
      <c r="J14" s="72"/>
      <c r="K14" s="72">
        <f>F14*J14</f>
        <v>0</v>
      </c>
      <c r="L14" s="72">
        <f>J14+H14</f>
        <v>0</v>
      </c>
      <c r="M14" s="72">
        <f>L14*F14</f>
        <v>0</v>
      </c>
      <c r="N14" s="72">
        <f>E14-L14</f>
        <v>8</v>
      </c>
      <c r="O14" s="72">
        <f>G14-M14</f>
        <v>3008</v>
      </c>
    </row>
    <row r="15" spans="1:15" ht="20.399999999999999" customHeight="1" x14ac:dyDescent="0.35">
      <c r="A15" s="67"/>
      <c r="B15" s="73" t="s">
        <v>69</v>
      </c>
      <c r="C15" s="74" t="s">
        <v>70</v>
      </c>
      <c r="D15" s="70"/>
      <c r="E15" s="71"/>
      <c r="F15" s="440"/>
      <c r="G15" s="65"/>
      <c r="H15" s="72"/>
      <c r="I15" s="72"/>
      <c r="J15" s="72"/>
      <c r="K15" s="72"/>
      <c r="L15" s="72"/>
      <c r="M15" s="72"/>
      <c r="N15" s="72"/>
      <c r="O15" s="72"/>
    </row>
    <row r="16" spans="1:15" ht="33" customHeight="1" x14ac:dyDescent="0.35">
      <c r="A16" s="67">
        <v>6</v>
      </c>
      <c r="B16" s="83" t="s">
        <v>71</v>
      </c>
      <c r="C16" s="84" t="s">
        <v>72</v>
      </c>
      <c r="D16" s="70" t="s">
        <v>65</v>
      </c>
      <c r="E16" s="71">
        <v>250</v>
      </c>
      <c r="F16" s="440">
        <v>61</v>
      </c>
      <c r="G16" s="65">
        <f>E16*F16</f>
        <v>15250</v>
      </c>
      <c r="H16" s="72"/>
      <c r="I16" s="72">
        <f>F16*H16</f>
        <v>0</v>
      </c>
      <c r="J16" s="72"/>
      <c r="K16" s="72">
        <f>F16*J16</f>
        <v>0</v>
      </c>
      <c r="L16" s="72">
        <f>J16+H16</f>
        <v>0</v>
      </c>
      <c r="M16" s="72">
        <f>L16*F16</f>
        <v>0</v>
      </c>
      <c r="N16" s="72">
        <f>E16-L16</f>
        <v>250</v>
      </c>
      <c r="O16" s="72">
        <f>G16-M16</f>
        <v>15250</v>
      </c>
    </row>
    <row r="17" spans="1:15" ht="25.5" customHeight="1" x14ac:dyDescent="0.35">
      <c r="A17" s="67">
        <v>7</v>
      </c>
      <c r="B17" s="83" t="s">
        <v>73</v>
      </c>
      <c r="C17" s="84" t="s">
        <v>74</v>
      </c>
      <c r="D17" s="70" t="s">
        <v>65</v>
      </c>
      <c r="E17" s="71">
        <v>7500</v>
      </c>
      <c r="F17" s="440">
        <v>1.25</v>
      </c>
      <c r="G17" s="65">
        <f>E17*F17</f>
        <v>9375</v>
      </c>
      <c r="H17" s="72"/>
      <c r="I17" s="72">
        <f>F17*H17</f>
        <v>0</v>
      </c>
      <c r="J17" s="72"/>
      <c r="K17" s="72">
        <f>F17*J17</f>
        <v>0</v>
      </c>
      <c r="L17" s="72">
        <f>J17+H17</f>
        <v>0</v>
      </c>
      <c r="M17" s="72">
        <f>L17*F17</f>
        <v>0</v>
      </c>
      <c r="N17" s="72">
        <f>E17-L17</f>
        <v>7500</v>
      </c>
      <c r="O17" s="72">
        <f>G17-M17</f>
        <v>9375</v>
      </c>
    </row>
    <row r="18" spans="1:15" ht="26.4" customHeight="1" x14ac:dyDescent="0.35">
      <c r="A18" s="67">
        <v>8</v>
      </c>
      <c r="B18" s="83" t="s">
        <v>75</v>
      </c>
      <c r="C18" s="84" t="s">
        <v>76</v>
      </c>
      <c r="D18" s="85" t="s">
        <v>65</v>
      </c>
      <c r="E18" s="86">
        <v>250</v>
      </c>
      <c r="F18" s="440">
        <v>45</v>
      </c>
      <c r="G18" s="65">
        <f>E18*F18</f>
        <v>11250</v>
      </c>
      <c r="H18" s="72"/>
      <c r="I18" s="72">
        <f>F18*H18</f>
        <v>0</v>
      </c>
      <c r="J18" s="72"/>
      <c r="K18" s="72">
        <f>F18*J18</f>
        <v>0</v>
      </c>
      <c r="L18" s="72">
        <f>J18+H18</f>
        <v>0</v>
      </c>
      <c r="M18" s="72">
        <f>L18*F18</f>
        <v>0</v>
      </c>
      <c r="N18" s="72">
        <f>E18-L18</f>
        <v>250</v>
      </c>
      <c r="O18" s="72">
        <f>G18-M18</f>
        <v>11250</v>
      </c>
    </row>
    <row r="19" spans="1:15" ht="26.15" customHeight="1" x14ac:dyDescent="0.35">
      <c r="A19" s="67">
        <v>9</v>
      </c>
      <c r="B19" s="83" t="s">
        <v>77</v>
      </c>
      <c r="C19" s="84" t="s">
        <v>78</v>
      </c>
      <c r="D19" s="85" t="s">
        <v>79</v>
      </c>
      <c r="E19" s="86">
        <v>7.32</v>
      </c>
      <c r="F19" s="440">
        <v>4500</v>
      </c>
      <c r="G19" s="65">
        <f>E19*F19</f>
        <v>32940</v>
      </c>
      <c r="H19" s="72"/>
      <c r="I19" s="72">
        <f>F19*H19</f>
        <v>0</v>
      </c>
      <c r="J19" s="72"/>
      <c r="K19" s="72">
        <f>F19*J19</f>
        <v>0</v>
      </c>
      <c r="L19" s="72">
        <f>J19+H19</f>
        <v>0</v>
      </c>
      <c r="M19" s="72">
        <f>L19*F19</f>
        <v>0</v>
      </c>
      <c r="N19" s="72">
        <f>E19-L19</f>
        <v>7.32</v>
      </c>
      <c r="O19" s="72">
        <f>G19-M19</f>
        <v>32940</v>
      </c>
    </row>
    <row r="20" spans="1:15" ht="21.9" customHeight="1" x14ac:dyDescent="0.35">
      <c r="A20" s="87"/>
      <c r="B20" s="73" t="s">
        <v>80</v>
      </c>
      <c r="C20" s="74" t="s">
        <v>81</v>
      </c>
      <c r="D20" s="85"/>
      <c r="E20" s="86"/>
      <c r="F20" s="440"/>
      <c r="G20" s="65"/>
      <c r="H20" s="72"/>
      <c r="I20" s="72"/>
      <c r="J20" s="72"/>
      <c r="K20" s="72"/>
      <c r="L20" s="72"/>
      <c r="M20" s="72"/>
      <c r="N20" s="72"/>
      <c r="O20" s="72"/>
    </row>
    <row r="21" spans="1:15" ht="27.9" customHeight="1" x14ac:dyDescent="0.35">
      <c r="A21" s="67">
        <v>10</v>
      </c>
      <c r="B21" s="83" t="s">
        <v>82</v>
      </c>
      <c r="C21" s="84" t="s">
        <v>83</v>
      </c>
      <c r="D21" s="85" t="s">
        <v>79</v>
      </c>
      <c r="E21" s="86">
        <v>2.3119999999999998</v>
      </c>
      <c r="F21" s="440">
        <v>244.7</v>
      </c>
      <c r="G21" s="65">
        <f>E21*F21</f>
        <v>565.74639999999988</v>
      </c>
      <c r="H21" s="72"/>
      <c r="I21" s="72">
        <f>F21*H21</f>
        <v>0</v>
      </c>
      <c r="J21" s="72"/>
      <c r="K21" s="72">
        <f>F21*J21</f>
        <v>0</v>
      </c>
      <c r="L21" s="72">
        <f>J21+H21</f>
        <v>0</v>
      </c>
      <c r="M21" s="72">
        <f>L21*F21</f>
        <v>0</v>
      </c>
      <c r="N21" s="72">
        <f>E21-L21</f>
        <v>2.3119999999999998</v>
      </c>
      <c r="O21" s="72">
        <f>G21-M21</f>
        <v>565.74639999999988</v>
      </c>
    </row>
    <row r="22" spans="1:15" ht="33.65" customHeight="1" x14ac:dyDescent="0.35">
      <c r="A22" s="67">
        <v>11</v>
      </c>
      <c r="B22" s="83" t="s">
        <v>84</v>
      </c>
      <c r="C22" s="84" t="s">
        <v>85</v>
      </c>
      <c r="D22" s="85" t="s">
        <v>79</v>
      </c>
      <c r="E22" s="86">
        <v>20.808</v>
      </c>
      <c r="F22" s="440">
        <v>22.5</v>
      </c>
      <c r="G22" s="65">
        <f>E22*F22</f>
        <v>468.18</v>
      </c>
      <c r="H22" s="72"/>
      <c r="I22" s="72">
        <f>F22*H22</f>
        <v>0</v>
      </c>
      <c r="J22" s="72"/>
      <c r="K22" s="72">
        <f>F22*J22</f>
        <v>0</v>
      </c>
      <c r="L22" s="72">
        <f>J22+H22</f>
        <v>0</v>
      </c>
      <c r="M22" s="72">
        <f>L22*F22</f>
        <v>0</v>
      </c>
      <c r="N22" s="72">
        <f>E22-L22</f>
        <v>20.808</v>
      </c>
      <c r="O22" s="72">
        <f>G22-M22</f>
        <v>468.18</v>
      </c>
    </row>
    <row r="23" spans="1:15" ht="31.5" customHeight="1" x14ac:dyDescent="0.35">
      <c r="A23" s="88">
        <v>12</v>
      </c>
      <c r="B23" s="83" t="s">
        <v>86</v>
      </c>
      <c r="C23" s="84" t="s">
        <v>87</v>
      </c>
      <c r="D23" s="85" t="s">
        <v>79</v>
      </c>
      <c r="E23" s="86">
        <v>0.91100000000000003</v>
      </c>
      <c r="F23" s="440">
        <v>1375</v>
      </c>
      <c r="G23" s="65">
        <f>E23*F23</f>
        <v>1252.625</v>
      </c>
      <c r="H23" s="72"/>
      <c r="I23" s="72">
        <f>F23*H23</f>
        <v>0</v>
      </c>
      <c r="J23" s="72"/>
      <c r="K23" s="72">
        <f>F23*J23</f>
        <v>0</v>
      </c>
      <c r="L23" s="72">
        <f>J23+H23</f>
        <v>0</v>
      </c>
      <c r="M23" s="72">
        <f>L23*F23</f>
        <v>0</v>
      </c>
      <c r="N23" s="72">
        <f>E23-L23</f>
        <v>0.91100000000000003</v>
      </c>
      <c r="O23" s="72">
        <f>G23-M23</f>
        <v>1252.625</v>
      </c>
    </row>
    <row r="24" spans="1:15" ht="28.5" customHeight="1" x14ac:dyDescent="0.35">
      <c r="A24" s="67">
        <v>13</v>
      </c>
      <c r="B24" s="83" t="s">
        <v>88</v>
      </c>
      <c r="C24" s="84" t="s">
        <v>89</v>
      </c>
      <c r="D24" s="85" t="s">
        <v>79</v>
      </c>
      <c r="E24" s="86">
        <v>1.401</v>
      </c>
      <c r="F24" s="440">
        <v>1372.5</v>
      </c>
      <c r="G24" s="65">
        <f>E24*F24</f>
        <v>1922.8724999999999</v>
      </c>
      <c r="H24" s="72"/>
      <c r="I24" s="72">
        <f>F24*H24</f>
        <v>0</v>
      </c>
      <c r="J24" s="72"/>
      <c r="K24" s="72">
        <f>F24*J24</f>
        <v>0</v>
      </c>
      <c r="L24" s="72">
        <f>J24+H24</f>
        <v>0</v>
      </c>
      <c r="M24" s="72">
        <f>L24*F24</f>
        <v>0</v>
      </c>
      <c r="N24" s="72">
        <f>E24-L24</f>
        <v>1.401</v>
      </c>
      <c r="O24" s="72">
        <f>G24-M24</f>
        <v>1922.8724999999999</v>
      </c>
    </row>
    <row r="25" spans="1:15" ht="22.5" customHeight="1" x14ac:dyDescent="0.35">
      <c r="A25" s="67"/>
      <c r="B25" s="73" t="s">
        <v>90</v>
      </c>
      <c r="C25" s="74" t="s">
        <v>91</v>
      </c>
      <c r="D25" s="85"/>
      <c r="E25" s="86"/>
      <c r="F25" s="440"/>
      <c r="G25" s="65"/>
      <c r="H25" s="72"/>
      <c r="I25" s="72"/>
      <c r="J25" s="72"/>
      <c r="K25" s="72"/>
      <c r="L25" s="72"/>
      <c r="M25" s="72"/>
      <c r="N25" s="72"/>
      <c r="O25" s="72"/>
    </row>
    <row r="26" spans="1:15" ht="29.15" customHeight="1" x14ac:dyDescent="0.35">
      <c r="A26" s="67">
        <v>14</v>
      </c>
      <c r="B26" s="89" t="s">
        <v>92</v>
      </c>
      <c r="C26" s="84" t="s">
        <v>93</v>
      </c>
      <c r="D26" s="85" t="s">
        <v>79</v>
      </c>
      <c r="E26" s="86">
        <v>2.722</v>
      </c>
      <c r="F26" s="440">
        <v>275.60000000000002</v>
      </c>
      <c r="G26" s="65">
        <f>E26*F26</f>
        <v>750.18320000000006</v>
      </c>
      <c r="H26" s="72"/>
      <c r="I26" s="72">
        <f>F26*H26</f>
        <v>0</v>
      </c>
      <c r="J26" s="72"/>
      <c r="K26" s="72">
        <f>F26*J26</f>
        <v>0</v>
      </c>
      <c r="L26" s="72">
        <f>J26+H26</f>
        <v>0</v>
      </c>
      <c r="M26" s="72">
        <f>L26*F26</f>
        <v>0</v>
      </c>
      <c r="N26" s="72">
        <f>E26-L26</f>
        <v>2.722</v>
      </c>
      <c r="O26" s="72">
        <f>G26-M26</f>
        <v>750.18320000000006</v>
      </c>
    </row>
    <row r="27" spans="1:15" ht="21" customHeight="1" x14ac:dyDescent="0.35">
      <c r="A27" s="67"/>
      <c r="B27" s="90" t="s">
        <v>94</v>
      </c>
      <c r="C27" s="74" t="s">
        <v>95</v>
      </c>
      <c r="D27" s="85"/>
      <c r="E27" s="86"/>
      <c r="F27" s="440"/>
      <c r="G27" s="65"/>
      <c r="H27" s="72"/>
      <c r="I27" s="72"/>
      <c r="J27" s="72"/>
      <c r="K27" s="72"/>
      <c r="L27" s="72"/>
      <c r="M27" s="72"/>
      <c r="N27" s="72"/>
      <c r="O27" s="72"/>
    </row>
    <row r="28" spans="1:15" ht="26.25" customHeight="1" x14ac:dyDescent="0.35">
      <c r="A28" s="67"/>
      <c r="B28" s="73" t="s">
        <v>96</v>
      </c>
      <c r="C28" s="74" t="s">
        <v>97</v>
      </c>
      <c r="D28" s="85"/>
      <c r="E28" s="86"/>
      <c r="F28" s="440"/>
      <c r="G28" s="65"/>
      <c r="H28" s="72"/>
      <c r="I28" s="72"/>
      <c r="J28" s="72"/>
      <c r="K28" s="72"/>
      <c r="L28" s="72"/>
      <c r="M28" s="72"/>
      <c r="N28" s="72"/>
      <c r="O28" s="72"/>
    </row>
    <row r="29" spans="1:15" ht="28.5" customHeight="1" x14ac:dyDescent="0.35">
      <c r="A29" s="67">
        <v>15</v>
      </c>
      <c r="B29" s="91" t="s">
        <v>98</v>
      </c>
      <c r="C29" s="92" t="s">
        <v>99</v>
      </c>
      <c r="D29" s="85" t="s">
        <v>60</v>
      </c>
      <c r="E29" s="86">
        <v>1</v>
      </c>
      <c r="F29" s="440">
        <v>35000</v>
      </c>
      <c r="G29" s="65">
        <f t="shared" ref="G29:G54" si="0">E29*F29</f>
        <v>35000</v>
      </c>
      <c r="H29" s="72"/>
      <c r="I29" s="72">
        <f t="shared" ref="I29:I54" si="1">F29*H29</f>
        <v>0</v>
      </c>
      <c r="J29" s="72"/>
      <c r="K29" s="72">
        <f t="shared" ref="K29:K54" si="2">F29*J29</f>
        <v>0</v>
      </c>
      <c r="L29" s="72">
        <f t="shared" ref="L29:L54" si="3">J29+H29</f>
        <v>0</v>
      </c>
      <c r="M29" s="72">
        <f t="shared" ref="M29:M54" si="4">L29*F29</f>
        <v>0</v>
      </c>
      <c r="N29" s="72">
        <f t="shared" ref="N29:N54" si="5">E29-L29</f>
        <v>1</v>
      </c>
      <c r="O29" s="72">
        <f t="shared" ref="O29:O54" si="6">G29-M29</f>
        <v>35000</v>
      </c>
    </row>
    <row r="30" spans="1:15" ht="27.9" customHeight="1" x14ac:dyDescent="0.35">
      <c r="A30" s="67">
        <v>16</v>
      </c>
      <c r="B30" s="93" t="s">
        <v>100</v>
      </c>
      <c r="C30" s="94" t="s">
        <v>101</v>
      </c>
      <c r="D30" s="95" t="s">
        <v>65</v>
      </c>
      <c r="E30" s="96">
        <v>85.12</v>
      </c>
      <c r="F30" s="442">
        <v>105.28</v>
      </c>
      <c r="G30" s="65">
        <f t="shared" si="0"/>
        <v>8961.4336000000003</v>
      </c>
      <c r="H30" s="72"/>
      <c r="I30" s="72">
        <f t="shared" si="1"/>
        <v>0</v>
      </c>
      <c r="J30" s="72"/>
      <c r="K30" s="72">
        <f t="shared" si="2"/>
        <v>0</v>
      </c>
      <c r="L30" s="72">
        <f t="shared" si="3"/>
        <v>0</v>
      </c>
      <c r="M30" s="72">
        <f t="shared" si="4"/>
        <v>0</v>
      </c>
      <c r="N30" s="72">
        <f t="shared" si="5"/>
        <v>85.12</v>
      </c>
      <c r="O30" s="72">
        <f t="shared" si="6"/>
        <v>8961.4336000000003</v>
      </c>
    </row>
    <row r="31" spans="1:15" ht="24.9" customHeight="1" x14ac:dyDescent="0.35">
      <c r="A31" s="67">
        <v>17</v>
      </c>
      <c r="B31" s="93" t="s">
        <v>102</v>
      </c>
      <c r="C31" s="94" t="s">
        <v>103</v>
      </c>
      <c r="D31" s="95" t="s">
        <v>104</v>
      </c>
      <c r="E31" s="96">
        <v>159.19999999999999</v>
      </c>
      <c r="F31" s="442">
        <v>18.8</v>
      </c>
      <c r="G31" s="65">
        <f t="shared" si="0"/>
        <v>2992.96</v>
      </c>
      <c r="H31" s="72"/>
      <c r="I31" s="72">
        <f t="shared" si="1"/>
        <v>0</v>
      </c>
      <c r="J31" s="72"/>
      <c r="K31" s="72">
        <f t="shared" si="2"/>
        <v>0</v>
      </c>
      <c r="L31" s="72">
        <f t="shared" si="3"/>
        <v>0</v>
      </c>
      <c r="M31" s="72">
        <f t="shared" si="4"/>
        <v>0</v>
      </c>
      <c r="N31" s="72">
        <f t="shared" si="5"/>
        <v>159.19999999999999</v>
      </c>
      <c r="O31" s="72">
        <f t="shared" si="6"/>
        <v>2992.96</v>
      </c>
    </row>
    <row r="32" spans="1:15" ht="19.5" customHeight="1" x14ac:dyDescent="0.35">
      <c r="A32" s="67">
        <v>18</v>
      </c>
      <c r="B32" s="93" t="s">
        <v>105</v>
      </c>
      <c r="C32" s="94" t="s">
        <v>106</v>
      </c>
      <c r="D32" s="95" t="s">
        <v>104</v>
      </c>
      <c r="E32" s="96">
        <v>95.2</v>
      </c>
      <c r="F32" s="442">
        <v>77.36</v>
      </c>
      <c r="G32" s="65">
        <f t="shared" si="0"/>
        <v>7364.6720000000005</v>
      </c>
      <c r="H32" s="72"/>
      <c r="I32" s="72">
        <f t="shared" si="1"/>
        <v>0</v>
      </c>
      <c r="J32" s="72"/>
      <c r="K32" s="72">
        <f t="shared" si="2"/>
        <v>0</v>
      </c>
      <c r="L32" s="72">
        <f t="shared" si="3"/>
        <v>0</v>
      </c>
      <c r="M32" s="72">
        <f t="shared" si="4"/>
        <v>0</v>
      </c>
      <c r="N32" s="72">
        <f t="shared" si="5"/>
        <v>95.2</v>
      </c>
      <c r="O32" s="72">
        <f t="shared" si="6"/>
        <v>7364.6720000000005</v>
      </c>
    </row>
    <row r="33" spans="1:15" ht="29.25" customHeight="1" x14ac:dyDescent="0.35">
      <c r="A33" s="67">
        <v>19</v>
      </c>
      <c r="B33" s="93" t="s">
        <v>107</v>
      </c>
      <c r="C33" s="94" t="s">
        <v>108</v>
      </c>
      <c r="D33" s="95" t="s">
        <v>104</v>
      </c>
      <c r="E33" s="96">
        <v>9</v>
      </c>
      <c r="F33" s="442">
        <v>350</v>
      </c>
      <c r="G33" s="65">
        <f t="shared" si="0"/>
        <v>3150</v>
      </c>
      <c r="H33" s="72"/>
      <c r="I33" s="72">
        <f t="shared" si="1"/>
        <v>0</v>
      </c>
      <c r="J33" s="72"/>
      <c r="K33" s="72">
        <f t="shared" si="2"/>
        <v>0</v>
      </c>
      <c r="L33" s="72">
        <f t="shared" si="3"/>
        <v>0</v>
      </c>
      <c r="M33" s="72">
        <f t="shared" si="4"/>
        <v>0</v>
      </c>
      <c r="N33" s="72">
        <f t="shared" si="5"/>
        <v>9</v>
      </c>
      <c r="O33" s="72">
        <f t="shared" si="6"/>
        <v>3150</v>
      </c>
    </row>
    <row r="34" spans="1:15" ht="29.25" customHeight="1" x14ac:dyDescent="0.35">
      <c r="A34" s="67">
        <v>20</v>
      </c>
      <c r="B34" s="93" t="s">
        <v>109</v>
      </c>
      <c r="C34" s="94" t="s">
        <v>110</v>
      </c>
      <c r="D34" s="95" t="s">
        <v>104</v>
      </c>
      <c r="E34" s="96">
        <v>8</v>
      </c>
      <c r="F34" s="442">
        <v>240</v>
      </c>
      <c r="G34" s="65">
        <f t="shared" si="0"/>
        <v>1920</v>
      </c>
      <c r="H34" s="72"/>
      <c r="I34" s="72">
        <f t="shared" si="1"/>
        <v>0</v>
      </c>
      <c r="J34" s="72"/>
      <c r="K34" s="72">
        <f t="shared" si="2"/>
        <v>0</v>
      </c>
      <c r="L34" s="72">
        <f t="shared" si="3"/>
        <v>0</v>
      </c>
      <c r="M34" s="72">
        <f t="shared" si="4"/>
        <v>0</v>
      </c>
      <c r="N34" s="72">
        <f t="shared" si="5"/>
        <v>8</v>
      </c>
      <c r="O34" s="72">
        <f t="shared" si="6"/>
        <v>1920</v>
      </c>
    </row>
    <row r="35" spans="1:15" ht="27.65" customHeight="1" x14ac:dyDescent="0.35">
      <c r="A35" s="67">
        <v>21</v>
      </c>
      <c r="B35" s="93" t="s">
        <v>111</v>
      </c>
      <c r="C35" s="94" t="s">
        <v>112</v>
      </c>
      <c r="D35" s="95" t="s">
        <v>60</v>
      </c>
      <c r="E35" s="96">
        <v>1</v>
      </c>
      <c r="F35" s="442">
        <v>12000</v>
      </c>
      <c r="G35" s="65">
        <f t="shared" si="0"/>
        <v>12000</v>
      </c>
      <c r="H35" s="72"/>
      <c r="I35" s="72">
        <f t="shared" si="1"/>
        <v>0</v>
      </c>
      <c r="J35" s="72"/>
      <c r="K35" s="72">
        <f t="shared" si="2"/>
        <v>0</v>
      </c>
      <c r="L35" s="72">
        <f t="shared" si="3"/>
        <v>0</v>
      </c>
      <c r="M35" s="72">
        <f t="shared" si="4"/>
        <v>0</v>
      </c>
      <c r="N35" s="72">
        <f t="shared" si="5"/>
        <v>1</v>
      </c>
      <c r="O35" s="72">
        <f t="shared" si="6"/>
        <v>12000</v>
      </c>
    </row>
    <row r="36" spans="1:15" ht="23.15" customHeight="1" x14ac:dyDescent="0.35">
      <c r="A36" s="67">
        <v>22</v>
      </c>
      <c r="B36" s="93" t="s">
        <v>113</v>
      </c>
      <c r="C36" s="94" t="s">
        <v>114</v>
      </c>
      <c r="D36" s="95" t="s">
        <v>104</v>
      </c>
      <c r="E36" s="96">
        <v>9</v>
      </c>
      <c r="F36" s="442">
        <v>1110</v>
      </c>
      <c r="G36" s="65">
        <f t="shared" si="0"/>
        <v>9990</v>
      </c>
      <c r="H36" s="72"/>
      <c r="I36" s="72">
        <f t="shared" si="1"/>
        <v>0</v>
      </c>
      <c r="J36" s="72"/>
      <c r="K36" s="72">
        <f t="shared" si="2"/>
        <v>0</v>
      </c>
      <c r="L36" s="72">
        <f t="shared" si="3"/>
        <v>0</v>
      </c>
      <c r="M36" s="72">
        <f t="shared" si="4"/>
        <v>0</v>
      </c>
      <c r="N36" s="72">
        <f t="shared" si="5"/>
        <v>9</v>
      </c>
      <c r="O36" s="72">
        <f t="shared" si="6"/>
        <v>9990</v>
      </c>
    </row>
    <row r="37" spans="1:15" ht="27" customHeight="1" x14ac:dyDescent="0.35">
      <c r="A37" s="67">
        <v>23</v>
      </c>
      <c r="B37" s="93" t="s">
        <v>115</v>
      </c>
      <c r="C37" s="94" t="s">
        <v>116</v>
      </c>
      <c r="D37" s="95" t="s">
        <v>104</v>
      </c>
      <c r="E37" s="96">
        <v>8</v>
      </c>
      <c r="F37" s="442">
        <v>1660</v>
      </c>
      <c r="G37" s="65">
        <f t="shared" si="0"/>
        <v>13280</v>
      </c>
      <c r="H37" s="72"/>
      <c r="I37" s="72">
        <f t="shared" si="1"/>
        <v>0</v>
      </c>
      <c r="J37" s="72"/>
      <c r="K37" s="72">
        <f t="shared" si="2"/>
        <v>0</v>
      </c>
      <c r="L37" s="72">
        <f t="shared" si="3"/>
        <v>0</v>
      </c>
      <c r="M37" s="72">
        <f t="shared" si="4"/>
        <v>0</v>
      </c>
      <c r="N37" s="72">
        <f t="shared" si="5"/>
        <v>8</v>
      </c>
      <c r="O37" s="72">
        <f t="shared" si="6"/>
        <v>13280</v>
      </c>
    </row>
    <row r="38" spans="1:15" ht="33.65" customHeight="1" x14ac:dyDescent="0.35">
      <c r="A38" s="67">
        <v>24</v>
      </c>
      <c r="B38" s="93" t="s">
        <v>117</v>
      </c>
      <c r="C38" s="94" t="s">
        <v>118</v>
      </c>
      <c r="D38" s="95" t="s">
        <v>104</v>
      </c>
      <c r="E38" s="96">
        <v>12</v>
      </c>
      <c r="F38" s="442">
        <v>2110</v>
      </c>
      <c r="G38" s="65">
        <f t="shared" si="0"/>
        <v>25320</v>
      </c>
      <c r="H38" s="72"/>
      <c r="I38" s="72">
        <f t="shared" si="1"/>
        <v>0</v>
      </c>
      <c r="J38" s="72"/>
      <c r="K38" s="72">
        <f t="shared" si="2"/>
        <v>0</v>
      </c>
      <c r="L38" s="72">
        <f t="shared" si="3"/>
        <v>0</v>
      </c>
      <c r="M38" s="72">
        <f t="shared" si="4"/>
        <v>0</v>
      </c>
      <c r="N38" s="72">
        <f t="shared" si="5"/>
        <v>12</v>
      </c>
      <c r="O38" s="72">
        <f t="shared" si="6"/>
        <v>25320</v>
      </c>
    </row>
    <row r="39" spans="1:15" ht="27.9" customHeight="1" x14ac:dyDescent="0.35">
      <c r="A39" s="67">
        <v>25</v>
      </c>
      <c r="B39" s="93" t="s">
        <v>119</v>
      </c>
      <c r="C39" s="94" t="s">
        <v>120</v>
      </c>
      <c r="D39" s="95" t="s">
        <v>104</v>
      </c>
      <c r="E39" s="96">
        <v>12</v>
      </c>
      <c r="F39" s="442">
        <v>2980</v>
      </c>
      <c r="G39" s="65">
        <f t="shared" si="0"/>
        <v>35760</v>
      </c>
      <c r="H39" s="72"/>
      <c r="I39" s="72">
        <f t="shared" si="1"/>
        <v>0</v>
      </c>
      <c r="J39" s="72"/>
      <c r="K39" s="72">
        <f t="shared" si="2"/>
        <v>0</v>
      </c>
      <c r="L39" s="72">
        <f t="shared" si="3"/>
        <v>0</v>
      </c>
      <c r="M39" s="72">
        <f t="shared" si="4"/>
        <v>0</v>
      </c>
      <c r="N39" s="72">
        <f t="shared" si="5"/>
        <v>12</v>
      </c>
      <c r="O39" s="72">
        <f t="shared" si="6"/>
        <v>35760</v>
      </c>
    </row>
    <row r="40" spans="1:15" ht="30.9" customHeight="1" x14ac:dyDescent="0.35">
      <c r="A40" s="67">
        <v>26</v>
      </c>
      <c r="B40" s="93" t="s">
        <v>121</v>
      </c>
      <c r="C40" s="94" t="s">
        <v>122</v>
      </c>
      <c r="D40" s="95" t="s">
        <v>104</v>
      </c>
      <c r="E40" s="96">
        <v>13.5</v>
      </c>
      <c r="F40" s="442">
        <v>1660</v>
      </c>
      <c r="G40" s="65">
        <f t="shared" si="0"/>
        <v>22410</v>
      </c>
      <c r="H40" s="72"/>
      <c r="I40" s="72">
        <f t="shared" si="1"/>
        <v>0</v>
      </c>
      <c r="J40" s="72"/>
      <c r="K40" s="72">
        <f t="shared" si="2"/>
        <v>0</v>
      </c>
      <c r="L40" s="72">
        <f t="shared" si="3"/>
        <v>0</v>
      </c>
      <c r="M40" s="72">
        <f t="shared" si="4"/>
        <v>0</v>
      </c>
      <c r="N40" s="72">
        <f t="shared" si="5"/>
        <v>13.5</v>
      </c>
      <c r="O40" s="72">
        <f t="shared" si="6"/>
        <v>22410</v>
      </c>
    </row>
    <row r="41" spans="1:15" ht="27" customHeight="1" x14ac:dyDescent="0.35">
      <c r="A41" s="67">
        <v>27</v>
      </c>
      <c r="B41" s="93" t="s">
        <v>123</v>
      </c>
      <c r="C41" s="94" t="s">
        <v>124</v>
      </c>
      <c r="D41" s="95" t="s">
        <v>104</v>
      </c>
      <c r="E41" s="96">
        <v>8</v>
      </c>
      <c r="F41" s="442">
        <v>1400</v>
      </c>
      <c r="G41" s="65">
        <f t="shared" si="0"/>
        <v>11200</v>
      </c>
      <c r="H41" s="72"/>
      <c r="I41" s="72">
        <f t="shared" si="1"/>
        <v>0</v>
      </c>
      <c r="J41" s="72"/>
      <c r="K41" s="72">
        <f t="shared" si="2"/>
        <v>0</v>
      </c>
      <c r="L41" s="72">
        <f t="shared" si="3"/>
        <v>0</v>
      </c>
      <c r="M41" s="72">
        <f t="shared" si="4"/>
        <v>0</v>
      </c>
      <c r="N41" s="72">
        <f t="shared" si="5"/>
        <v>8</v>
      </c>
      <c r="O41" s="72">
        <f t="shared" si="6"/>
        <v>11200</v>
      </c>
    </row>
    <row r="42" spans="1:15" ht="30.9" customHeight="1" x14ac:dyDescent="0.35">
      <c r="A42" s="67">
        <v>28</v>
      </c>
      <c r="B42" s="93" t="s">
        <v>125</v>
      </c>
      <c r="C42" s="94" t="s">
        <v>126</v>
      </c>
      <c r="D42" s="95" t="s">
        <v>104</v>
      </c>
      <c r="E42" s="96">
        <v>10</v>
      </c>
      <c r="F42" s="442">
        <v>2440</v>
      </c>
      <c r="G42" s="65">
        <f t="shared" si="0"/>
        <v>24400</v>
      </c>
      <c r="H42" s="72"/>
      <c r="I42" s="72">
        <f t="shared" si="1"/>
        <v>0</v>
      </c>
      <c r="J42" s="72"/>
      <c r="K42" s="72">
        <f t="shared" si="2"/>
        <v>0</v>
      </c>
      <c r="L42" s="72">
        <f t="shared" si="3"/>
        <v>0</v>
      </c>
      <c r="M42" s="72">
        <f t="shared" si="4"/>
        <v>0</v>
      </c>
      <c r="N42" s="72">
        <f t="shared" si="5"/>
        <v>10</v>
      </c>
      <c r="O42" s="72">
        <f t="shared" si="6"/>
        <v>24400</v>
      </c>
    </row>
    <row r="43" spans="1:15" ht="26.15" customHeight="1" x14ac:dyDescent="0.35">
      <c r="A43" s="67">
        <v>29</v>
      </c>
      <c r="B43" s="93" t="s">
        <v>127</v>
      </c>
      <c r="C43" s="94" t="s">
        <v>128</v>
      </c>
      <c r="D43" s="95" t="s">
        <v>104</v>
      </c>
      <c r="E43" s="96">
        <v>20</v>
      </c>
      <c r="F43" s="442">
        <v>1470</v>
      </c>
      <c r="G43" s="65">
        <f t="shared" si="0"/>
        <v>29400</v>
      </c>
      <c r="H43" s="72"/>
      <c r="I43" s="72">
        <f t="shared" si="1"/>
        <v>0</v>
      </c>
      <c r="J43" s="72"/>
      <c r="K43" s="72">
        <f t="shared" si="2"/>
        <v>0</v>
      </c>
      <c r="L43" s="72">
        <f t="shared" si="3"/>
        <v>0</v>
      </c>
      <c r="M43" s="72">
        <f t="shared" si="4"/>
        <v>0</v>
      </c>
      <c r="N43" s="72">
        <f t="shared" si="5"/>
        <v>20</v>
      </c>
      <c r="O43" s="72">
        <f t="shared" si="6"/>
        <v>29400</v>
      </c>
    </row>
    <row r="44" spans="1:15" ht="36.9" customHeight="1" x14ac:dyDescent="0.35">
      <c r="A44" s="67">
        <v>30</v>
      </c>
      <c r="B44" s="93" t="s">
        <v>129</v>
      </c>
      <c r="C44" s="94" t="s">
        <v>130</v>
      </c>
      <c r="D44" s="95" t="s">
        <v>104</v>
      </c>
      <c r="E44" s="96">
        <v>4.5</v>
      </c>
      <c r="F44" s="442">
        <v>1680</v>
      </c>
      <c r="G44" s="65">
        <f t="shared" si="0"/>
        <v>7560</v>
      </c>
      <c r="H44" s="72"/>
      <c r="I44" s="72">
        <f t="shared" si="1"/>
        <v>0</v>
      </c>
      <c r="J44" s="72"/>
      <c r="K44" s="72">
        <f t="shared" si="2"/>
        <v>0</v>
      </c>
      <c r="L44" s="72">
        <f t="shared" si="3"/>
        <v>0</v>
      </c>
      <c r="M44" s="72">
        <f t="shared" si="4"/>
        <v>0</v>
      </c>
      <c r="N44" s="72">
        <f t="shared" si="5"/>
        <v>4.5</v>
      </c>
      <c r="O44" s="72">
        <f t="shared" si="6"/>
        <v>7560</v>
      </c>
    </row>
    <row r="45" spans="1:15" ht="29.15" customHeight="1" x14ac:dyDescent="0.35">
      <c r="A45" s="67">
        <v>31</v>
      </c>
      <c r="B45" s="93" t="s">
        <v>131</v>
      </c>
      <c r="C45" s="94" t="s">
        <v>132</v>
      </c>
      <c r="D45" s="95" t="s">
        <v>104</v>
      </c>
      <c r="E45" s="96">
        <v>8</v>
      </c>
      <c r="F45" s="442">
        <v>1750</v>
      </c>
      <c r="G45" s="65">
        <f t="shared" si="0"/>
        <v>14000</v>
      </c>
      <c r="H45" s="72"/>
      <c r="I45" s="72">
        <f t="shared" si="1"/>
        <v>0</v>
      </c>
      <c r="J45" s="72"/>
      <c r="K45" s="72">
        <f t="shared" si="2"/>
        <v>0</v>
      </c>
      <c r="L45" s="72">
        <f t="shared" si="3"/>
        <v>0</v>
      </c>
      <c r="M45" s="72">
        <f t="shared" si="4"/>
        <v>0</v>
      </c>
      <c r="N45" s="72">
        <f t="shared" si="5"/>
        <v>8</v>
      </c>
      <c r="O45" s="72">
        <f t="shared" si="6"/>
        <v>14000</v>
      </c>
    </row>
    <row r="46" spans="1:15" ht="32.15" customHeight="1" x14ac:dyDescent="0.35">
      <c r="A46" s="67">
        <v>32</v>
      </c>
      <c r="B46" s="93" t="s">
        <v>133</v>
      </c>
      <c r="C46" s="94" t="s">
        <v>134</v>
      </c>
      <c r="D46" s="95" t="s">
        <v>104</v>
      </c>
      <c r="E46" s="96">
        <v>4</v>
      </c>
      <c r="F46" s="442">
        <v>830</v>
      </c>
      <c r="G46" s="65">
        <f t="shared" si="0"/>
        <v>3320</v>
      </c>
      <c r="H46" s="72"/>
      <c r="I46" s="72">
        <f t="shared" si="1"/>
        <v>0</v>
      </c>
      <c r="J46" s="72"/>
      <c r="K46" s="72">
        <f t="shared" si="2"/>
        <v>0</v>
      </c>
      <c r="L46" s="72">
        <f t="shared" si="3"/>
        <v>0</v>
      </c>
      <c r="M46" s="72">
        <f t="shared" si="4"/>
        <v>0</v>
      </c>
      <c r="N46" s="72">
        <f t="shared" si="5"/>
        <v>4</v>
      </c>
      <c r="O46" s="72">
        <f t="shared" si="6"/>
        <v>3320</v>
      </c>
    </row>
    <row r="47" spans="1:15" ht="30.9" customHeight="1" x14ac:dyDescent="0.35">
      <c r="A47" s="67">
        <v>33</v>
      </c>
      <c r="B47" s="93" t="s">
        <v>135</v>
      </c>
      <c r="C47" s="94" t="s">
        <v>136</v>
      </c>
      <c r="D47" s="95" t="s">
        <v>104</v>
      </c>
      <c r="E47" s="96">
        <v>12</v>
      </c>
      <c r="F47" s="442">
        <v>1330</v>
      </c>
      <c r="G47" s="65">
        <f t="shared" si="0"/>
        <v>15960</v>
      </c>
      <c r="H47" s="72"/>
      <c r="I47" s="72">
        <f t="shared" si="1"/>
        <v>0</v>
      </c>
      <c r="J47" s="72"/>
      <c r="K47" s="72">
        <f t="shared" si="2"/>
        <v>0</v>
      </c>
      <c r="L47" s="72">
        <f t="shared" si="3"/>
        <v>0</v>
      </c>
      <c r="M47" s="72">
        <f t="shared" si="4"/>
        <v>0</v>
      </c>
      <c r="N47" s="72">
        <f t="shared" si="5"/>
        <v>12</v>
      </c>
      <c r="O47" s="72">
        <f t="shared" si="6"/>
        <v>15960</v>
      </c>
    </row>
    <row r="48" spans="1:15" ht="19.5" customHeight="1" x14ac:dyDescent="0.35">
      <c r="A48" s="67">
        <v>34</v>
      </c>
      <c r="B48" s="93" t="s">
        <v>137</v>
      </c>
      <c r="C48" s="94" t="s">
        <v>138</v>
      </c>
      <c r="D48" s="95" t="s">
        <v>51</v>
      </c>
      <c r="E48" s="96">
        <v>4.6070000000000002</v>
      </c>
      <c r="F48" s="442">
        <v>1020.3</v>
      </c>
      <c r="G48" s="65">
        <f t="shared" si="0"/>
        <v>4700.5221000000001</v>
      </c>
      <c r="H48" s="72"/>
      <c r="I48" s="72">
        <f t="shared" si="1"/>
        <v>0</v>
      </c>
      <c r="J48" s="72"/>
      <c r="K48" s="72">
        <f t="shared" si="2"/>
        <v>0</v>
      </c>
      <c r="L48" s="72">
        <f t="shared" si="3"/>
        <v>0</v>
      </c>
      <c r="M48" s="72">
        <f t="shared" si="4"/>
        <v>0</v>
      </c>
      <c r="N48" s="72">
        <f t="shared" si="5"/>
        <v>4.6070000000000002</v>
      </c>
      <c r="O48" s="72">
        <f t="shared" si="6"/>
        <v>4700.5221000000001</v>
      </c>
    </row>
    <row r="49" spans="1:15" ht="27.75" customHeight="1" x14ac:dyDescent="0.35">
      <c r="A49" s="67">
        <v>35</v>
      </c>
      <c r="B49" s="98" t="s">
        <v>139</v>
      </c>
      <c r="C49" s="99" t="s">
        <v>140</v>
      </c>
      <c r="D49" s="100" t="s">
        <v>51</v>
      </c>
      <c r="E49" s="101">
        <v>5.077</v>
      </c>
      <c r="F49" s="443">
        <v>6990.5</v>
      </c>
      <c r="G49" s="65">
        <f t="shared" si="0"/>
        <v>35490.768499999998</v>
      </c>
      <c r="H49" s="72"/>
      <c r="I49" s="72">
        <f t="shared" si="1"/>
        <v>0</v>
      </c>
      <c r="J49" s="72"/>
      <c r="K49" s="72">
        <f t="shared" si="2"/>
        <v>0</v>
      </c>
      <c r="L49" s="72">
        <f t="shared" si="3"/>
        <v>0</v>
      </c>
      <c r="M49" s="72">
        <f t="shared" si="4"/>
        <v>0</v>
      </c>
      <c r="N49" s="72">
        <f t="shared" si="5"/>
        <v>5.077</v>
      </c>
      <c r="O49" s="72">
        <f t="shared" si="6"/>
        <v>35490.768499999998</v>
      </c>
    </row>
    <row r="50" spans="1:15" ht="30" customHeight="1" x14ac:dyDescent="0.35">
      <c r="A50" s="67">
        <v>36</v>
      </c>
      <c r="B50" s="93" t="s">
        <v>141</v>
      </c>
      <c r="C50" s="94" t="s">
        <v>142</v>
      </c>
      <c r="D50" s="95" t="s">
        <v>65</v>
      </c>
      <c r="E50" s="96">
        <v>30</v>
      </c>
      <c r="F50" s="442">
        <v>191</v>
      </c>
      <c r="G50" s="65">
        <f t="shared" si="0"/>
        <v>5730</v>
      </c>
      <c r="H50" s="72"/>
      <c r="I50" s="72">
        <f t="shared" si="1"/>
        <v>0</v>
      </c>
      <c r="J50" s="72"/>
      <c r="K50" s="72">
        <f t="shared" si="2"/>
        <v>0</v>
      </c>
      <c r="L50" s="72">
        <f t="shared" si="3"/>
        <v>0</v>
      </c>
      <c r="M50" s="72">
        <f t="shared" si="4"/>
        <v>0</v>
      </c>
      <c r="N50" s="72">
        <f t="shared" si="5"/>
        <v>30</v>
      </c>
      <c r="O50" s="72">
        <f t="shared" si="6"/>
        <v>5730</v>
      </c>
    </row>
    <row r="51" spans="1:15" ht="32.4" customHeight="1" x14ac:dyDescent="0.35">
      <c r="A51" s="67">
        <v>37</v>
      </c>
      <c r="B51" s="93" t="s">
        <v>143</v>
      </c>
      <c r="C51" s="94" t="s">
        <v>144</v>
      </c>
      <c r="D51" s="95" t="s">
        <v>65</v>
      </c>
      <c r="E51" s="96">
        <v>30</v>
      </c>
      <c r="F51" s="442">
        <v>53.58</v>
      </c>
      <c r="G51" s="65">
        <f t="shared" si="0"/>
        <v>1607.3999999999999</v>
      </c>
      <c r="H51" s="72"/>
      <c r="I51" s="72">
        <f t="shared" si="1"/>
        <v>0</v>
      </c>
      <c r="J51" s="72"/>
      <c r="K51" s="72">
        <f t="shared" si="2"/>
        <v>0</v>
      </c>
      <c r="L51" s="72">
        <f t="shared" si="3"/>
        <v>0</v>
      </c>
      <c r="M51" s="72">
        <f t="shared" si="4"/>
        <v>0</v>
      </c>
      <c r="N51" s="72">
        <f t="shared" si="5"/>
        <v>30</v>
      </c>
      <c r="O51" s="72">
        <f t="shared" si="6"/>
        <v>1607.3999999999999</v>
      </c>
    </row>
    <row r="52" spans="1:15" ht="30" customHeight="1" x14ac:dyDescent="0.35">
      <c r="A52" s="67">
        <v>38</v>
      </c>
      <c r="B52" s="98" t="s">
        <v>145</v>
      </c>
      <c r="C52" s="99" t="s">
        <v>146</v>
      </c>
      <c r="D52" s="100" t="s">
        <v>51</v>
      </c>
      <c r="E52" s="101">
        <v>0.11700000000000001</v>
      </c>
      <c r="F52" s="443">
        <v>5893.8</v>
      </c>
      <c r="G52" s="65">
        <f t="shared" si="0"/>
        <v>689.57460000000003</v>
      </c>
      <c r="H52" s="72"/>
      <c r="I52" s="72">
        <f t="shared" si="1"/>
        <v>0</v>
      </c>
      <c r="J52" s="72"/>
      <c r="K52" s="72">
        <f t="shared" si="2"/>
        <v>0</v>
      </c>
      <c r="L52" s="72">
        <f t="shared" si="3"/>
        <v>0</v>
      </c>
      <c r="M52" s="72">
        <f t="shared" si="4"/>
        <v>0</v>
      </c>
      <c r="N52" s="72">
        <f t="shared" si="5"/>
        <v>0.11700000000000001</v>
      </c>
      <c r="O52" s="72">
        <f t="shared" si="6"/>
        <v>689.57460000000003</v>
      </c>
    </row>
    <row r="53" spans="1:15" ht="31.5" customHeight="1" x14ac:dyDescent="0.35">
      <c r="A53" s="67">
        <v>39</v>
      </c>
      <c r="B53" s="93" t="s">
        <v>147</v>
      </c>
      <c r="C53" s="94" t="s">
        <v>148</v>
      </c>
      <c r="D53" s="95" t="s">
        <v>79</v>
      </c>
      <c r="E53" s="96">
        <v>3.5329999999999999</v>
      </c>
      <c r="F53" s="442">
        <v>1525.3</v>
      </c>
      <c r="G53" s="65">
        <f t="shared" si="0"/>
        <v>5388.8849</v>
      </c>
      <c r="H53" s="72"/>
      <c r="I53" s="72">
        <f t="shared" si="1"/>
        <v>0</v>
      </c>
      <c r="J53" s="72"/>
      <c r="K53" s="72">
        <f t="shared" si="2"/>
        <v>0</v>
      </c>
      <c r="L53" s="72">
        <f t="shared" si="3"/>
        <v>0</v>
      </c>
      <c r="M53" s="72">
        <f t="shared" si="4"/>
        <v>0</v>
      </c>
      <c r="N53" s="72">
        <f t="shared" si="5"/>
        <v>3.5329999999999999</v>
      </c>
      <c r="O53" s="72">
        <f t="shared" si="6"/>
        <v>5388.8849</v>
      </c>
    </row>
    <row r="54" spans="1:15" ht="26.4" customHeight="1" x14ac:dyDescent="0.35">
      <c r="A54" s="67">
        <v>40</v>
      </c>
      <c r="B54" s="93" t="s">
        <v>149</v>
      </c>
      <c r="C54" s="94" t="s">
        <v>150</v>
      </c>
      <c r="D54" s="95" t="s">
        <v>79</v>
      </c>
      <c r="E54" s="96">
        <v>3.5329999999999999</v>
      </c>
      <c r="F54" s="442">
        <v>445.5</v>
      </c>
      <c r="G54" s="65">
        <f t="shared" si="0"/>
        <v>1573.9514999999999</v>
      </c>
      <c r="H54" s="72"/>
      <c r="I54" s="72">
        <f t="shared" si="1"/>
        <v>0</v>
      </c>
      <c r="J54" s="72"/>
      <c r="K54" s="72">
        <f t="shared" si="2"/>
        <v>0</v>
      </c>
      <c r="L54" s="72">
        <f t="shared" si="3"/>
        <v>0</v>
      </c>
      <c r="M54" s="72">
        <f t="shared" si="4"/>
        <v>0</v>
      </c>
      <c r="N54" s="72">
        <f t="shared" si="5"/>
        <v>3.5329999999999999</v>
      </c>
      <c r="O54" s="72">
        <f t="shared" si="6"/>
        <v>1573.9514999999999</v>
      </c>
    </row>
    <row r="55" spans="1:15" ht="26.4" customHeight="1" x14ac:dyDescent="0.35">
      <c r="A55" s="67"/>
      <c r="B55" s="64" t="s">
        <v>151</v>
      </c>
      <c r="C55" s="102" t="s">
        <v>152</v>
      </c>
      <c r="D55" s="103"/>
      <c r="E55" s="103"/>
      <c r="F55" s="444"/>
      <c r="G55" s="65"/>
      <c r="H55" s="72"/>
      <c r="I55" s="72"/>
      <c r="J55" s="72"/>
      <c r="K55" s="72"/>
      <c r="L55" s="72"/>
      <c r="M55" s="72"/>
      <c r="N55" s="72"/>
      <c r="O55" s="72"/>
    </row>
    <row r="56" spans="1:15" ht="26.4" customHeight="1" x14ac:dyDescent="0.35">
      <c r="A56" s="67">
        <v>41</v>
      </c>
      <c r="B56" s="93" t="s">
        <v>153</v>
      </c>
      <c r="C56" s="94" t="s">
        <v>154</v>
      </c>
      <c r="D56" s="95" t="s">
        <v>65</v>
      </c>
      <c r="E56" s="96">
        <v>30</v>
      </c>
      <c r="F56" s="442">
        <v>112.8</v>
      </c>
      <c r="G56" s="65">
        <f t="shared" ref="G56:G61" si="7">E56*F56</f>
        <v>3384</v>
      </c>
      <c r="H56" s="72"/>
      <c r="I56" s="72">
        <f t="shared" ref="I56:I61" si="8">F56*H56</f>
        <v>0</v>
      </c>
      <c r="J56" s="72"/>
      <c r="K56" s="72">
        <f t="shared" ref="K56:K61" si="9">F56*J56</f>
        <v>0</v>
      </c>
      <c r="L56" s="72">
        <f t="shared" ref="L56:L61" si="10">J56+H56</f>
        <v>0</v>
      </c>
      <c r="M56" s="72">
        <f t="shared" ref="M56:M61" si="11">L56*F56</f>
        <v>0</v>
      </c>
      <c r="N56" s="72">
        <f t="shared" ref="N56:N61" si="12">E56-L56</f>
        <v>30</v>
      </c>
      <c r="O56" s="72">
        <f t="shared" ref="O56:O61" si="13">G56-M56</f>
        <v>3384</v>
      </c>
    </row>
    <row r="57" spans="1:15" ht="26.4" customHeight="1" x14ac:dyDescent="0.35">
      <c r="A57" s="67">
        <v>42</v>
      </c>
      <c r="B57" s="93" t="s">
        <v>155</v>
      </c>
      <c r="C57" s="94" t="s">
        <v>156</v>
      </c>
      <c r="D57" s="95" t="s">
        <v>65</v>
      </c>
      <c r="E57" s="96">
        <v>36</v>
      </c>
      <c r="F57" s="442">
        <v>2800</v>
      </c>
      <c r="G57" s="65">
        <f t="shared" si="7"/>
        <v>100800</v>
      </c>
      <c r="H57" s="72"/>
      <c r="I57" s="72">
        <f t="shared" si="8"/>
        <v>0</v>
      </c>
      <c r="J57" s="72"/>
      <c r="K57" s="72">
        <f t="shared" si="9"/>
        <v>0</v>
      </c>
      <c r="L57" s="72">
        <f t="shared" si="10"/>
        <v>0</v>
      </c>
      <c r="M57" s="72">
        <f t="shared" si="11"/>
        <v>0</v>
      </c>
      <c r="N57" s="72">
        <f t="shared" si="12"/>
        <v>36</v>
      </c>
      <c r="O57" s="72">
        <f t="shared" si="13"/>
        <v>100800</v>
      </c>
    </row>
    <row r="58" spans="1:15" ht="26.4" customHeight="1" x14ac:dyDescent="0.35">
      <c r="A58" s="67">
        <v>43</v>
      </c>
      <c r="B58" s="93" t="s">
        <v>157</v>
      </c>
      <c r="C58" s="94" t="s">
        <v>158</v>
      </c>
      <c r="D58" s="95" t="s">
        <v>104</v>
      </c>
      <c r="E58" s="96">
        <v>30</v>
      </c>
      <c r="F58" s="442">
        <v>628.86</v>
      </c>
      <c r="G58" s="65">
        <f t="shared" si="7"/>
        <v>18865.8</v>
      </c>
      <c r="H58" s="72"/>
      <c r="I58" s="72">
        <f t="shared" si="8"/>
        <v>0</v>
      </c>
      <c r="J58" s="72"/>
      <c r="K58" s="72">
        <f t="shared" si="9"/>
        <v>0</v>
      </c>
      <c r="L58" s="72">
        <f t="shared" si="10"/>
        <v>0</v>
      </c>
      <c r="M58" s="72">
        <f t="shared" si="11"/>
        <v>0</v>
      </c>
      <c r="N58" s="72">
        <f t="shared" si="12"/>
        <v>30</v>
      </c>
      <c r="O58" s="72">
        <f t="shared" si="13"/>
        <v>18865.8</v>
      </c>
    </row>
    <row r="59" spans="1:15" ht="26.4" customHeight="1" x14ac:dyDescent="0.35">
      <c r="A59" s="67">
        <v>44</v>
      </c>
      <c r="B59" s="93" t="s">
        <v>159</v>
      </c>
      <c r="C59" s="94" t="s">
        <v>160</v>
      </c>
      <c r="D59" s="95" t="s">
        <v>79</v>
      </c>
      <c r="E59" s="96">
        <v>0.28599999999999998</v>
      </c>
      <c r="F59" s="442">
        <v>1520</v>
      </c>
      <c r="G59" s="65">
        <f t="shared" si="7"/>
        <v>434.71999999999997</v>
      </c>
      <c r="H59" s="72"/>
      <c r="I59" s="72">
        <f t="shared" si="8"/>
        <v>0</v>
      </c>
      <c r="J59" s="72"/>
      <c r="K59" s="72">
        <f t="shared" si="9"/>
        <v>0</v>
      </c>
      <c r="L59" s="72">
        <f t="shared" si="10"/>
        <v>0</v>
      </c>
      <c r="M59" s="72">
        <f t="shared" si="11"/>
        <v>0</v>
      </c>
      <c r="N59" s="72">
        <f t="shared" si="12"/>
        <v>0.28599999999999998</v>
      </c>
      <c r="O59" s="72">
        <f t="shared" si="13"/>
        <v>434.71999999999997</v>
      </c>
    </row>
    <row r="60" spans="1:15" ht="26.4" customHeight="1" x14ac:dyDescent="0.35">
      <c r="A60" s="67">
        <v>45</v>
      </c>
      <c r="B60" s="93" t="s">
        <v>161</v>
      </c>
      <c r="C60" s="94" t="s">
        <v>162</v>
      </c>
      <c r="D60" s="95" t="s">
        <v>79</v>
      </c>
      <c r="E60" s="96">
        <v>0.28599999999999998</v>
      </c>
      <c r="F60" s="442">
        <v>763</v>
      </c>
      <c r="G60" s="65">
        <f t="shared" si="7"/>
        <v>218.21799999999999</v>
      </c>
      <c r="H60" s="72"/>
      <c r="I60" s="72">
        <f t="shared" si="8"/>
        <v>0</v>
      </c>
      <c r="J60" s="72"/>
      <c r="K60" s="72">
        <f t="shared" si="9"/>
        <v>0</v>
      </c>
      <c r="L60" s="72">
        <f t="shared" si="10"/>
        <v>0</v>
      </c>
      <c r="M60" s="72">
        <f t="shared" si="11"/>
        <v>0</v>
      </c>
      <c r="N60" s="72">
        <f t="shared" si="12"/>
        <v>0.28599999999999998</v>
      </c>
      <c r="O60" s="72">
        <f t="shared" si="13"/>
        <v>218.21799999999999</v>
      </c>
    </row>
    <row r="61" spans="1:15" ht="26.4" customHeight="1" x14ac:dyDescent="0.35">
      <c r="A61" s="67">
        <v>46</v>
      </c>
      <c r="B61" s="93" t="s">
        <v>163</v>
      </c>
      <c r="C61" s="94" t="s">
        <v>164</v>
      </c>
      <c r="D61" s="95" t="s">
        <v>165</v>
      </c>
      <c r="E61" s="96">
        <v>55</v>
      </c>
      <c r="F61" s="442">
        <v>666</v>
      </c>
      <c r="G61" s="65">
        <f t="shared" si="7"/>
        <v>36630</v>
      </c>
      <c r="H61" s="72"/>
      <c r="I61" s="72">
        <f t="shared" si="8"/>
        <v>0</v>
      </c>
      <c r="J61" s="72"/>
      <c r="K61" s="72">
        <f t="shared" si="9"/>
        <v>0</v>
      </c>
      <c r="L61" s="72">
        <f t="shared" si="10"/>
        <v>0</v>
      </c>
      <c r="M61" s="72">
        <f t="shared" si="11"/>
        <v>0</v>
      </c>
      <c r="N61" s="72">
        <f t="shared" si="12"/>
        <v>55</v>
      </c>
      <c r="O61" s="72">
        <f t="shared" si="13"/>
        <v>36630</v>
      </c>
    </row>
    <row r="62" spans="1:15" ht="26.4" customHeight="1" x14ac:dyDescent="0.35">
      <c r="A62" s="67"/>
      <c r="B62" s="64" t="s">
        <v>166</v>
      </c>
      <c r="C62" s="102" t="s">
        <v>167</v>
      </c>
      <c r="D62" s="103"/>
      <c r="E62" s="103"/>
      <c r="F62" s="444"/>
      <c r="G62" s="65"/>
      <c r="H62" s="72"/>
      <c r="I62" s="72"/>
      <c r="J62" s="72"/>
      <c r="K62" s="72"/>
      <c r="L62" s="72"/>
      <c r="M62" s="72"/>
      <c r="N62" s="72"/>
      <c r="O62" s="72"/>
    </row>
    <row r="63" spans="1:15" ht="26.4" customHeight="1" x14ac:dyDescent="0.35">
      <c r="A63" s="67">
        <v>47</v>
      </c>
      <c r="B63" s="93" t="s">
        <v>168</v>
      </c>
      <c r="C63" s="94" t="s">
        <v>169</v>
      </c>
      <c r="D63" s="95" t="s">
        <v>65</v>
      </c>
      <c r="E63" s="96">
        <v>368.8</v>
      </c>
      <c r="F63" s="442">
        <v>59.8</v>
      </c>
      <c r="G63" s="65">
        <f>E63*F63</f>
        <v>22054.239999999998</v>
      </c>
      <c r="H63" s="72"/>
      <c r="I63" s="72">
        <f>F63*H63</f>
        <v>0</v>
      </c>
      <c r="J63" s="72"/>
      <c r="K63" s="72">
        <f>F63*J63</f>
        <v>0</v>
      </c>
      <c r="L63" s="72">
        <f>J63+H63</f>
        <v>0</v>
      </c>
      <c r="M63" s="72">
        <f>L63*F63</f>
        <v>0</v>
      </c>
      <c r="N63" s="72">
        <f>E63-L63</f>
        <v>368.8</v>
      </c>
      <c r="O63" s="72">
        <f>G63-M63</f>
        <v>22054.239999999998</v>
      </c>
    </row>
    <row r="64" spans="1:15" ht="26.4" customHeight="1" x14ac:dyDescent="0.35">
      <c r="A64" s="67"/>
      <c r="B64" s="64" t="s">
        <v>170</v>
      </c>
      <c r="C64" s="102" t="s">
        <v>171</v>
      </c>
      <c r="D64" s="103"/>
      <c r="E64" s="103"/>
      <c r="F64" s="444"/>
      <c r="G64" s="65"/>
      <c r="H64" s="72"/>
      <c r="I64" s="72"/>
      <c r="J64" s="72"/>
      <c r="K64" s="72"/>
      <c r="L64" s="72"/>
      <c r="M64" s="72"/>
      <c r="N64" s="72"/>
      <c r="O64" s="72"/>
    </row>
    <row r="65" spans="1:15" ht="26.15" customHeight="1" x14ac:dyDescent="0.35">
      <c r="A65" s="104"/>
      <c r="B65" s="105" t="s">
        <v>172</v>
      </c>
      <c r="C65" s="105" t="s">
        <v>173</v>
      </c>
      <c r="D65" s="103"/>
      <c r="E65" s="103"/>
      <c r="F65" s="444"/>
      <c r="G65" s="65"/>
      <c r="H65" s="106"/>
      <c r="I65" s="72"/>
      <c r="J65" s="106"/>
      <c r="K65" s="72"/>
      <c r="L65" s="72"/>
      <c r="M65" s="72"/>
      <c r="N65" s="72"/>
      <c r="O65" s="72"/>
    </row>
    <row r="66" spans="1:15" ht="16.5" customHeight="1" x14ac:dyDescent="0.35">
      <c r="A66" s="107">
        <v>48</v>
      </c>
      <c r="B66" s="93" t="s">
        <v>174</v>
      </c>
      <c r="C66" s="108" t="s">
        <v>175</v>
      </c>
      <c r="D66" s="95" t="s">
        <v>39</v>
      </c>
      <c r="E66" s="96">
        <v>1</v>
      </c>
      <c r="F66" s="442">
        <v>25000</v>
      </c>
      <c r="G66" s="65">
        <f>E66*F66</f>
        <v>25000</v>
      </c>
      <c r="H66" s="106"/>
      <c r="I66" s="72">
        <f>F66*H66</f>
        <v>0</v>
      </c>
      <c r="J66" s="106"/>
      <c r="K66" s="72">
        <f>F66*J66</f>
        <v>0</v>
      </c>
      <c r="L66" s="72">
        <f>J66+H66</f>
        <v>0</v>
      </c>
      <c r="M66" s="72">
        <f>L66*F66</f>
        <v>0</v>
      </c>
      <c r="N66" s="72">
        <f>E66-L66</f>
        <v>1</v>
      </c>
      <c r="O66" s="72">
        <f>G66-M66</f>
        <v>25000</v>
      </c>
    </row>
    <row r="67" spans="1:15" ht="16.5" customHeight="1" x14ac:dyDescent="0.35">
      <c r="A67" s="107"/>
      <c r="B67" s="64" t="s">
        <v>176</v>
      </c>
      <c r="C67" s="64" t="s">
        <v>177</v>
      </c>
      <c r="D67" s="103"/>
      <c r="E67" s="103"/>
      <c r="F67" s="444"/>
      <c r="G67" s="65"/>
      <c r="H67" s="106"/>
      <c r="I67" s="72"/>
      <c r="J67" s="106"/>
      <c r="K67" s="72"/>
      <c r="L67" s="72"/>
      <c r="M67" s="72"/>
      <c r="N67" s="72"/>
      <c r="O67" s="72"/>
    </row>
    <row r="68" spans="1:15" ht="16.5" customHeight="1" x14ac:dyDescent="0.35">
      <c r="A68" s="109">
        <v>49</v>
      </c>
      <c r="B68" s="110" t="s">
        <v>178</v>
      </c>
      <c r="C68" s="92" t="s">
        <v>179</v>
      </c>
      <c r="D68" s="111" t="s">
        <v>39</v>
      </c>
      <c r="E68" s="112">
        <v>1</v>
      </c>
      <c r="F68" s="445">
        <v>35000</v>
      </c>
      <c r="G68" s="113">
        <f>E68*F68</f>
        <v>35000</v>
      </c>
      <c r="H68" s="114"/>
      <c r="I68" s="115">
        <f>F68*H68</f>
        <v>0</v>
      </c>
      <c r="J68" s="114"/>
      <c r="K68" s="115">
        <f>F68*J68</f>
        <v>0</v>
      </c>
      <c r="L68" s="115">
        <f>J68+H68</f>
        <v>0</v>
      </c>
      <c r="M68" s="115">
        <f>L68*F68</f>
        <v>0</v>
      </c>
      <c r="N68" s="115">
        <f>E68-L68</f>
        <v>1</v>
      </c>
      <c r="O68" s="115">
        <f>G68-M68</f>
        <v>35000</v>
      </c>
    </row>
    <row r="69" spans="1:15" ht="26.4" customHeight="1" x14ac:dyDescent="0.45">
      <c r="A69" s="116"/>
      <c r="B69" s="116"/>
      <c r="C69" s="117"/>
      <c r="D69" s="117"/>
      <c r="E69" s="117"/>
      <c r="F69" s="446"/>
      <c r="G69" s="119">
        <f>SUM(G7:G68)</f>
        <v>703757.27229999995</v>
      </c>
      <c r="H69" s="119"/>
      <c r="I69" s="119">
        <f>SUM(I7:I68)</f>
        <v>0</v>
      </c>
      <c r="J69" s="119"/>
      <c r="K69" s="119">
        <f>SUM(K7:K68)</f>
        <v>0</v>
      </c>
      <c r="L69" s="119"/>
      <c r="M69" s="119">
        <f>SUM(M7:M68)</f>
        <v>0</v>
      </c>
      <c r="N69" s="119"/>
      <c r="O69" s="120">
        <f>SUM(O7:O68)</f>
        <v>703757.27229999995</v>
      </c>
    </row>
    <row r="70" spans="1:15" ht="16.5" customHeight="1" x14ac:dyDescent="0.35">
      <c r="A70" s="121"/>
      <c r="C70" s="1"/>
      <c r="D70" s="1"/>
      <c r="E70" s="1"/>
      <c r="F70" s="447"/>
      <c r="G70" s="1"/>
      <c r="H70" s="1"/>
      <c r="I70" s="1"/>
      <c r="O70" s="123"/>
    </row>
    <row r="71" spans="1:15" ht="16.5" customHeight="1" x14ac:dyDescent="0.35">
      <c r="A71" s="121"/>
      <c r="C71" s="1"/>
      <c r="D71" s="1"/>
      <c r="E71" s="1"/>
      <c r="F71" s="447"/>
      <c r="G71" s="1"/>
      <c r="H71" s="1"/>
      <c r="I71" s="1"/>
      <c r="O71" s="123"/>
    </row>
    <row r="72" spans="1:15" ht="16.5" customHeight="1" x14ac:dyDescent="0.35">
      <c r="A72" s="121"/>
      <c r="C72" s="4"/>
      <c r="D72" s="4"/>
      <c r="E72" s="4"/>
      <c r="F72" s="448"/>
      <c r="G72" s="1"/>
      <c r="H72" s="1"/>
      <c r="I72" s="1"/>
      <c r="O72" s="123"/>
    </row>
    <row r="73" spans="1:15" ht="16.5" customHeight="1" x14ac:dyDescent="0.35">
      <c r="A73" s="121"/>
      <c r="O73" s="123"/>
    </row>
    <row r="74" spans="1:15" ht="16.5" customHeight="1" x14ac:dyDescent="0.35">
      <c r="A74" s="125"/>
      <c r="B74" s="126"/>
      <c r="C74" s="126"/>
      <c r="D74" s="126"/>
      <c r="E74" s="126"/>
      <c r="F74" s="449"/>
      <c r="G74" s="126"/>
      <c r="H74" s="126"/>
      <c r="I74" s="126"/>
      <c r="J74" s="126"/>
      <c r="K74" s="126"/>
      <c r="L74" s="126"/>
      <c r="M74" s="126"/>
      <c r="N74" s="126"/>
      <c r="O74" s="128"/>
    </row>
  </sheetData>
  <mergeCells count="4">
    <mergeCell ref="H3:I3"/>
    <mergeCell ref="J3:K3"/>
    <mergeCell ref="L3:M3"/>
    <mergeCell ref="N3:O3"/>
  </mergeCells>
  <pageMargins left="0.70833333333333304" right="0.70833333333333304" top="0.74791666666666701" bottom="0.74791666666666701" header="0.51180555555555496" footer="0.51180555555555496"/>
  <pageSetup paperSize="8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zoomScale="70" zoomScaleNormal="70" workbookViewId="0">
      <selection activeCell="A11" sqref="A11:XFD15"/>
    </sheetView>
  </sheetViews>
  <sheetFormatPr defaultRowHeight="14.5" x14ac:dyDescent="0.35"/>
  <cols>
    <col min="1" max="1" width="3.54296875" customWidth="1"/>
    <col min="2" max="2" width="11.08984375" customWidth="1"/>
    <col min="3" max="3" width="34.08984375" customWidth="1"/>
    <col min="4" max="4" width="4.54296875" customWidth="1"/>
    <col min="5" max="5" width="9.90625" customWidth="1"/>
    <col min="6" max="6" width="10.90625" style="44" customWidth="1"/>
    <col min="7" max="7" width="15.08984375" customWidth="1"/>
    <col min="8" max="8" width="6.90625" customWidth="1"/>
    <col min="9" max="9" width="9.08984375" customWidth="1"/>
    <col min="10" max="10" width="9.54296875" customWidth="1"/>
    <col min="11" max="11" width="13.453125" customWidth="1"/>
    <col min="12" max="12" width="8.54296875" customWidth="1"/>
    <col min="13" max="13" width="9.90625" customWidth="1"/>
    <col min="14" max="14" width="9.08984375" customWidth="1"/>
    <col min="15" max="15" width="13.453125" customWidth="1"/>
    <col min="16" max="16" width="8.54296875" customWidth="1"/>
    <col min="17" max="17" width="89.90625" customWidth="1"/>
    <col min="18" max="1025" width="8.54296875" customWidth="1"/>
  </cols>
  <sheetData>
    <row r="2" spans="1:17" ht="21" x14ac:dyDescent="0.5">
      <c r="C2" s="45" t="s">
        <v>181</v>
      </c>
      <c r="N2" t="s">
        <v>35</v>
      </c>
      <c r="O2" s="46"/>
    </row>
    <row r="3" spans="1:17" ht="26" x14ac:dyDescent="0.35">
      <c r="A3" s="133"/>
      <c r="B3" s="134"/>
      <c r="C3" s="135" t="s">
        <v>182</v>
      </c>
      <c r="D3" s="135" t="s">
        <v>36</v>
      </c>
      <c r="E3" s="136" t="s">
        <v>37</v>
      </c>
      <c r="F3" s="137" t="s">
        <v>38</v>
      </c>
      <c r="G3" s="136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7" x14ac:dyDescent="0.35">
      <c r="A4" s="138"/>
      <c r="B4" s="139"/>
      <c r="C4" s="139"/>
      <c r="D4" s="139"/>
      <c r="E4" s="139"/>
      <c r="F4" s="140"/>
      <c r="G4" s="139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142" t="s">
        <v>39</v>
      </c>
    </row>
    <row r="5" spans="1:17" ht="15.5" x14ac:dyDescent="0.35">
      <c r="A5" s="143">
        <v>1</v>
      </c>
      <c r="B5" s="144" t="s">
        <v>45</v>
      </c>
      <c r="C5" s="59"/>
      <c r="D5" s="145"/>
      <c r="E5" s="145"/>
      <c r="F5" s="146"/>
      <c r="G5" s="146"/>
      <c r="H5" s="147"/>
      <c r="I5" s="147"/>
      <c r="J5" s="147"/>
      <c r="K5" s="147"/>
      <c r="L5" s="147"/>
      <c r="M5" s="147"/>
      <c r="N5" s="147"/>
      <c r="O5" s="147"/>
    </row>
    <row r="6" spans="1:17" ht="16.5" customHeight="1" x14ac:dyDescent="0.35">
      <c r="A6" s="148">
        <v>2</v>
      </c>
      <c r="B6" s="149" t="s">
        <v>47</v>
      </c>
      <c r="C6" s="64"/>
      <c r="D6" s="150"/>
      <c r="E6" s="150"/>
      <c r="F6" s="151"/>
      <c r="G6" s="151"/>
      <c r="H6" s="152"/>
      <c r="I6" s="152"/>
      <c r="J6" s="152"/>
      <c r="K6" s="152"/>
      <c r="L6" s="152"/>
      <c r="M6" s="152"/>
      <c r="N6" s="152"/>
      <c r="O6" s="152"/>
    </row>
    <row r="7" spans="1:17" ht="18.5" x14ac:dyDescent="0.45">
      <c r="A7" s="67">
        <v>3</v>
      </c>
      <c r="B7" s="153" t="s">
        <v>77</v>
      </c>
      <c r="C7" s="154" t="s">
        <v>183</v>
      </c>
      <c r="D7" s="155" t="s">
        <v>65</v>
      </c>
      <c r="E7" s="156">
        <v>50</v>
      </c>
      <c r="F7" s="157">
        <v>2500</v>
      </c>
      <c r="G7" s="65">
        <f>E7*F7</f>
        <v>125000</v>
      </c>
      <c r="H7" s="72"/>
      <c r="I7" s="72">
        <f>F7*H7</f>
        <v>0</v>
      </c>
      <c r="J7" s="72"/>
      <c r="K7" s="72">
        <f>F7*J7</f>
        <v>0</v>
      </c>
      <c r="L7" s="72">
        <f>J7+H7</f>
        <v>0</v>
      </c>
      <c r="M7" s="72">
        <f>L7*F7</f>
        <v>0</v>
      </c>
      <c r="N7" s="72">
        <f>E7-L7</f>
        <v>50</v>
      </c>
      <c r="O7" s="72">
        <f>G7-M7</f>
        <v>125000</v>
      </c>
      <c r="Q7" s="158"/>
    </row>
    <row r="8" spans="1:17" x14ac:dyDescent="0.35">
      <c r="A8" s="138"/>
      <c r="B8" s="139"/>
      <c r="C8" s="159"/>
      <c r="D8" s="159"/>
      <c r="E8" s="159"/>
      <c r="F8" s="160"/>
      <c r="G8" s="161">
        <f>SUM(G7)</f>
        <v>125000</v>
      </c>
      <c r="H8" s="159"/>
      <c r="I8" s="161"/>
      <c r="J8" s="159"/>
      <c r="K8" s="161"/>
      <c r="L8" s="159"/>
      <c r="M8" s="161"/>
      <c r="N8" s="159"/>
      <c r="O8" s="162">
        <f>SUM(O6:O7)</f>
        <v>125000</v>
      </c>
    </row>
    <row r="9" spans="1:17" ht="16.5" customHeight="1" x14ac:dyDescent="0.35">
      <c r="A9" s="121"/>
      <c r="O9" s="123"/>
      <c r="Q9" s="163"/>
    </row>
    <row r="10" spans="1:17" ht="16.5" customHeight="1" x14ac:dyDescent="0.45">
      <c r="A10" s="121"/>
      <c r="G10" s="164"/>
      <c r="H10" s="164"/>
      <c r="I10" s="164"/>
      <c r="K10" s="158"/>
      <c r="O10" s="123"/>
    </row>
    <row r="11" spans="1:17" ht="16.5" customHeight="1" x14ac:dyDescent="0.35">
      <c r="A11" s="121"/>
      <c r="C11" s="4"/>
      <c r="D11" s="4"/>
      <c r="E11" s="4"/>
      <c r="F11" s="165"/>
      <c r="G11" s="1"/>
      <c r="H11" s="1"/>
      <c r="I11" s="1"/>
      <c r="K11" s="163"/>
      <c r="O11" s="123"/>
    </row>
    <row r="12" spans="1:17" ht="16.5" customHeight="1" x14ac:dyDescent="0.35">
      <c r="A12" s="121"/>
      <c r="C12" s="1"/>
      <c r="D12" s="1"/>
      <c r="E12" s="1"/>
      <c r="F12" s="122"/>
      <c r="G12" s="1"/>
      <c r="H12" s="1"/>
      <c r="I12" s="1"/>
      <c r="O12" s="123"/>
    </row>
    <row r="13" spans="1:17" ht="16.5" customHeight="1" x14ac:dyDescent="0.35">
      <c r="A13" s="121"/>
      <c r="C13" s="1"/>
      <c r="D13" s="1"/>
      <c r="E13" s="1"/>
      <c r="F13" s="122"/>
      <c r="G13" s="1"/>
      <c r="H13" s="1"/>
      <c r="I13" s="1"/>
      <c r="O13" s="123"/>
    </row>
    <row r="14" spans="1:17" ht="16.5" customHeight="1" x14ac:dyDescent="0.35">
      <c r="A14" s="121"/>
      <c r="C14" s="1"/>
      <c r="D14" s="1"/>
      <c r="E14" s="1"/>
      <c r="F14" s="122"/>
      <c r="G14" s="1"/>
      <c r="H14" s="1"/>
      <c r="I14" s="1"/>
      <c r="O14" s="123"/>
    </row>
    <row r="15" spans="1:17" ht="16.5" customHeight="1" x14ac:dyDescent="0.35">
      <c r="A15" s="121"/>
      <c r="C15" s="4"/>
      <c r="D15" s="4"/>
      <c r="E15" s="4"/>
      <c r="F15" s="124"/>
      <c r="G15" s="1"/>
      <c r="H15" s="1"/>
      <c r="I15" s="1"/>
      <c r="O15" s="123"/>
    </row>
    <row r="16" spans="1:17" ht="16.5" customHeight="1" x14ac:dyDescent="0.35">
      <c r="A16" s="121"/>
      <c r="O16" s="123"/>
    </row>
    <row r="17" spans="1:15" ht="16.5" customHeight="1" x14ac:dyDescent="0.35">
      <c r="A17" s="125"/>
      <c r="B17" s="126"/>
      <c r="C17" s="126"/>
      <c r="D17" s="126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8"/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2"/>
  <sheetViews>
    <sheetView topLeftCell="C1" zoomScale="70" zoomScaleNormal="70" workbookViewId="0">
      <selection activeCell="Q28" sqref="Q28"/>
    </sheetView>
  </sheetViews>
  <sheetFormatPr defaultRowHeight="14.5" x14ac:dyDescent="0.35"/>
  <cols>
    <col min="1" max="1" width="5.08984375" customWidth="1"/>
    <col min="2" max="2" width="11.36328125" customWidth="1"/>
    <col min="3" max="3" width="55.08984375" customWidth="1"/>
    <col min="4" max="4" width="4.54296875" customWidth="1"/>
    <col min="5" max="5" width="9.90625" customWidth="1"/>
    <col min="6" max="6" width="10.90625" style="44" customWidth="1"/>
    <col min="7" max="7" width="17.90625" customWidth="1"/>
    <col min="8" max="8" width="5.453125" customWidth="1"/>
    <col min="9" max="9" width="9.08984375" customWidth="1"/>
    <col min="10" max="10" width="7.54296875" customWidth="1"/>
    <col min="11" max="11" width="9.54296875" customWidth="1"/>
    <col min="12" max="12" width="8.54296875" customWidth="1"/>
    <col min="13" max="13" width="9.90625" customWidth="1"/>
    <col min="14" max="14" width="9.08984375" customWidth="1"/>
    <col min="15" max="15" width="12.453125" style="431" customWidth="1"/>
    <col min="16" max="16" width="13.36328125" bestFit="1" customWidth="1"/>
    <col min="17" max="1023" width="8.54296875" customWidth="1"/>
  </cols>
  <sheetData>
    <row r="2" spans="1:15" ht="21" x14ac:dyDescent="0.5">
      <c r="C2" s="45" t="s">
        <v>181</v>
      </c>
      <c r="N2" t="s">
        <v>35</v>
      </c>
      <c r="O2" s="505"/>
    </row>
    <row r="3" spans="1:15" x14ac:dyDescent="0.35">
      <c r="A3" s="133"/>
      <c r="B3" s="134"/>
      <c r="C3" s="135" t="s">
        <v>24</v>
      </c>
      <c r="D3" s="135" t="s">
        <v>36</v>
      </c>
      <c r="E3" s="136" t="s">
        <v>37</v>
      </c>
      <c r="F3" s="137" t="s">
        <v>38</v>
      </c>
      <c r="G3" s="136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5" x14ac:dyDescent="0.35">
      <c r="A4" s="138"/>
      <c r="B4" s="139"/>
      <c r="C4" s="139"/>
      <c r="D4" s="139"/>
      <c r="E4" s="139"/>
      <c r="F4" s="140"/>
      <c r="G4" s="139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506" t="s">
        <v>39</v>
      </c>
    </row>
    <row r="5" spans="1:15" ht="15.5" x14ac:dyDescent="0.35">
      <c r="A5" s="143"/>
      <c r="B5" s="144" t="s">
        <v>45</v>
      </c>
      <c r="C5" s="59"/>
      <c r="D5" s="145"/>
      <c r="E5" s="145"/>
      <c r="F5" s="146"/>
      <c r="G5" s="146"/>
      <c r="H5" s="147"/>
      <c r="I5" s="147"/>
      <c r="J5" s="147"/>
      <c r="K5" s="147"/>
      <c r="L5" s="147"/>
      <c r="M5" s="147"/>
      <c r="N5" s="147"/>
      <c r="O5" s="507"/>
    </row>
    <row r="6" spans="1:15" ht="16.5" customHeight="1" x14ac:dyDescent="0.35">
      <c r="A6" s="148"/>
      <c r="B6" s="149">
        <v>62</v>
      </c>
      <c r="C6" s="64" t="s">
        <v>24</v>
      </c>
      <c r="D6" s="150"/>
      <c r="E6" s="150"/>
      <c r="F6" s="151"/>
      <c r="G6" s="151"/>
      <c r="H6" s="152"/>
      <c r="I6" s="152"/>
      <c r="J6" s="152"/>
      <c r="K6" s="152"/>
      <c r="L6" s="152"/>
      <c r="M6" s="152"/>
      <c r="N6" s="152"/>
      <c r="O6" s="508"/>
    </row>
    <row r="7" spans="1:15" x14ac:dyDescent="0.35">
      <c r="A7" s="67">
        <v>1</v>
      </c>
      <c r="B7" s="153" t="s">
        <v>184</v>
      </c>
      <c r="C7" s="170" t="s">
        <v>185</v>
      </c>
      <c r="D7" s="171" t="s">
        <v>65</v>
      </c>
      <c r="E7" s="172">
        <v>1447.617</v>
      </c>
      <c r="F7" s="173">
        <v>235</v>
      </c>
      <c r="G7" s="151">
        <f>E7*F7</f>
        <v>340189.995</v>
      </c>
      <c r="H7" s="72"/>
      <c r="I7" s="72">
        <f>F7*H7</f>
        <v>0</v>
      </c>
      <c r="J7" s="72"/>
      <c r="K7" s="72">
        <f>F7*J7</f>
        <v>0</v>
      </c>
      <c r="L7" s="72">
        <f>J7+H7</f>
        <v>0</v>
      </c>
      <c r="M7" s="72">
        <f>L7*F7</f>
        <v>0</v>
      </c>
      <c r="N7" s="72">
        <f>E7-L7</f>
        <v>1447.617</v>
      </c>
      <c r="O7" s="413">
        <f>G7-M7</f>
        <v>340189.995</v>
      </c>
    </row>
    <row r="8" spans="1:15" s="431" customFormat="1" x14ac:dyDescent="0.35">
      <c r="A8" s="406">
        <v>2</v>
      </c>
      <c r="B8" s="407" t="s">
        <v>186</v>
      </c>
      <c r="C8" s="408" t="s">
        <v>187</v>
      </c>
      <c r="D8" s="427" t="s">
        <v>65</v>
      </c>
      <c r="E8" s="428">
        <v>1447.617</v>
      </c>
      <c r="F8" s="429">
        <v>-100</v>
      </c>
      <c r="G8" s="430">
        <f>E8*F8</f>
        <v>-144761.69999999998</v>
      </c>
      <c r="H8" s="413"/>
      <c r="I8" s="413">
        <f>F8*H8</f>
        <v>0</v>
      </c>
      <c r="J8" s="413"/>
      <c r="K8" s="413">
        <f>F8*J8</f>
        <v>0</v>
      </c>
      <c r="L8" s="413">
        <f>J8+H8</f>
        <v>0</v>
      </c>
      <c r="M8" s="413">
        <f>L8*F8</f>
        <v>0</v>
      </c>
      <c r="N8" s="413">
        <f>E8-L8</f>
        <v>1447.617</v>
      </c>
      <c r="O8" s="413">
        <f>G8-M8</f>
        <v>-144761.69999999998</v>
      </c>
    </row>
    <row r="9" spans="1:15" ht="29" x14ac:dyDescent="0.35">
      <c r="A9" s="67">
        <v>3</v>
      </c>
      <c r="B9" s="153" t="s">
        <v>184</v>
      </c>
      <c r="C9" s="174" t="s">
        <v>188</v>
      </c>
      <c r="D9" s="175" t="s">
        <v>189</v>
      </c>
      <c r="E9" s="172">
        <v>26</v>
      </c>
      <c r="F9" s="176">
        <v>11000</v>
      </c>
      <c r="G9" s="151">
        <f>E9*F9</f>
        <v>286000</v>
      </c>
      <c r="H9" s="72"/>
      <c r="I9" s="72">
        <f>F9*H9</f>
        <v>0</v>
      </c>
      <c r="J9" s="72"/>
      <c r="K9" s="72">
        <f>F9*J9</f>
        <v>0</v>
      </c>
      <c r="L9" s="72">
        <f>J9+H9</f>
        <v>0</v>
      </c>
      <c r="M9" s="72">
        <f>L9*F9</f>
        <v>0</v>
      </c>
      <c r="N9" s="72">
        <f>E9-L9</f>
        <v>26</v>
      </c>
      <c r="O9" s="413">
        <f>G9-M9</f>
        <v>286000</v>
      </c>
    </row>
    <row r="10" spans="1:15" x14ac:dyDescent="0.35">
      <c r="A10" s="67">
        <v>4</v>
      </c>
      <c r="B10" s="153" t="s">
        <v>184</v>
      </c>
      <c r="C10" s="177" t="s">
        <v>190</v>
      </c>
      <c r="D10" s="178" t="s">
        <v>189</v>
      </c>
      <c r="E10" s="172">
        <v>26</v>
      </c>
      <c r="F10" s="176">
        <v>920</v>
      </c>
      <c r="G10" s="151">
        <f>E10*F10</f>
        <v>23920</v>
      </c>
      <c r="H10" s="72"/>
      <c r="I10" s="72">
        <f>F10*H10</f>
        <v>0</v>
      </c>
      <c r="J10" s="72"/>
      <c r="K10" s="72">
        <f>F10*J10</f>
        <v>0</v>
      </c>
      <c r="L10" s="72">
        <f>J10+H10</f>
        <v>0</v>
      </c>
      <c r="M10" s="72">
        <f>L10*F10</f>
        <v>0</v>
      </c>
      <c r="N10" s="72">
        <f>E10-L10</f>
        <v>26</v>
      </c>
      <c r="O10" s="413">
        <f>G10-M10</f>
        <v>23920</v>
      </c>
    </row>
    <row r="11" spans="1:15" ht="15.5" x14ac:dyDescent="0.35">
      <c r="A11" s="67"/>
      <c r="B11" s="149">
        <v>997</v>
      </c>
      <c r="C11" s="179" t="s">
        <v>81</v>
      </c>
      <c r="D11" s="180"/>
      <c r="E11" s="181"/>
      <c r="F11" s="182"/>
      <c r="G11" s="151"/>
      <c r="H11" s="72"/>
      <c r="I11" s="72"/>
      <c r="J11" s="72"/>
      <c r="K11" s="72"/>
      <c r="L11" s="72"/>
      <c r="M11" s="72"/>
      <c r="N11" s="72"/>
      <c r="O11" s="509"/>
    </row>
    <row r="12" spans="1:15" ht="29" x14ac:dyDescent="0.35">
      <c r="A12" s="67">
        <v>5</v>
      </c>
      <c r="B12" s="153" t="s">
        <v>82</v>
      </c>
      <c r="C12" s="177" t="s">
        <v>83</v>
      </c>
      <c r="D12" s="175" t="s">
        <v>79</v>
      </c>
      <c r="E12" s="172">
        <v>3.89</v>
      </c>
      <c r="F12" s="429">
        <v>452</v>
      </c>
      <c r="G12" s="151">
        <f>E12*F12</f>
        <v>1758.28</v>
      </c>
      <c r="H12" s="72"/>
      <c r="I12" s="72">
        <f>F12*H12</f>
        <v>0</v>
      </c>
      <c r="J12" s="72"/>
      <c r="K12" s="72">
        <f>F12*J12</f>
        <v>0</v>
      </c>
      <c r="L12" s="72">
        <f>J12+H12</f>
        <v>0</v>
      </c>
      <c r="M12" s="72">
        <f>L12*F12</f>
        <v>0</v>
      </c>
      <c r="N12" s="72">
        <f>E12-L12</f>
        <v>3.89</v>
      </c>
      <c r="O12" s="413">
        <f>G12-M12</f>
        <v>1758.28</v>
      </c>
    </row>
    <row r="13" spans="1:15" ht="29" x14ac:dyDescent="0.35">
      <c r="A13" s="67">
        <v>6</v>
      </c>
      <c r="B13" s="183" t="s">
        <v>84</v>
      </c>
      <c r="C13" s="184" t="s">
        <v>85</v>
      </c>
      <c r="D13" s="185" t="s">
        <v>79</v>
      </c>
      <c r="E13" s="186">
        <f>3.89*9</f>
        <v>35.01</v>
      </c>
      <c r="F13" s="425">
        <v>12.5</v>
      </c>
      <c r="G13" s="151">
        <f>E13*F13</f>
        <v>437.625</v>
      </c>
      <c r="H13" s="72"/>
      <c r="I13" s="72">
        <f>F13*H13</f>
        <v>0</v>
      </c>
      <c r="J13" s="72"/>
      <c r="K13" s="72">
        <f>F13*J13</f>
        <v>0</v>
      </c>
      <c r="L13" s="72">
        <f>J13+H13</f>
        <v>0</v>
      </c>
      <c r="M13" s="72">
        <f>L13*F13</f>
        <v>0</v>
      </c>
      <c r="N13" s="72">
        <f>E13-L13</f>
        <v>35.01</v>
      </c>
      <c r="O13" s="413">
        <f>G13-M13</f>
        <v>437.625</v>
      </c>
    </row>
    <row r="14" spans="1:15" ht="29" x14ac:dyDescent="0.35">
      <c r="A14" s="67">
        <v>7</v>
      </c>
      <c r="B14" s="183" t="s">
        <v>88</v>
      </c>
      <c r="C14" s="184" t="s">
        <v>89</v>
      </c>
      <c r="D14" s="185" t="s">
        <v>79</v>
      </c>
      <c r="E14" s="186">
        <v>3.89</v>
      </c>
      <c r="F14" s="425">
        <v>1250</v>
      </c>
      <c r="G14" s="151">
        <f>E14*F14</f>
        <v>4862.5</v>
      </c>
      <c r="H14" s="72"/>
      <c r="I14" s="72">
        <f>F14*H14</f>
        <v>0</v>
      </c>
      <c r="J14" s="72"/>
      <c r="K14" s="72">
        <f>F14*J14</f>
        <v>0</v>
      </c>
      <c r="L14" s="72">
        <f>J14+H14</f>
        <v>0</v>
      </c>
      <c r="M14" s="72">
        <f>L14*F14</f>
        <v>0</v>
      </c>
      <c r="N14" s="72">
        <f>E14-L14</f>
        <v>3.89</v>
      </c>
      <c r="O14" s="413">
        <f>G14-M14</f>
        <v>4862.5</v>
      </c>
    </row>
    <row r="15" spans="1:15" ht="15.5" x14ac:dyDescent="0.35">
      <c r="A15" s="67"/>
      <c r="B15" s="149">
        <v>998</v>
      </c>
      <c r="C15" s="179" t="s">
        <v>91</v>
      </c>
      <c r="D15" s="187"/>
      <c r="E15" s="181"/>
      <c r="F15" s="432"/>
      <c r="G15" s="151"/>
      <c r="H15" s="72"/>
      <c r="I15" s="72"/>
      <c r="J15" s="72"/>
      <c r="K15" s="72"/>
      <c r="L15" s="72"/>
      <c r="M15" s="72"/>
      <c r="N15" s="72"/>
      <c r="O15" s="413"/>
    </row>
    <row r="16" spans="1:15" x14ac:dyDescent="0.35">
      <c r="A16" s="67">
        <v>8</v>
      </c>
      <c r="B16" s="183" t="s">
        <v>92</v>
      </c>
      <c r="C16" s="184" t="s">
        <v>93</v>
      </c>
      <c r="D16" s="185" t="s">
        <v>79</v>
      </c>
      <c r="E16" s="186">
        <v>5.1870000000000003</v>
      </c>
      <c r="F16" s="425">
        <v>261</v>
      </c>
      <c r="G16" s="151">
        <f>E16*F16</f>
        <v>1353.807</v>
      </c>
      <c r="H16" s="72"/>
      <c r="I16" s="72">
        <f>F16*H16</f>
        <v>0</v>
      </c>
      <c r="J16" s="72"/>
      <c r="K16" s="72">
        <f>F16*J16</f>
        <v>0</v>
      </c>
      <c r="L16" s="72">
        <f>J16+H16</f>
        <v>0</v>
      </c>
      <c r="M16" s="72">
        <f>L16*F16</f>
        <v>0</v>
      </c>
      <c r="N16" s="72">
        <f>E16-L16</f>
        <v>5.1870000000000003</v>
      </c>
      <c r="O16" s="413">
        <f>G16-M16</f>
        <v>1353.807</v>
      </c>
    </row>
    <row r="17" spans="1:16" ht="15.5" x14ac:dyDescent="0.35">
      <c r="A17" s="67"/>
      <c r="B17" s="188" t="s">
        <v>94</v>
      </c>
      <c r="C17" s="189"/>
      <c r="D17" s="190"/>
      <c r="E17" s="181"/>
      <c r="F17" s="433"/>
      <c r="G17" s="151"/>
      <c r="H17" s="72"/>
      <c r="I17" s="72"/>
      <c r="J17" s="72"/>
      <c r="K17" s="72"/>
      <c r="L17" s="72"/>
      <c r="M17" s="72"/>
      <c r="N17" s="72"/>
      <c r="O17" s="413"/>
      <c r="P17" s="489"/>
    </row>
    <row r="18" spans="1:16" x14ac:dyDescent="0.35">
      <c r="A18" s="67"/>
      <c r="B18" s="149">
        <v>764</v>
      </c>
      <c r="C18" s="64" t="s">
        <v>152</v>
      </c>
      <c r="D18" s="190"/>
      <c r="E18" s="181"/>
      <c r="F18" s="429"/>
      <c r="G18" s="151"/>
      <c r="H18" s="72"/>
      <c r="I18" s="72"/>
      <c r="J18" s="72"/>
      <c r="K18" s="72"/>
      <c r="L18" s="72"/>
      <c r="M18" s="72"/>
      <c r="N18" s="72"/>
      <c r="O18" s="413"/>
    </row>
    <row r="19" spans="1:16" ht="33.75" customHeight="1" x14ac:dyDescent="0.35">
      <c r="A19" s="67">
        <v>9</v>
      </c>
      <c r="B19" s="183" t="s">
        <v>191</v>
      </c>
      <c r="C19" s="191" t="s">
        <v>192</v>
      </c>
      <c r="D19" s="192" t="s">
        <v>65</v>
      </c>
      <c r="E19" s="186">
        <f>(1+1+1.2)*3.4</f>
        <v>10.88</v>
      </c>
      <c r="F19" s="425">
        <v>2400</v>
      </c>
      <c r="G19" s="151">
        <f>E19*F19</f>
        <v>26112.000000000004</v>
      </c>
      <c r="H19" s="72">
        <v>0</v>
      </c>
      <c r="I19" s="72">
        <f>F19*H19</f>
        <v>0</v>
      </c>
      <c r="J19" s="72"/>
      <c r="K19" s="72">
        <f>F19*J19</f>
        <v>0</v>
      </c>
      <c r="L19" s="72">
        <f>J19+H19</f>
        <v>0</v>
      </c>
      <c r="M19" s="72">
        <f>L19*F19</f>
        <v>0</v>
      </c>
      <c r="N19" s="72">
        <f>E19-L19</f>
        <v>10.88</v>
      </c>
      <c r="O19" s="413">
        <f>G19-M19</f>
        <v>26112.000000000004</v>
      </c>
    </row>
    <row r="20" spans="1:16" ht="29" x14ac:dyDescent="0.35">
      <c r="A20" s="67">
        <v>10</v>
      </c>
      <c r="B20" s="183" t="s">
        <v>159</v>
      </c>
      <c r="C20" s="184" t="s">
        <v>160</v>
      </c>
      <c r="D20" s="185" t="s">
        <v>79</v>
      </c>
      <c r="E20" s="186">
        <v>8.7999999999999995E-2</v>
      </c>
      <c r="F20" s="425">
        <v>1520</v>
      </c>
      <c r="G20" s="151">
        <f>E20*F20</f>
        <v>133.76</v>
      </c>
      <c r="H20" s="72">
        <v>0</v>
      </c>
      <c r="I20" s="72">
        <f>F20*H20</f>
        <v>0</v>
      </c>
      <c r="J20" s="72"/>
      <c r="K20" s="72">
        <f>F20*J20</f>
        <v>0</v>
      </c>
      <c r="L20" s="72">
        <f>J20+H20</f>
        <v>0</v>
      </c>
      <c r="M20" s="72">
        <f>L20*F20</f>
        <v>0</v>
      </c>
      <c r="N20" s="72">
        <f>E20-L20</f>
        <v>8.7999999999999995E-2</v>
      </c>
      <c r="O20" s="413">
        <f>G20-M20</f>
        <v>133.76</v>
      </c>
    </row>
    <row r="21" spans="1:16" ht="29" x14ac:dyDescent="0.35">
      <c r="A21" s="67">
        <v>11</v>
      </c>
      <c r="B21" s="183" t="s">
        <v>161</v>
      </c>
      <c r="C21" s="184" t="s">
        <v>162</v>
      </c>
      <c r="D21" s="185" t="s">
        <v>79</v>
      </c>
      <c r="E21" s="186">
        <v>8.7999999999999995E-2</v>
      </c>
      <c r="F21" s="425">
        <v>763</v>
      </c>
      <c r="G21" s="151">
        <f>E21*F21</f>
        <v>67.143999999999991</v>
      </c>
      <c r="H21" s="72">
        <v>0</v>
      </c>
      <c r="I21" s="72">
        <f>F21*H21</f>
        <v>0</v>
      </c>
      <c r="J21" s="72"/>
      <c r="K21" s="72">
        <f>F21*J21</f>
        <v>0</v>
      </c>
      <c r="L21" s="72">
        <f>J21+H21</f>
        <v>0</v>
      </c>
      <c r="M21" s="72">
        <f>L21*F21</f>
        <v>0</v>
      </c>
      <c r="N21" s="72">
        <f>E21-L21</f>
        <v>8.7999999999999995E-2</v>
      </c>
      <c r="O21" s="413">
        <f>G21-M21</f>
        <v>67.143999999999991</v>
      </c>
    </row>
    <row r="22" spans="1:16" x14ac:dyDescent="0.35">
      <c r="A22" s="67"/>
      <c r="B22" s="194"/>
      <c r="C22" s="177"/>
      <c r="D22" s="195"/>
      <c r="E22" s="196"/>
      <c r="F22" s="434"/>
      <c r="G22" s="151"/>
      <c r="H22" s="72"/>
      <c r="I22" s="72"/>
      <c r="J22" s="72"/>
      <c r="K22" s="72"/>
      <c r="L22" s="72"/>
      <c r="M22" s="72"/>
      <c r="N22" s="72"/>
      <c r="O22" s="413"/>
    </row>
    <row r="23" spans="1:16" x14ac:dyDescent="0.35">
      <c r="A23" s="138"/>
      <c r="B23" s="139"/>
      <c r="C23" s="159"/>
      <c r="D23" s="159"/>
      <c r="E23" s="159"/>
      <c r="F23" s="160"/>
      <c r="G23" s="162">
        <f>SUM(G6:G22)</f>
        <v>540073.41100000008</v>
      </c>
      <c r="H23" s="159"/>
      <c r="I23" s="161"/>
      <c r="J23" s="159"/>
      <c r="K23" s="161"/>
      <c r="L23" s="159"/>
      <c r="M23" s="161"/>
      <c r="N23" s="159"/>
      <c r="O23" s="510">
        <f>SUM(O6:O22)</f>
        <v>540073.41100000008</v>
      </c>
    </row>
    <row r="24" spans="1:16" ht="16.5" customHeight="1" x14ac:dyDescent="0.35">
      <c r="A24" s="121"/>
      <c r="O24" s="511"/>
    </row>
    <row r="25" spans="1:16" ht="16.5" customHeight="1" x14ac:dyDescent="0.35">
      <c r="A25" s="121"/>
      <c r="G25" s="164"/>
      <c r="H25" s="164"/>
      <c r="I25" s="164"/>
      <c r="O25" s="511"/>
    </row>
    <row r="26" spans="1:16" ht="16.5" customHeight="1" x14ac:dyDescent="0.35">
      <c r="A26" s="121"/>
      <c r="C26" s="4"/>
      <c r="D26" s="4"/>
      <c r="E26" s="4"/>
      <c r="F26" s="165"/>
      <c r="G26" s="1"/>
      <c r="H26" s="1"/>
      <c r="I26" s="1"/>
      <c r="K26" s="163"/>
      <c r="O26" s="511"/>
    </row>
    <row r="27" spans="1:16" ht="16.5" customHeight="1" x14ac:dyDescent="0.35">
      <c r="A27" s="121"/>
      <c r="C27" s="1"/>
      <c r="D27" s="1"/>
      <c r="E27" s="1"/>
      <c r="F27" s="122"/>
      <c r="G27" s="1"/>
      <c r="H27" s="1"/>
      <c r="I27" s="1"/>
      <c r="O27" s="511"/>
    </row>
    <row r="28" spans="1:16" ht="16.5" customHeight="1" x14ac:dyDescent="0.35">
      <c r="A28" s="121"/>
      <c r="C28" s="1"/>
      <c r="D28" s="1"/>
      <c r="E28" s="1"/>
      <c r="F28" s="122"/>
      <c r="G28" s="1"/>
      <c r="H28" s="1"/>
      <c r="I28" s="1"/>
      <c r="O28" s="511"/>
    </row>
    <row r="29" spans="1:16" ht="16.5" customHeight="1" x14ac:dyDescent="0.35">
      <c r="A29" s="121"/>
      <c r="C29" s="1"/>
      <c r="D29" s="1"/>
      <c r="E29" s="1"/>
      <c r="F29" s="122"/>
      <c r="G29" s="1"/>
      <c r="H29" s="1"/>
      <c r="I29" s="1"/>
      <c r="O29" s="511"/>
    </row>
    <row r="30" spans="1:16" ht="16.5" customHeight="1" x14ac:dyDescent="0.35">
      <c r="A30" s="121"/>
      <c r="C30" s="4"/>
      <c r="D30" s="4"/>
      <c r="E30" s="4"/>
      <c r="F30" s="124"/>
      <c r="G30" s="1"/>
      <c r="H30" s="1"/>
      <c r="I30" s="1"/>
      <c r="O30" s="511"/>
    </row>
    <row r="31" spans="1:16" ht="16.5" customHeight="1" x14ac:dyDescent="0.35">
      <c r="A31" s="121"/>
      <c r="O31" s="511"/>
    </row>
    <row r="32" spans="1:16" ht="16.5" customHeight="1" x14ac:dyDescent="0.35">
      <c r="A32" s="125"/>
      <c r="B32" s="126"/>
      <c r="C32" s="126"/>
      <c r="D32" s="126"/>
      <c r="E32" s="126"/>
      <c r="F32" s="127"/>
      <c r="G32" s="126"/>
      <c r="H32" s="126"/>
      <c r="I32" s="126"/>
      <c r="J32" s="126"/>
      <c r="K32" s="126"/>
      <c r="L32" s="126"/>
      <c r="M32" s="126"/>
      <c r="N32" s="126"/>
      <c r="O32" s="512"/>
    </row>
    <row r="33" spans="2:15" ht="18" x14ac:dyDescent="0.4">
      <c r="B33" s="197"/>
      <c r="C33" s="199"/>
      <c r="D33" s="200"/>
      <c r="E33" s="200"/>
      <c r="F33" s="201"/>
      <c r="G33" s="200"/>
      <c r="H33" s="202"/>
      <c r="I33" s="202"/>
      <c r="J33" s="202"/>
      <c r="K33" s="202"/>
      <c r="L33" s="202"/>
      <c r="M33" s="202"/>
      <c r="N33" s="130"/>
      <c r="O33" s="513"/>
    </row>
    <row r="34" spans="2:15" ht="18" x14ac:dyDescent="0.4">
      <c r="B34" s="197"/>
      <c r="C34" s="199"/>
      <c r="D34" s="200"/>
      <c r="E34" s="200"/>
      <c r="F34" s="201"/>
      <c r="G34" s="200"/>
      <c r="H34" s="202"/>
      <c r="I34" s="202"/>
      <c r="J34" s="202"/>
      <c r="K34" s="202"/>
      <c r="L34" s="202"/>
      <c r="M34" s="202"/>
      <c r="N34" s="130"/>
      <c r="O34" s="513"/>
    </row>
    <row r="35" spans="2:15" ht="18" x14ac:dyDescent="0.4">
      <c r="B35" s="197"/>
      <c r="C35" s="199"/>
      <c r="D35" s="200"/>
      <c r="E35" s="200"/>
      <c r="F35" s="201"/>
      <c r="G35" s="200"/>
      <c r="H35" s="202"/>
      <c r="I35" s="202"/>
      <c r="J35" s="202"/>
      <c r="K35" s="202"/>
      <c r="L35" s="202"/>
      <c r="M35" s="202"/>
      <c r="N35" s="130"/>
      <c r="O35" s="513"/>
    </row>
    <row r="36" spans="2:15" ht="18" x14ac:dyDescent="0.4">
      <c r="B36" s="197"/>
      <c r="C36" s="199"/>
      <c r="D36" s="200"/>
      <c r="E36" s="200"/>
      <c r="F36" s="201"/>
      <c r="G36" s="200"/>
      <c r="H36" s="202"/>
      <c r="I36" s="202"/>
      <c r="J36" s="202"/>
      <c r="K36" s="202"/>
      <c r="L36" s="202"/>
      <c r="M36" s="202"/>
      <c r="N36" s="130"/>
      <c r="O36" s="513"/>
    </row>
    <row r="37" spans="2:15" ht="18" x14ac:dyDescent="0.4">
      <c r="B37" s="197"/>
      <c r="C37" s="199"/>
      <c r="D37" s="200"/>
      <c r="E37" s="200"/>
      <c r="F37" s="201"/>
      <c r="G37" s="200"/>
      <c r="H37" s="202"/>
      <c r="I37" s="202"/>
      <c r="J37" s="202"/>
      <c r="K37" s="202"/>
      <c r="L37" s="202"/>
      <c r="M37" s="202"/>
      <c r="N37" s="130"/>
      <c r="O37" s="513"/>
    </row>
    <row r="38" spans="2:15" ht="18" x14ac:dyDescent="0.4">
      <c r="B38" s="197"/>
      <c r="C38" s="199"/>
      <c r="D38" s="200"/>
      <c r="E38" s="200"/>
      <c r="F38" s="201"/>
      <c r="G38" s="200"/>
      <c r="H38" s="202"/>
      <c r="I38" s="202"/>
      <c r="J38" s="202"/>
      <c r="K38" s="202"/>
      <c r="L38" s="202"/>
      <c r="M38" s="202"/>
      <c r="N38" s="130"/>
      <c r="O38" s="513"/>
    </row>
    <row r="39" spans="2:15" ht="18" x14ac:dyDescent="0.4">
      <c r="B39" s="197"/>
      <c r="C39" s="199"/>
      <c r="D39" s="200"/>
      <c r="E39" s="200"/>
      <c r="F39" s="201"/>
      <c r="G39" s="200"/>
      <c r="H39" s="202"/>
      <c r="I39" s="202"/>
      <c r="J39" s="202"/>
      <c r="K39" s="202"/>
      <c r="L39" s="202"/>
      <c r="M39" s="202"/>
      <c r="N39" s="130"/>
      <c r="O39" s="513"/>
    </row>
    <row r="40" spans="2:15" ht="18" x14ac:dyDescent="0.4">
      <c r="B40" s="197"/>
      <c r="C40" s="199"/>
      <c r="D40" s="200"/>
      <c r="E40" s="200"/>
      <c r="F40" s="201"/>
      <c r="G40" s="200"/>
      <c r="H40" s="202"/>
      <c r="I40" s="202"/>
      <c r="J40" s="202"/>
      <c r="K40" s="202"/>
      <c r="L40" s="202"/>
      <c r="M40" s="202"/>
      <c r="N40" s="130"/>
      <c r="O40" s="513"/>
    </row>
    <row r="41" spans="2:15" ht="18" x14ac:dyDescent="0.4">
      <c r="B41" s="197"/>
      <c r="C41" s="199"/>
      <c r="D41" s="200"/>
      <c r="E41" s="200"/>
      <c r="F41" s="201"/>
      <c r="G41" s="200"/>
      <c r="H41" s="202"/>
      <c r="I41" s="202"/>
      <c r="J41" s="202"/>
      <c r="K41" s="202"/>
      <c r="L41" s="202"/>
      <c r="M41" s="202"/>
      <c r="N41" s="130"/>
      <c r="O41" s="513"/>
    </row>
    <row r="42" spans="2:15" ht="18" x14ac:dyDescent="0.4">
      <c r="B42" s="197"/>
      <c r="C42" s="199"/>
      <c r="D42" s="200"/>
      <c r="E42" s="200"/>
      <c r="F42" s="201"/>
      <c r="G42" s="200"/>
      <c r="H42" s="202"/>
      <c r="I42" s="202"/>
      <c r="J42" s="202"/>
      <c r="K42" s="202"/>
      <c r="L42" s="202"/>
      <c r="M42" s="202"/>
      <c r="N42" s="130"/>
      <c r="O42" s="513"/>
    </row>
    <row r="43" spans="2:15" ht="18" x14ac:dyDescent="0.4">
      <c r="B43" s="197"/>
      <c r="C43" s="199"/>
      <c r="D43" s="200"/>
      <c r="E43" s="200"/>
      <c r="F43" s="201"/>
      <c r="G43" s="200"/>
      <c r="H43" s="202"/>
      <c r="I43" s="202"/>
      <c r="J43" s="202"/>
      <c r="K43" s="202"/>
      <c r="L43" s="202"/>
      <c r="M43" s="202"/>
      <c r="N43" s="130"/>
      <c r="O43" s="513"/>
    </row>
    <row r="44" spans="2:15" ht="18" x14ac:dyDescent="0.4">
      <c r="B44" s="197"/>
      <c r="C44" s="199"/>
      <c r="D44" s="200"/>
      <c r="E44" s="200"/>
      <c r="F44" s="201"/>
      <c r="G44" s="200"/>
      <c r="H44" s="202"/>
      <c r="I44" s="202"/>
      <c r="J44" s="202"/>
      <c r="K44" s="202"/>
      <c r="L44" s="202"/>
      <c r="M44" s="202"/>
      <c r="N44" s="130"/>
      <c r="O44" s="513"/>
    </row>
    <row r="45" spans="2:15" ht="18" x14ac:dyDescent="0.4">
      <c r="B45" s="197"/>
      <c r="C45" s="199"/>
      <c r="D45" s="200"/>
      <c r="E45" s="200"/>
      <c r="F45" s="201"/>
      <c r="G45" s="200"/>
      <c r="H45" s="202"/>
      <c r="I45" s="202"/>
      <c r="J45" s="202"/>
      <c r="K45" s="202"/>
      <c r="L45" s="202"/>
      <c r="M45" s="202"/>
      <c r="N45" s="130"/>
      <c r="O45" s="513"/>
    </row>
    <row r="46" spans="2:15" ht="18" x14ac:dyDescent="0.4">
      <c r="B46" s="197"/>
      <c r="C46" s="199"/>
      <c r="D46" s="200"/>
      <c r="E46" s="200"/>
      <c r="F46" s="201"/>
      <c r="G46" s="200"/>
      <c r="H46" s="202"/>
      <c r="I46" s="202"/>
      <c r="J46" s="202"/>
      <c r="K46" s="202"/>
      <c r="L46" s="202"/>
      <c r="M46" s="202"/>
      <c r="N46" s="130"/>
      <c r="O46" s="513"/>
    </row>
    <row r="47" spans="2:15" ht="18" x14ac:dyDescent="0.4">
      <c r="B47" s="197"/>
      <c r="C47" s="199"/>
      <c r="D47" s="200"/>
      <c r="E47" s="200"/>
      <c r="F47" s="201"/>
      <c r="G47" s="200"/>
      <c r="H47" s="202"/>
      <c r="I47" s="202"/>
      <c r="J47" s="202"/>
      <c r="K47" s="202"/>
      <c r="L47" s="202"/>
      <c r="M47" s="202"/>
      <c r="N47" s="130"/>
      <c r="O47" s="513"/>
    </row>
    <row r="48" spans="2:15" ht="18" x14ac:dyDescent="0.4">
      <c r="B48" s="197"/>
      <c r="C48" s="199"/>
      <c r="D48" s="200"/>
      <c r="E48" s="200"/>
      <c r="F48" s="201"/>
      <c r="G48" s="200"/>
      <c r="H48" s="202"/>
      <c r="I48" s="202"/>
      <c r="J48" s="202"/>
      <c r="K48" s="202"/>
      <c r="L48" s="202"/>
      <c r="M48" s="202"/>
      <c r="N48" s="130"/>
      <c r="O48" s="513"/>
    </row>
    <row r="49" spans="2:15" ht="18" x14ac:dyDescent="0.4">
      <c r="B49" s="197"/>
      <c r="C49" s="199"/>
      <c r="D49" s="200"/>
      <c r="E49" s="200"/>
      <c r="F49" s="201"/>
      <c r="G49" s="200"/>
      <c r="H49" s="202"/>
      <c r="I49" s="202"/>
      <c r="J49" s="202"/>
      <c r="K49" s="202"/>
      <c r="L49" s="202"/>
      <c r="M49" s="202"/>
      <c r="N49" s="130"/>
      <c r="O49" s="513"/>
    </row>
    <row r="50" spans="2:15" ht="18" x14ac:dyDescent="0.4">
      <c r="B50" s="197"/>
      <c r="C50" s="199"/>
      <c r="D50" s="200"/>
      <c r="E50" s="200"/>
      <c r="F50" s="201"/>
      <c r="G50" s="200"/>
      <c r="H50" s="202"/>
      <c r="I50" s="202"/>
      <c r="J50" s="202"/>
      <c r="K50" s="202"/>
      <c r="L50" s="202"/>
      <c r="M50" s="202"/>
      <c r="N50" s="130"/>
      <c r="O50" s="513"/>
    </row>
    <row r="51" spans="2:15" ht="18" x14ac:dyDescent="0.4">
      <c r="B51" s="197"/>
      <c r="C51" s="199"/>
      <c r="D51" s="200"/>
      <c r="E51" s="200"/>
      <c r="F51" s="201"/>
      <c r="G51" s="200"/>
      <c r="H51" s="202"/>
      <c r="I51" s="202"/>
      <c r="J51" s="202"/>
      <c r="K51" s="202"/>
      <c r="L51" s="202"/>
      <c r="M51" s="202"/>
      <c r="N51" s="130"/>
      <c r="O51" s="513"/>
    </row>
    <row r="52" spans="2:15" ht="18" x14ac:dyDescent="0.4">
      <c r="B52" s="197"/>
      <c r="C52" s="199"/>
      <c r="D52" s="200"/>
      <c r="E52" s="200"/>
      <c r="F52" s="201"/>
      <c r="G52" s="200"/>
      <c r="H52" s="202"/>
      <c r="I52" s="202"/>
      <c r="J52" s="202"/>
      <c r="K52" s="202"/>
      <c r="L52" s="202"/>
      <c r="M52" s="202"/>
      <c r="N52" s="130"/>
      <c r="O52" s="513"/>
    </row>
    <row r="53" spans="2:15" ht="18" x14ac:dyDescent="0.4">
      <c r="B53" s="197"/>
      <c r="C53" s="199"/>
      <c r="D53" s="200"/>
      <c r="E53" s="200"/>
      <c r="F53" s="201"/>
      <c r="G53" s="200"/>
      <c r="H53" s="202"/>
      <c r="I53" s="202"/>
      <c r="J53" s="202"/>
      <c r="K53" s="202"/>
      <c r="L53" s="202"/>
      <c r="M53" s="202"/>
      <c r="N53" s="130"/>
      <c r="O53" s="513"/>
    </row>
    <row r="54" spans="2:15" ht="18" x14ac:dyDescent="0.4">
      <c r="B54" s="197"/>
      <c r="C54" s="199"/>
      <c r="D54" s="200"/>
      <c r="E54" s="200"/>
      <c r="F54" s="201"/>
      <c r="G54" s="200"/>
      <c r="H54" s="202"/>
      <c r="I54" s="202"/>
      <c r="J54" s="202"/>
      <c r="K54" s="202"/>
      <c r="L54" s="202"/>
      <c r="M54" s="202"/>
      <c r="N54" s="130"/>
      <c r="O54" s="513"/>
    </row>
    <row r="55" spans="2:15" ht="18" x14ac:dyDescent="0.4">
      <c r="B55" s="197"/>
      <c r="C55" s="199"/>
      <c r="D55" s="200"/>
      <c r="E55" s="200"/>
      <c r="F55" s="201"/>
      <c r="G55" s="200"/>
      <c r="H55" s="202"/>
      <c r="I55" s="202"/>
      <c r="J55" s="202"/>
      <c r="K55" s="202"/>
      <c r="L55" s="202"/>
      <c r="M55" s="202"/>
      <c r="N55" s="130"/>
      <c r="O55" s="513"/>
    </row>
    <row r="56" spans="2:15" ht="18" x14ac:dyDescent="0.4">
      <c r="B56" s="197"/>
      <c r="C56" s="199"/>
      <c r="D56" s="200"/>
      <c r="E56" s="200"/>
      <c r="F56" s="201"/>
      <c r="G56" s="200"/>
      <c r="H56" s="202"/>
      <c r="I56" s="202"/>
      <c r="J56" s="202"/>
      <c r="K56" s="202"/>
      <c r="L56" s="202"/>
      <c r="M56" s="202"/>
      <c r="N56" s="130"/>
      <c r="O56" s="513"/>
    </row>
    <row r="57" spans="2:15" ht="18" x14ac:dyDescent="0.4">
      <c r="B57" s="197"/>
      <c r="C57" s="199"/>
      <c r="D57" s="200"/>
      <c r="E57" s="200"/>
      <c r="F57" s="201"/>
      <c r="G57" s="200"/>
      <c r="H57" s="202"/>
      <c r="I57" s="202"/>
      <c r="J57" s="202"/>
      <c r="K57" s="202"/>
      <c r="L57" s="202"/>
      <c r="M57" s="202"/>
      <c r="N57" s="130"/>
      <c r="O57" s="513"/>
    </row>
    <row r="58" spans="2:15" ht="18" x14ac:dyDescent="0.4">
      <c r="B58" s="197"/>
      <c r="C58" s="199"/>
      <c r="D58" s="200"/>
      <c r="E58" s="200"/>
      <c r="F58" s="201"/>
      <c r="G58" s="200"/>
      <c r="H58" s="202"/>
      <c r="I58" s="202"/>
      <c r="J58" s="202"/>
      <c r="K58" s="202"/>
      <c r="L58" s="202"/>
      <c r="M58" s="202"/>
      <c r="N58" s="130"/>
      <c r="O58" s="513"/>
    </row>
    <row r="59" spans="2:15" ht="17.5" x14ac:dyDescent="0.35">
      <c r="B59" s="197"/>
      <c r="C59" s="197"/>
      <c r="D59" s="197"/>
      <c r="E59" s="197"/>
      <c r="F59" s="198"/>
      <c r="G59" s="197"/>
      <c r="H59" s="197"/>
      <c r="I59" s="197"/>
      <c r="J59" s="197"/>
      <c r="K59" s="197"/>
      <c r="L59" s="197"/>
      <c r="M59" s="197"/>
    </row>
    <row r="60" spans="2:15" ht="18" x14ac:dyDescent="0.4">
      <c r="B60" s="197"/>
      <c r="C60" s="166" t="s">
        <v>193</v>
      </c>
      <c r="D60" s="166"/>
      <c r="E60" s="166"/>
      <c r="F60" s="167"/>
      <c r="G60" s="166"/>
      <c r="H60" s="166"/>
      <c r="I60" s="166"/>
      <c r="J60" s="166"/>
      <c r="K60" s="166"/>
      <c r="L60" s="197"/>
      <c r="M60" s="197"/>
    </row>
    <row r="61" spans="2:15" ht="17.5" x14ac:dyDescent="0.35">
      <c r="B61" s="197"/>
      <c r="C61" s="197"/>
      <c r="D61" s="197"/>
      <c r="E61" s="197"/>
      <c r="F61" s="198"/>
      <c r="G61" s="197"/>
      <c r="H61" s="197"/>
      <c r="I61" s="197"/>
      <c r="J61" s="197"/>
      <c r="K61" s="197"/>
      <c r="L61" s="197"/>
      <c r="M61" s="197"/>
    </row>
    <row r="62" spans="2:15" ht="18" x14ac:dyDescent="0.4">
      <c r="C62" s="166" t="s">
        <v>194</v>
      </c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opLeftCell="A13" zoomScale="70" zoomScaleNormal="70" workbookViewId="0">
      <selection activeCell="A24" sqref="A24:XFD29"/>
    </sheetView>
  </sheetViews>
  <sheetFormatPr defaultRowHeight="14.5" x14ac:dyDescent="0.35"/>
  <cols>
    <col min="1" max="1" width="4" customWidth="1"/>
    <col min="2" max="2" width="11.54296875" customWidth="1"/>
    <col min="3" max="3" width="55.08984375" customWidth="1"/>
    <col min="4" max="4" width="4.54296875" customWidth="1"/>
    <col min="5" max="5" width="16" customWidth="1"/>
    <col min="6" max="6" width="13.453125" style="44" customWidth="1"/>
    <col min="7" max="7" width="15.08984375" customWidth="1"/>
    <col min="8" max="8" width="6.90625" customWidth="1"/>
    <col min="9" max="9" width="6.453125" customWidth="1"/>
    <col min="10" max="10" width="5.90625" customWidth="1"/>
    <col min="11" max="11" width="11.08984375" customWidth="1"/>
    <col min="12" max="12" width="8.54296875" customWidth="1"/>
    <col min="13" max="13" width="9.90625" customWidth="1"/>
    <col min="14" max="14" width="9.08984375" customWidth="1"/>
    <col min="15" max="15" width="15.6328125" bestFit="1" customWidth="1"/>
    <col min="16" max="16" width="8.54296875" customWidth="1"/>
    <col min="17" max="17" width="86.453125" customWidth="1"/>
    <col min="18" max="1025" width="8.54296875" customWidth="1"/>
  </cols>
  <sheetData>
    <row r="2" spans="1:15" ht="21" x14ac:dyDescent="0.5">
      <c r="C2" s="45" t="s">
        <v>181</v>
      </c>
      <c r="N2" t="s">
        <v>35</v>
      </c>
      <c r="O2" s="46"/>
    </row>
    <row r="3" spans="1:15" x14ac:dyDescent="0.35">
      <c r="A3" s="133"/>
      <c r="B3" s="134"/>
      <c r="C3" s="135" t="s">
        <v>195</v>
      </c>
      <c r="D3" s="135" t="s">
        <v>36</v>
      </c>
      <c r="E3" s="136" t="s">
        <v>37</v>
      </c>
      <c r="F3" s="137" t="s">
        <v>38</v>
      </c>
      <c r="G3" s="136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5" x14ac:dyDescent="0.35">
      <c r="A4" s="138"/>
      <c r="B4" s="139"/>
      <c r="C4" s="139"/>
      <c r="D4" s="139"/>
      <c r="E4" s="139"/>
      <c r="F4" s="140"/>
      <c r="G4" s="139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142" t="s">
        <v>39</v>
      </c>
    </row>
    <row r="5" spans="1:15" s="207" customFormat="1" x14ac:dyDescent="0.35">
      <c r="A5" s="143"/>
      <c r="B5" s="203" t="s">
        <v>45</v>
      </c>
      <c r="C5" s="59"/>
      <c r="D5" s="204"/>
      <c r="E5" s="204"/>
      <c r="F5" s="205"/>
      <c r="G5" s="205"/>
      <c r="H5" s="206"/>
      <c r="I5" s="206"/>
      <c r="J5" s="206"/>
      <c r="K5" s="206"/>
      <c r="L5" s="206"/>
      <c r="M5" s="206"/>
      <c r="N5" s="206"/>
      <c r="O5" s="206"/>
    </row>
    <row r="6" spans="1:15" s="207" customFormat="1" x14ac:dyDescent="0.35">
      <c r="A6" s="208"/>
      <c r="B6" s="209">
        <v>997</v>
      </c>
      <c r="C6" s="210" t="s">
        <v>81</v>
      </c>
      <c r="D6" s="211"/>
      <c r="E6" s="212"/>
      <c r="F6" s="182"/>
      <c r="G6" s="213"/>
      <c r="H6" s="72"/>
      <c r="I6" s="72"/>
      <c r="J6" s="72"/>
      <c r="K6" s="72"/>
      <c r="L6" s="72"/>
      <c r="M6" s="72"/>
      <c r="N6" s="72"/>
      <c r="O6" s="72"/>
    </row>
    <row r="7" spans="1:15" s="207" customFormat="1" ht="29" x14ac:dyDescent="0.35">
      <c r="A7" s="208">
        <v>1</v>
      </c>
      <c r="B7" s="153" t="s">
        <v>82</v>
      </c>
      <c r="C7" s="177" t="s">
        <v>83</v>
      </c>
      <c r="D7" s="175" t="s">
        <v>79</v>
      </c>
      <c r="E7" s="214">
        <f>0.014*E12</f>
        <v>1.8480000000000001</v>
      </c>
      <c r="F7" s="425">
        <v>244.7</v>
      </c>
      <c r="G7" s="213">
        <f>E7*F7</f>
        <v>452.2056</v>
      </c>
      <c r="H7" s="72"/>
      <c r="I7" s="72">
        <f>F7*H7</f>
        <v>0</v>
      </c>
      <c r="J7" s="72"/>
      <c r="K7" s="72">
        <f>F7*J7</f>
        <v>0</v>
      </c>
      <c r="L7" s="72"/>
      <c r="M7" s="72">
        <f>L7*F7</f>
        <v>0</v>
      </c>
      <c r="N7" s="72">
        <f>E7-L7</f>
        <v>1.8480000000000001</v>
      </c>
      <c r="O7" s="72">
        <f>G7-M7</f>
        <v>452.2056</v>
      </c>
    </row>
    <row r="8" spans="1:15" s="207" customFormat="1" ht="29" x14ac:dyDescent="0.35">
      <c r="A8" s="208">
        <v>2</v>
      </c>
      <c r="B8" s="183" t="s">
        <v>84</v>
      </c>
      <c r="C8" s="184" t="s">
        <v>85</v>
      </c>
      <c r="D8" s="185" t="s">
        <v>79</v>
      </c>
      <c r="E8" s="186">
        <f>E7*9</f>
        <v>16.632000000000001</v>
      </c>
      <c r="F8" s="425">
        <v>21.7</v>
      </c>
      <c r="G8" s="213">
        <f>E8*F8</f>
        <v>360.9144</v>
      </c>
      <c r="H8" s="72"/>
      <c r="I8" s="72">
        <f>F8*H8</f>
        <v>0</v>
      </c>
      <c r="J8" s="72"/>
      <c r="K8" s="72">
        <f>F8*J8</f>
        <v>0</v>
      </c>
      <c r="L8" s="72"/>
      <c r="M8" s="72">
        <f>L8*F8</f>
        <v>0</v>
      </c>
      <c r="N8" s="72">
        <f>E8-L8</f>
        <v>16.632000000000001</v>
      </c>
      <c r="O8" s="72">
        <f>G8-M8</f>
        <v>360.9144</v>
      </c>
    </row>
    <row r="9" spans="1:15" s="207" customFormat="1" ht="28.5" customHeight="1" x14ac:dyDescent="0.35">
      <c r="A9" s="208">
        <v>3</v>
      </c>
      <c r="B9" s="183" t="s">
        <v>88</v>
      </c>
      <c r="C9" s="184" t="s">
        <v>89</v>
      </c>
      <c r="D9" s="185" t="s">
        <v>79</v>
      </c>
      <c r="E9" s="215">
        <f>E7</f>
        <v>1.8480000000000001</v>
      </c>
      <c r="F9" s="425">
        <v>1372.5</v>
      </c>
      <c r="G9" s="213">
        <f>E9*F9</f>
        <v>2536.38</v>
      </c>
      <c r="H9" s="72"/>
      <c r="I9" s="72">
        <f>F9*H9</f>
        <v>0</v>
      </c>
      <c r="J9" s="72"/>
      <c r="K9" s="72">
        <f>F9*J9</f>
        <v>0</v>
      </c>
      <c r="L9" s="72"/>
      <c r="M9" s="72">
        <f>L9*F9</f>
        <v>0</v>
      </c>
      <c r="N9" s="72">
        <f>E9-L9</f>
        <v>1.8480000000000001</v>
      </c>
      <c r="O9" s="72">
        <f>G9-M9</f>
        <v>2536.38</v>
      </c>
    </row>
    <row r="10" spans="1:15" s="207" customFormat="1" x14ac:dyDescent="0.35">
      <c r="A10" s="208"/>
      <c r="B10" s="216"/>
      <c r="C10" s="189"/>
      <c r="D10" s="217"/>
      <c r="E10" s="217"/>
      <c r="F10" s="426"/>
      <c r="G10" s="218"/>
      <c r="H10" s="219"/>
      <c r="I10" s="219"/>
      <c r="J10" s="219"/>
      <c r="K10" s="219"/>
      <c r="L10" s="219"/>
      <c r="M10" s="219"/>
      <c r="N10" s="219"/>
      <c r="O10" s="219"/>
    </row>
    <row r="11" spans="1:15" s="207" customFormat="1" ht="16.5" customHeight="1" x14ac:dyDescent="0.35">
      <c r="A11" s="148"/>
      <c r="B11" s="209">
        <v>762</v>
      </c>
      <c r="C11" s="64" t="s">
        <v>196</v>
      </c>
      <c r="D11" s="220"/>
      <c r="E11" s="220"/>
      <c r="F11" s="412"/>
      <c r="G11" s="213"/>
      <c r="H11" s="221"/>
      <c r="I11" s="221"/>
      <c r="J11" s="221"/>
      <c r="K11" s="221"/>
      <c r="L11" s="221"/>
      <c r="M11" s="221"/>
      <c r="N11" s="221"/>
      <c r="O11" s="221"/>
    </row>
    <row r="12" spans="1:15" s="414" customFormat="1" x14ac:dyDescent="0.35">
      <c r="A12" s="406">
        <v>4</v>
      </c>
      <c r="B12" s="407" t="s">
        <v>197</v>
      </c>
      <c r="C12" s="408" t="s">
        <v>198</v>
      </c>
      <c r="D12" s="409" t="s">
        <v>65</v>
      </c>
      <c r="E12" s="410">
        <f>22*3*2</f>
        <v>132</v>
      </c>
      <c r="F12" s="411">
        <v>551.65</v>
      </c>
      <c r="G12" s="412">
        <f t="shared" ref="G12:G19" si="0">E12*F12</f>
        <v>72817.8</v>
      </c>
      <c r="H12" s="413"/>
      <c r="I12" s="413">
        <f>F12*H12</f>
        <v>0</v>
      </c>
      <c r="J12" s="413"/>
      <c r="K12" s="413">
        <f>F12*J12</f>
        <v>0</v>
      </c>
      <c r="L12" s="413"/>
      <c r="M12" s="413">
        <f>L12*F12</f>
        <v>0</v>
      </c>
      <c r="N12" s="413">
        <f t="shared" ref="N12:N19" si="1">E12-L12</f>
        <v>132</v>
      </c>
      <c r="O12" s="413">
        <f t="shared" ref="O12:O19" si="2">G12-M12</f>
        <v>72817.8</v>
      </c>
    </row>
    <row r="13" spans="1:15" s="414" customFormat="1" ht="29" x14ac:dyDescent="0.35">
      <c r="A13" s="406">
        <v>5</v>
      </c>
      <c r="B13" s="407" t="s">
        <v>199</v>
      </c>
      <c r="C13" s="408" t="s">
        <v>200</v>
      </c>
      <c r="D13" s="415" t="s">
        <v>189</v>
      </c>
      <c r="E13" s="416">
        <v>180</v>
      </c>
      <c r="F13" s="417">
        <v>495</v>
      </c>
      <c r="G13" s="412">
        <f t="shared" si="0"/>
        <v>89100</v>
      </c>
      <c r="H13" s="413"/>
      <c r="I13" s="413">
        <f>F13*H13</f>
        <v>0</v>
      </c>
      <c r="J13" s="413"/>
      <c r="K13" s="413">
        <f>F13*J13</f>
        <v>0</v>
      </c>
      <c r="L13" s="413"/>
      <c r="M13" s="413">
        <f>L13*F13</f>
        <v>0</v>
      </c>
      <c r="N13" s="413">
        <f t="shared" si="1"/>
        <v>180</v>
      </c>
      <c r="O13" s="413">
        <f t="shared" si="2"/>
        <v>89100</v>
      </c>
    </row>
    <row r="14" spans="1:15" s="414" customFormat="1" x14ac:dyDescent="0.35">
      <c r="A14" s="406">
        <v>6</v>
      </c>
      <c r="B14" s="418" t="s">
        <v>145</v>
      </c>
      <c r="C14" s="419" t="s">
        <v>201</v>
      </c>
      <c r="D14" s="420" t="s">
        <v>51</v>
      </c>
      <c r="E14" s="421">
        <v>2.5</v>
      </c>
      <c r="F14" s="422">
        <v>5893.8</v>
      </c>
      <c r="G14" s="423">
        <f t="shared" si="0"/>
        <v>14734.5</v>
      </c>
      <c r="H14" s="424"/>
      <c r="I14" s="424">
        <f>F14*H14</f>
        <v>0</v>
      </c>
      <c r="J14" s="424"/>
      <c r="K14" s="424">
        <f>F14*J14</f>
        <v>0</v>
      </c>
      <c r="L14" s="424"/>
      <c r="M14" s="424">
        <f>L14*F14</f>
        <v>0</v>
      </c>
      <c r="N14" s="424">
        <f t="shared" si="1"/>
        <v>2.5</v>
      </c>
      <c r="O14" s="424">
        <f t="shared" si="2"/>
        <v>14734.5</v>
      </c>
    </row>
    <row r="15" spans="1:15" s="207" customFormat="1" ht="29" x14ac:dyDescent="0.35">
      <c r="A15" s="67">
        <v>7</v>
      </c>
      <c r="B15" s="222" t="s">
        <v>202</v>
      </c>
      <c r="C15" s="223" t="s">
        <v>203</v>
      </c>
      <c r="D15" s="224" t="s">
        <v>65</v>
      </c>
      <c r="E15" s="225">
        <v>15.6</v>
      </c>
      <c r="F15" s="411">
        <v>121</v>
      </c>
      <c r="G15" s="213">
        <f t="shared" si="0"/>
        <v>1887.6</v>
      </c>
      <c r="H15" s="72"/>
      <c r="I15" s="72">
        <v>0</v>
      </c>
      <c r="J15" s="72"/>
      <c r="K15" s="72">
        <v>0</v>
      </c>
      <c r="L15" s="72"/>
      <c r="M15" s="72">
        <v>0</v>
      </c>
      <c r="N15" s="72">
        <f t="shared" si="1"/>
        <v>15.6</v>
      </c>
      <c r="O15" s="72">
        <f t="shared" si="2"/>
        <v>1887.6</v>
      </c>
    </row>
    <row r="16" spans="1:15" s="207" customFormat="1" x14ac:dyDescent="0.35">
      <c r="A16" s="67">
        <v>8</v>
      </c>
      <c r="B16" s="226" t="s">
        <v>145</v>
      </c>
      <c r="C16" s="227" t="s">
        <v>201</v>
      </c>
      <c r="D16" s="228" t="s">
        <v>51</v>
      </c>
      <c r="E16" s="229">
        <v>2.5</v>
      </c>
      <c r="F16" s="422">
        <v>5893.8</v>
      </c>
      <c r="G16" s="230">
        <f t="shared" si="0"/>
        <v>14734.5</v>
      </c>
      <c r="H16" s="231"/>
      <c r="I16" s="231">
        <f>F16*H16</f>
        <v>0</v>
      </c>
      <c r="J16" s="231"/>
      <c r="K16" s="231">
        <f>F16*J16</f>
        <v>0</v>
      </c>
      <c r="L16" s="231">
        <f>J16+H16</f>
        <v>0</v>
      </c>
      <c r="M16" s="231">
        <f>L16*F16</f>
        <v>0</v>
      </c>
      <c r="N16" s="231">
        <f t="shared" si="1"/>
        <v>2.5</v>
      </c>
      <c r="O16" s="231">
        <f t="shared" si="2"/>
        <v>14734.5</v>
      </c>
    </row>
    <row r="17" spans="1:17" s="207" customFormat="1" x14ac:dyDescent="0.35">
      <c r="A17" s="67">
        <v>9</v>
      </c>
      <c r="B17" s="222" t="s">
        <v>204</v>
      </c>
      <c r="C17" s="223" t="s">
        <v>205</v>
      </c>
      <c r="D17" s="224" t="s">
        <v>51</v>
      </c>
      <c r="E17" s="225">
        <v>0.39</v>
      </c>
      <c r="F17" s="411">
        <v>94.2</v>
      </c>
      <c r="G17" s="213">
        <f t="shared" si="0"/>
        <v>36.738</v>
      </c>
      <c r="H17" s="72"/>
      <c r="I17" s="72">
        <v>0</v>
      </c>
      <c r="J17" s="72"/>
      <c r="K17" s="72">
        <v>0</v>
      </c>
      <c r="L17" s="72"/>
      <c r="M17" s="72">
        <v>0</v>
      </c>
      <c r="N17" s="72">
        <f t="shared" si="1"/>
        <v>0.39</v>
      </c>
      <c r="O17" s="72">
        <f t="shared" si="2"/>
        <v>36.738</v>
      </c>
    </row>
    <row r="18" spans="1:17" s="207" customFormat="1" x14ac:dyDescent="0.35">
      <c r="A18" s="67">
        <v>10</v>
      </c>
      <c r="B18" s="153" t="s">
        <v>147</v>
      </c>
      <c r="C18" s="184" t="s">
        <v>148</v>
      </c>
      <c r="D18" s="185" t="s">
        <v>79</v>
      </c>
      <c r="E18" s="186">
        <v>0.223</v>
      </c>
      <c r="F18" s="425">
        <v>1525.3</v>
      </c>
      <c r="G18" s="213">
        <f t="shared" si="0"/>
        <v>340.14190000000002</v>
      </c>
      <c r="H18" s="72"/>
      <c r="I18" s="72">
        <f>F18*H18</f>
        <v>0</v>
      </c>
      <c r="J18" s="72"/>
      <c r="K18" s="72">
        <f>F18*J18</f>
        <v>0</v>
      </c>
      <c r="L18" s="72">
        <f>J18+H18</f>
        <v>0</v>
      </c>
      <c r="M18" s="72">
        <f>L18*F18</f>
        <v>0</v>
      </c>
      <c r="N18" s="72">
        <f t="shared" si="1"/>
        <v>0.223</v>
      </c>
      <c r="O18" s="72">
        <f t="shared" si="2"/>
        <v>340.14190000000002</v>
      </c>
    </row>
    <row r="19" spans="1:17" s="207" customFormat="1" ht="29" x14ac:dyDescent="0.35">
      <c r="A19" s="67">
        <v>11</v>
      </c>
      <c r="B19" s="232" t="s">
        <v>149</v>
      </c>
      <c r="C19" s="184" t="s">
        <v>150</v>
      </c>
      <c r="D19" s="185" t="s">
        <v>79</v>
      </c>
      <c r="E19" s="186">
        <v>0.223</v>
      </c>
      <c r="F19" s="425">
        <v>445.5</v>
      </c>
      <c r="G19" s="213">
        <f t="shared" si="0"/>
        <v>99.346500000000006</v>
      </c>
      <c r="H19" s="72"/>
      <c r="I19" s="72">
        <f>F19*H19</f>
        <v>0</v>
      </c>
      <c r="J19" s="72"/>
      <c r="K19" s="72">
        <f>F19*J19</f>
        <v>0</v>
      </c>
      <c r="L19" s="72">
        <f>J19+H19</f>
        <v>0</v>
      </c>
      <c r="M19" s="72">
        <f>L19*F19</f>
        <v>0</v>
      </c>
      <c r="N19" s="72">
        <f t="shared" si="1"/>
        <v>0.223</v>
      </c>
      <c r="O19" s="72">
        <f t="shared" si="2"/>
        <v>99.346500000000006</v>
      </c>
    </row>
    <row r="20" spans="1:17" s="129" customFormat="1" ht="21" x14ac:dyDescent="0.5">
      <c r="A20" s="233"/>
      <c r="B20" s="234"/>
      <c r="C20" s="235"/>
      <c r="D20" s="236"/>
      <c r="E20" s="237"/>
      <c r="F20" s="238"/>
      <c r="G20" s="239"/>
      <c r="H20" s="240"/>
      <c r="I20" s="240"/>
      <c r="J20" s="240"/>
      <c r="K20" s="240"/>
      <c r="L20" s="240"/>
      <c r="M20" s="240"/>
      <c r="N20" s="240"/>
      <c r="O20" s="240"/>
    </row>
    <row r="21" spans="1:17" s="129" customFormat="1" ht="21" x14ac:dyDescent="0.5">
      <c r="A21" s="241"/>
      <c r="B21" s="242"/>
      <c r="C21" s="243"/>
      <c r="D21" s="243"/>
      <c r="E21" s="243"/>
      <c r="F21" s="244"/>
      <c r="G21" s="245">
        <f>SUM(G7:G20)</f>
        <v>197100.12640000001</v>
      </c>
      <c r="H21" s="243"/>
      <c r="I21" s="246"/>
      <c r="J21" s="243"/>
      <c r="K21" s="246"/>
      <c r="L21" s="243"/>
      <c r="M21" s="246"/>
      <c r="N21" s="243"/>
      <c r="O21" s="245">
        <f>SUM(O5:O20)</f>
        <v>197100.12640000001</v>
      </c>
    </row>
    <row r="22" spans="1:17" s="129" customFormat="1" ht="16.5" customHeight="1" x14ac:dyDescent="0.5">
      <c r="A22" s="247"/>
      <c r="F22" s="248"/>
      <c r="O22" s="249"/>
      <c r="Q22" s="250"/>
    </row>
    <row r="23" spans="1:17" s="129" customFormat="1" ht="16.5" customHeight="1" x14ac:dyDescent="0.5">
      <c r="A23" s="247"/>
      <c r="F23" s="248"/>
      <c r="G23" s="251"/>
      <c r="H23" s="251"/>
      <c r="I23" s="251"/>
      <c r="O23" s="249"/>
    </row>
    <row r="24" spans="1:17" ht="16.5" customHeight="1" x14ac:dyDescent="0.35">
      <c r="A24" s="121"/>
      <c r="C24" s="4"/>
      <c r="D24" s="4"/>
      <c r="E24" s="4"/>
      <c r="F24" s="165"/>
      <c r="G24" s="1"/>
      <c r="H24" s="1"/>
      <c r="I24" s="1"/>
      <c r="K24" s="163"/>
      <c r="O24" s="123"/>
    </row>
    <row r="25" spans="1:17" ht="16.5" customHeight="1" x14ac:dyDescent="0.35">
      <c r="A25" s="121"/>
      <c r="C25" s="1"/>
      <c r="D25" s="1"/>
      <c r="E25" s="1"/>
      <c r="F25" s="122"/>
      <c r="G25" s="1"/>
      <c r="H25" s="1"/>
      <c r="I25" s="1"/>
      <c r="O25" s="123"/>
    </row>
    <row r="26" spans="1:17" ht="16.5" customHeight="1" x14ac:dyDescent="0.35">
      <c r="A26" s="121"/>
      <c r="C26" s="1"/>
      <c r="D26" s="1"/>
      <c r="E26" s="1"/>
      <c r="F26" s="122"/>
      <c r="G26" s="1"/>
      <c r="H26" s="1"/>
      <c r="I26" s="1"/>
      <c r="O26" s="123"/>
    </row>
    <row r="27" spans="1:17" ht="16.5" customHeight="1" x14ac:dyDescent="0.35">
      <c r="A27" s="121"/>
      <c r="C27" s="1"/>
      <c r="D27" s="1"/>
      <c r="E27" s="1"/>
      <c r="F27" s="122"/>
      <c r="G27" s="1"/>
      <c r="H27" s="1"/>
      <c r="I27" s="1"/>
      <c r="O27" s="123"/>
    </row>
    <row r="28" spans="1:17" ht="16.5" customHeight="1" x14ac:dyDescent="0.35">
      <c r="A28" s="121"/>
      <c r="C28" s="4"/>
      <c r="D28" s="4"/>
      <c r="E28" s="4"/>
      <c r="F28" s="124"/>
      <c r="G28" s="1"/>
      <c r="H28" s="1"/>
      <c r="I28" s="1"/>
      <c r="O28" s="123"/>
    </row>
    <row r="29" spans="1:17" ht="16.5" customHeight="1" x14ac:dyDescent="0.35">
      <c r="A29" s="121"/>
      <c r="O29" s="123"/>
    </row>
    <row r="30" spans="1:17" ht="16.5" customHeight="1" x14ac:dyDescent="0.35">
      <c r="A30" s="125"/>
      <c r="B30" s="126"/>
      <c r="C30" s="126"/>
      <c r="D30" s="126"/>
      <c r="E30" s="126"/>
      <c r="F30" s="127"/>
      <c r="G30" s="126"/>
      <c r="H30" s="126"/>
      <c r="I30" s="126"/>
      <c r="J30" s="126"/>
      <c r="K30" s="126"/>
      <c r="L30" s="126"/>
      <c r="M30" s="126"/>
      <c r="N30" s="126"/>
      <c r="O30" s="128"/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8"/>
  <sheetViews>
    <sheetView topLeftCell="A31" zoomScale="74" zoomScaleNormal="74" workbookViewId="0">
      <selection activeCell="A41" sqref="A41:XFD46"/>
    </sheetView>
  </sheetViews>
  <sheetFormatPr defaultRowHeight="14.5" x14ac:dyDescent="0.35"/>
  <cols>
    <col min="1" max="1" width="4" customWidth="1"/>
    <col min="2" max="2" width="12.54296875" customWidth="1"/>
    <col min="3" max="3" width="63.6328125" customWidth="1"/>
    <col min="4" max="4" width="4.6328125" customWidth="1"/>
    <col min="5" max="5" width="10.08984375" customWidth="1"/>
    <col min="6" max="6" width="12.08984375" style="44" customWidth="1"/>
    <col min="7" max="7" width="11.453125"/>
    <col min="8" max="8" width="8" customWidth="1"/>
    <col min="9" max="9" width="8.36328125" customWidth="1"/>
    <col min="10" max="10" width="8.453125" customWidth="1"/>
    <col min="11" max="11" width="8.90625" customWidth="1"/>
    <col min="12" max="12" width="8.54296875" customWidth="1"/>
    <col min="13" max="13" width="9.90625" customWidth="1"/>
    <col min="14" max="14" width="8.6328125" customWidth="1"/>
    <col min="15" max="15" width="12.54296875" customWidth="1"/>
    <col min="16" max="16" width="8.54296875" customWidth="1"/>
    <col min="17" max="17" width="13.6328125" customWidth="1"/>
    <col min="18" max="1025" width="8.54296875" customWidth="1"/>
  </cols>
  <sheetData>
    <row r="2" spans="1:15" s="252" customFormat="1" ht="18.75" customHeight="1" x14ac:dyDescent="0.65">
      <c r="C2" s="45" t="s">
        <v>181</v>
      </c>
      <c r="F2" s="253"/>
      <c r="N2" s="129" t="s">
        <v>35</v>
      </c>
      <c r="O2" s="254"/>
    </row>
    <row r="3" spans="1:15" s="207" customFormat="1" x14ac:dyDescent="0.35">
      <c r="A3" s="255"/>
      <c r="B3" s="256"/>
      <c r="C3" s="257" t="s">
        <v>26</v>
      </c>
      <c r="D3" s="257" t="s">
        <v>36</v>
      </c>
      <c r="E3" s="258" t="s">
        <v>37</v>
      </c>
      <c r="F3" s="259" t="s">
        <v>38</v>
      </c>
      <c r="G3" s="258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5" s="207" customFormat="1" x14ac:dyDescent="0.35">
      <c r="A4" s="260"/>
      <c r="B4" s="261"/>
      <c r="C4" s="261"/>
      <c r="D4" s="261"/>
      <c r="E4" s="261"/>
      <c r="F4" s="262"/>
      <c r="G4" s="261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142" t="s">
        <v>39</v>
      </c>
    </row>
    <row r="5" spans="1:15" s="207" customFormat="1" x14ac:dyDescent="0.35">
      <c r="A5" s="148"/>
      <c r="B5" s="263" t="s">
        <v>94</v>
      </c>
      <c r="C5" s="264" t="s">
        <v>95</v>
      </c>
      <c r="D5" s="450"/>
      <c r="E5" s="451"/>
      <c r="F5" s="265"/>
      <c r="G5" s="205"/>
      <c r="H5" s="206"/>
      <c r="I5" s="206"/>
      <c r="J5" s="206"/>
      <c r="K5" s="206"/>
      <c r="L5" s="206"/>
      <c r="M5" s="206"/>
      <c r="N5" s="206"/>
      <c r="O5" s="206"/>
    </row>
    <row r="6" spans="1:15" s="207" customFormat="1" x14ac:dyDescent="0.35">
      <c r="A6" s="148"/>
      <c r="B6" s="263" t="s">
        <v>206</v>
      </c>
      <c r="C6" s="264" t="s">
        <v>207</v>
      </c>
      <c r="D6" s="450"/>
      <c r="E6" s="451"/>
      <c r="F6" s="265"/>
      <c r="G6" s="213"/>
      <c r="H6" s="221"/>
      <c r="I6" s="221"/>
      <c r="J6" s="221"/>
      <c r="K6" s="221"/>
      <c r="L6" s="221"/>
      <c r="M6" s="221"/>
      <c r="N6" s="221"/>
      <c r="O6" s="221"/>
    </row>
    <row r="7" spans="1:15" s="207" customFormat="1" x14ac:dyDescent="0.35">
      <c r="A7" s="148">
        <v>1</v>
      </c>
      <c r="B7" s="266" t="s">
        <v>208</v>
      </c>
      <c r="C7" s="267" t="s">
        <v>209</v>
      </c>
      <c r="D7" s="266" t="s">
        <v>104</v>
      </c>
      <c r="E7" s="268">
        <v>90</v>
      </c>
      <c r="F7" s="269">
        <v>112</v>
      </c>
      <c r="G7" s="213">
        <f t="shared" ref="G7:G29" si="0">E7*F7</f>
        <v>10080</v>
      </c>
      <c r="H7" s="72"/>
      <c r="I7" s="72">
        <f t="shared" ref="I7:I29" si="1">F7*H7</f>
        <v>0</v>
      </c>
      <c r="J7" s="72"/>
      <c r="K7" s="72">
        <f t="shared" ref="K7:K29" si="2">F7*J7</f>
        <v>0</v>
      </c>
      <c r="L7" s="72">
        <f t="shared" ref="L7:L29" si="3">J7+H7</f>
        <v>0</v>
      </c>
      <c r="M7" s="72">
        <f t="shared" ref="M7:M29" si="4">L7*F7</f>
        <v>0</v>
      </c>
      <c r="N7" s="72">
        <f t="shared" ref="N7:N29" si="5">E7-L7</f>
        <v>90</v>
      </c>
      <c r="O7" s="72">
        <f t="shared" ref="O7:O29" si="6">G7-M7</f>
        <v>10080</v>
      </c>
    </row>
    <row r="8" spans="1:15" s="207" customFormat="1" x14ac:dyDescent="0.35">
      <c r="A8" s="148">
        <v>2</v>
      </c>
      <c r="B8" s="270" t="s">
        <v>210</v>
      </c>
      <c r="C8" s="271" t="s">
        <v>211</v>
      </c>
      <c r="D8" s="272" t="s">
        <v>104</v>
      </c>
      <c r="E8" s="273">
        <v>90</v>
      </c>
      <c r="F8" s="274">
        <v>45.05</v>
      </c>
      <c r="G8" s="230">
        <f t="shared" si="0"/>
        <v>4054.4999999999995</v>
      </c>
      <c r="H8" s="231"/>
      <c r="I8" s="231">
        <f t="shared" si="1"/>
        <v>0</v>
      </c>
      <c r="J8" s="231"/>
      <c r="K8" s="231">
        <f t="shared" si="2"/>
        <v>0</v>
      </c>
      <c r="L8" s="231">
        <f t="shared" si="3"/>
        <v>0</v>
      </c>
      <c r="M8" s="231">
        <f t="shared" si="4"/>
        <v>0</v>
      </c>
      <c r="N8" s="231">
        <f t="shared" si="5"/>
        <v>90</v>
      </c>
      <c r="O8" s="231">
        <f t="shared" si="6"/>
        <v>4054.4999999999995</v>
      </c>
    </row>
    <row r="9" spans="1:15" s="207" customFormat="1" x14ac:dyDescent="0.35">
      <c r="A9" s="148">
        <v>3</v>
      </c>
      <c r="B9" s="275" t="s">
        <v>212</v>
      </c>
      <c r="C9" s="267" t="s">
        <v>213</v>
      </c>
      <c r="D9" s="266" t="s">
        <v>68</v>
      </c>
      <c r="E9" s="276">
        <v>37</v>
      </c>
      <c r="F9" s="269">
        <v>92</v>
      </c>
      <c r="G9" s="213">
        <f t="shared" si="0"/>
        <v>3404</v>
      </c>
      <c r="H9" s="72"/>
      <c r="I9" s="72">
        <f t="shared" si="1"/>
        <v>0</v>
      </c>
      <c r="J9" s="72"/>
      <c r="K9" s="72">
        <f t="shared" si="2"/>
        <v>0</v>
      </c>
      <c r="L9" s="72">
        <f t="shared" si="3"/>
        <v>0</v>
      </c>
      <c r="M9" s="72">
        <f t="shared" si="4"/>
        <v>0</v>
      </c>
      <c r="N9" s="72">
        <f t="shared" si="5"/>
        <v>37</v>
      </c>
      <c r="O9" s="72">
        <f t="shared" si="6"/>
        <v>3404</v>
      </c>
    </row>
    <row r="10" spans="1:15" s="207" customFormat="1" x14ac:dyDescent="0.35">
      <c r="A10" s="148">
        <v>4</v>
      </c>
      <c r="B10" s="270" t="s">
        <v>214</v>
      </c>
      <c r="C10" s="277" t="s">
        <v>215</v>
      </c>
      <c r="D10" s="278" t="s">
        <v>68</v>
      </c>
      <c r="E10" s="279">
        <v>8</v>
      </c>
      <c r="F10" s="280">
        <v>94.4</v>
      </c>
      <c r="G10" s="281">
        <f t="shared" si="0"/>
        <v>755.2</v>
      </c>
      <c r="H10" s="282"/>
      <c r="I10" s="282">
        <f t="shared" si="1"/>
        <v>0</v>
      </c>
      <c r="J10" s="282"/>
      <c r="K10" s="282">
        <f t="shared" si="2"/>
        <v>0</v>
      </c>
      <c r="L10" s="282">
        <f t="shared" si="3"/>
        <v>0</v>
      </c>
      <c r="M10" s="282">
        <f t="shared" si="4"/>
        <v>0</v>
      </c>
      <c r="N10" s="282">
        <f t="shared" si="5"/>
        <v>8</v>
      </c>
      <c r="O10" s="282">
        <f t="shared" si="6"/>
        <v>755.2</v>
      </c>
    </row>
    <row r="11" spans="1:15" s="207" customFormat="1" x14ac:dyDescent="0.35">
      <c r="A11" s="148">
        <v>5</v>
      </c>
      <c r="B11" s="270" t="s">
        <v>216</v>
      </c>
      <c r="C11" s="277" t="s">
        <v>217</v>
      </c>
      <c r="D11" s="278" t="s">
        <v>68</v>
      </c>
      <c r="E11" s="279">
        <v>6</v>
      </c>
      <c r="F11" s="280">
        <v>32.700000000000003</v>
      </c>
      <c r="G11" s="281">
        <f t="shared" si="0"/>
        <v>196.20000000000002</v>
      </c>
      <c r="H11" s="282"/>
      <c r="I11" s="282">
        <f t="shared" si="1"/>
        <v>0</v>
      </c>
      <c r="J11" s="282"/>
      <c r="K11" s="282">
        <f t="shared" si="2"/>
        <v>0</v>
      </c>
      <c r="L11" s="282">
        <f t="shared" si="3"/>
        <v>0</v>
      </c>
      <c r="M11" s="282">
        <f t="shared" si="4"/>
        <v>0</v>
      </c>
      <c r="N11" s="282">
        <f t="shared" si="5"/>
        <v>6</v>
      </c>
      <c r="O11" s="282">
        <f t="shared" si="6"/>
        <v>196.20000000000002</v>
      </c>
    </row>
    <row r="12" spans="1:15" s="207" customFormat="1" x14ac:dyDescent="0.35">
      <c r="A12" s="148">
        <v>6</v>
      </c>
      <c r="B12" s="270" t="s">
        <v>218</v>
      </c>
      <c r="C12" s="277" t="s">
        <v>219</v>
      </c>
      <c r="D12" s="278" t="s">
        <v>68</v>
      </c>
      <c r="E12" s="279">
        <v>6</v>
      </c>
      <c r="F12" s="280">
        <v>22.3</v>
      </c>
      <c r="G12" s="281">
        <f t="shared" si="0"/>
        <v>133.80000000000001</v>
      </c>
      <c r="H12" s="283"/>
      <c r="I12" s="282">
        <f t="shared" si="1"/>
        <v>0</v>
      </c>
      <c r="J12" s="283"/>
      <c r="K12" s="282">
        <f t="shared" si="2"/>
        <v>0</v>
      </c>
      <c r="L12" s="282">
        <f t="shared" si="3"/>
        <v>0</v>
      </c>
      <c r="M12" s="282">
        <f t="shared" si="4"/>
        <v>0</v>
      </c>
      <c r="N12" s="282">
        <f t="shared" si="5"/>
        <v>6</v>
      </c>
      <c r="O12" s="282">
        <f t="shared" si="6"/>
        <v>133.80000000000001</v>
      </c>
    </row>
    <row r="13" spans="1:15" s="207" customFormat="1" x14ac:dyDescent="0.35">
      <c r="A13" s="148">
        <v>7</v>
      </c>
      <c r="B13" s="270" t="s">
        <v>220</v>
      </c>
      <c r="C13" s="277" t="s">
        <v>221</v>
      </c>
      <c r="D13" s="278" t="s">
        <v>68</v>
      </c>
      <c r="E13" s="279">
        <v>4</v>
      </c>
      <c r="F13" s="280">
        <v>39.700000000000003</v>
      </c>
      <c r="G13" s="281">
        <f t="shared" si="0"/>
        <v>158.80000000000001</v>
      </c>
      <c r="H13" s="284"/>
      <c r="I13" s="282">
        <f t="shared" si="1"/>
        <v>0</v>
      </c>
      <c r="J13" s="284"/>
      <c r="K13" s="282">
        <f t="shared" si="2"/>
        <v>0</v>
      </c>
      <c r="L13" s="282">
        <f t="shared" si="3"/>
        <v>0</v>
      </c>
      <c r="M13" s="282">
        <f t="shared" si="4"/>
        <v>0</v>
      </c>
      <c r="N13" s="282">
        <f t="shared" si="5"/>
        <v>4</v>
      </c>
      <c r="O13" s="282">
        <f t="shared" si="6"/>
        <v>158.80000000000001</v>
      </c>
    </row>
    <row r="14" spans="1:15" s="207" customFormat="1" x14ac:dyDescent="0.35">
      <c r="A14" s="148">
        <v>8</v>
      </c>
      <c r="B14" s="270" t="s">
        <v>222</v>
      </c>
      <c r="C14" s="277" t="s">
        <v>223</v>
      </c>
      <c r="D14" s="278" t="s">
        <v>68</v>
      </c>
      <c r="E14" s="279">
        <v>1</v>
      </c>
      <c r="F14" s="280">
        <v>38.4</v>
      </c>
      <c r="G14" s="281">
        <f t="shared" si="0"/>
        <v>38.4</v>
      </c>
      <c r="H14" s="284"/>
      <c r="I14" s="282">
        <f t="shared" si="1"/>
        <v>0</v>
      </c>
      <c r="J14" s="284"/>
      <c r="K14" s="282">
        <f t="shared" si="2"/>
        <v>0</v>
      </c>
      <c r="L14" s="282">
        <f t="shared" si="3"/>
        <v>0</v>
      </c>
      <c r="M14" s="282">
        <f t="shared" si="4"/>
        <v>0</v>
      </c>
      <c r="N14" s="282">
        <f t="shared" si="5"/>
        <v>1</v>
      </c>
      <c r="O14" s="282">
        <f t="shared" si="6"/>
        <v>38.4</v>
      </c>
    </row>
    <row r="15" spans="1:15" s="207" customFormat="1" x14ac:dyDescent="0.35">
      <c r="A15" s="148">
        <v>9</v>
      </c>
      <c r="B15" s="285" t="s">
        <v>224</v>
      </c>
      <c r="C15" s="267" t="s">
        <v>225</v>
      </c>
      <c r="D15" s="266" t="s">
        <v>68</v>
      </c>
      <c r="E15" s="286">
        <v>6</v>
      </c>
      <c r="F15" s="269">
        <v>318</v>
      </c>
      <c r="G15" s="213">
        <f t="shared" si="0"/>
        <v>1908</v>
      </c>
      <c r="H15" s="287"/>
      <c r="I15" s="72">
        <f t="shared" si="1"/>
        <v>0</v>
      </c>
      <c r="J15" s="287"/>
      <c r="K15" s="72">
        <f t="shared" si="2"/>
        <v>0</v>
      </c>
      <c r="L15" s="72">
        <f t="shared" si="3"/>
        <v>0</v>
      </c>
      <c r="M15" s="72">
        <f t="shared" si="4"/>
        <v>0</v>
      </c>
      <c r="N15" s="72">
        <f t="shared" si="5"/>
        <v>6</v>
      </c>
      <c r="O15" s="72">
        <f t="shared" si="6"/>
        <v>1908</v>
      </c>
    </row>
    <row r="16" spans="1:15" s="207" customFormat="1" x14ac:dyDescent="0.35">
      <c r="A16" s="148">
        <v>10</v>
      </c>
      <c r="B16" s="270" t="s">
        <v>226</v>
      </c>
      <c r="C16" s="271" t="s">
        <v>227</v>
      </c>
      <c r="D16" s="288" t="s">
        <v>68</v>
      </c>
      <c r="E16" s="289">
        <v>6</v>
      </c>
      <c r="F16" s="280">
        <v>202</v>
      </c>
      <c r="G16" s="281">
        <f t="shared" si="0"/>
        <v>1212</v>
      </c>
      <c r="H16" s="284"/>
      <c r="I16" s="282">
        <f t="shared" si="1"/>
        <v>0</v>
      </c>
      <c r="J16" s="284"/>
      <c r="K16" s="282">
        <f t="shared" si="2"/>
        <v>0</v>
      </c>
      <c r="L16" s="282">
        <f t="shared" si="3"/>
        <v>0</v>
      </c>
      <c r="M16" s="282">
        <f t="shared" si="4"/>
        <v>0</v>
      </c>
      <c r="N16" s="282">
        <f t="shared" si="5"/>
        <v>6</v>
      </c>
      <c r="O16" s="282">
        <f t="shared" si="6"/>
        <v>1212</v>
      </c>
    </row>
    <row r="17" spans="1:15" s="207" customFormat="1" x14ac:dyDescent="0.35">
      <c r="A17" s="148">
        <v>11</v>
      </c>
      <c r="B17" s="275" t="s">
        <v>228</v>
      </c>
      <c r="C17" s="267" t="s">
        <v>229</v>
      </c>
      <c r="D17" s="266" t="s">
        <v>68</v>
      </c>
      <c r="E17" s="286">
        <v>7</v>
      </c>
      <c r="F17" s="269">
        <v>40.5</v>
      </c>
      <c r="G17" s="213">
        <f t="shared" si="0"/>
        <v>283.5</v>
      </c>
      <c r="H17" s="287"/>
      <c r="I17" s="72">
        <f t="shared" si="1"/>
        <v>0</v>
      </c>
      <c r="J17" s="287"/>
      <c r="K17" s="72">
        <f t="shared" si="2"/>
        <v>0</v>
      </c>
      <c r="L17" s="72">
        <f t="shared" si="3"/>
        <v>0</v>
      </c>
      <c r="M17" s="72">
        <f t="shared" si="4"/>
        <v>0</v>
      </c>
      <c r="N17" s="72">
        <f t="shared" si="5"/>
        <v>7</v>
      </c>
      <c r="O17" s="72">
        <f t="shared" si="6"/>
        <v>283.5</v>
      </c>
    </row>
    <row r="18" spans="1:15" s="207" customFormat="1" x14ac:dyDescent="0.35">
      <c r="A18" s="148">
        <v>12</v>
      </c>
      <c r="B18" s="270" t="s">
        <v>230</v>
      </c>
      <c r="C18" s="271" t="s">
        <v>231</v>
      </c>
      <c r="D18" s="278" t="s">
        <v>68</v>
      </c>
      <c r="E18" s="290">
        <v>7</v>
      </c>
      <c r="F18" s="280">
        <v>10</v>
      </c>
      <c r="G18" s="281">
        <f t="shared" si="0"/>
        <v>70</v>
      </c>
      <c r="H18" s="284"/>
      <c r="I18" s="282">
        <f t="shared" si="1"/>
        <v>0</v>
      </c>
      <c r="J18" s="284"/>
      <c r="K18" s="282">
        <f t="shared" si="2"/>
        <v>0</v>
      </c>
      <c r="L18" s="282">
        <f t="shared" si="3"/>
        <v>0</v>
      </c>
      <c r="M18" s="282">
        <f t="shared" si="4"/>
        <v>0</v>
      </c>
      <c r="N18" s="282">
        <f t="shared" si="5"/>
        <v>7</v>
      </c>
      <c r="O18" s="282">
        <f t="shared" si="6"/>
        <v>70</v>
      </c>
    </row>
    <row r="19" spans="1:15" s="207" customFormat="1" x14ac:dyDescent="0.35">
      <c r="A19" s="148">
        <v>13</v>
      </c>
      <c r="B19" s="275" t="s">
        <v>232</v>
      </c>
      <c r="C19" s="267" t="s">
        <v>233</v>
      </c>
      <c r="D19" s="266" t="s">
        <v>68</v>
      </c>
      <c r="E19" s="286">
        <v>6</v>
      </c>
      <c r="F19" s="269">
        <v>65.7</v>
      </c>
      <c r="G19" s="213">
        <f t="shared" si="0"/>
        <v>394.20000000000005</v>
      </c>
      <c r="H19" s="287"/>
      <c r="I19" s="72">
        <f t="shared" si="1"/>
        <v>0</v>
      </c>
      <c r="J19" s="287"/>
      <c r="K19" s="72">
        <f t="shared" si="2"/>
        <v>0</v>
      </c>
      <c r="L19" s="72">
        <f t="shared" si="3"/>
        <v>0</v>
      </c>
      <c r="M19" s="72">
        <f t="shared" si="4"/>
        <v>0</v>
      </c>
      <c r="N19" s="72">
        <f t="shared" si="5"/>
        <v>6</v>
      </c>
      <c r="O19" s="72">
        <f t="shared" si="6"/>
        <v>394.20000000000005</v>
      </c>
    </row>
    <row r="20" spans="1:15" s="207" customFormat="1" x14ac:dyDescent="0.35">
      <c r="A20" s="148">
        <v>14</v>
      </c>
      <c r="B20" s="270" t="s">
        <v>234</v>
      </c>
      <c r="C20" s="271" t="s">
        <v>235</v>
      </c>
      <c r="D20" s="278" t="s">
        <v>68</v>
      </c>
      <c r="E20" s="290">
        <v>6</v>
      </c>
      <c r="F20" s="280">
        <v>5</v>
      </c>
      <c r="G20" s="281">
        <f t="shared" si="0"/>
        <v>30</v>
      </c>
      <c r="H20" s="284"/>
      <c r="I20" s="282">
        <f t="shared" si="1"/>
        <v>0</v>
      </c>
      <c r="J20" s="284"/>
      <c r="K20" s="282">
        <f t="shared" si="2"/>
        <v>0</v>
      </c>
      <c r="L20" s="282">
        <f t="shared" si="3"/>
        <v>0</v>
      </c>
      <c r="M20" s="282">
        <f t="shared" si="4"/>
        <v>0</v>
      </c>
      <c r="N20" s="282">
        <f t="shared" si="5"/>
        <v>6</v>
      </c>
      <c r="O20" s="282">
        <f t="shared" si="6"/>
        <v>30</v>
      </c>
    </row>
    <row r="21" spans="1:15" s="207" customFormat="1" x14ac:dyDescent="0.35">
      <c r="A21" s="148">
        <v>15</v>
      </c>
      <c r="B21" s="266" t="s">
        <v>236</v>
      </c>
      <c r="C21" s="267" t="s">
        <v>237</v>
      </c>
      <c r="D21" s="266" t="s">
        <v>68</v>
      </c>
      <c r="E21" s="286">
        <v>12</v>
      </c>
      <c r="F21" s="269">
        <v>125</v>
      </c>
      <c r="G21" s="213">
        <f t="shared" si="0"/>
        <v>1500</v>
      </c>
      <c r="H21" s="287"/>
      <c r="I21" s="72">
        <f t="shared" si="1"/>
        <v>0</v>
      </c>
      <c r="J21" s="287"/>
      <c r="K21" s="72">
        <f t="shared" si="2"/>
        <v>0</v>
      </c>
      <c r="L21" s="72">
        <f t="shared" si="3"/>
        <v>0</v>
      </c>
      <c r="M21" s="72">
        <f t="shared" si="4"/>
        <v>0</v>
      </c>
      <c r="N21" s="72">
        <f t="shared" si="5"/>
        <v>12</v>
      </c>
      <c r="O21" s="72">
        <f t="shared" si="6"/>
        <v>1500</v>
      </c>
    </row>
    <row r="22" spans="1:15" s="207" customFormat="1" x14ac:dyDescent="0.35">
      <c r="A22" s="148">
        <v>16</v>
      </c>
      <c r="B22" s="270" t="s">
        <v>238</v>
      </c>
      <c r="C22" s="271" t="s">
        <v>239</v>
      </c>
      <c r="D22" s="278" t="s">
        <v>68</v>
      </c>
      <c r="E22" s="290">
        <v>12</v>
      </c>
      <c r="F22" s="280">
        <v>27.4</v>
      </c>
      <c r="G22" s="281">
        <f t="shared" si="0"/>
        <v>328.79999999999995</v>
      </c>
      <c r="H22" s="284"/>
      <c r="I22" s="282">
        <f t="shared" si="1"/>
        <v>0</v>
      </c>
      <c r="J22" s="284"/>
      <c r="K22" s="282">
        <f t="shared" si="2"/>
        <v>0</v>
      </c>
      <c r="L22" s="282">
        <f t="shared" si="3"/>
        <v>0</v>
      </c>
      <c r="M22" s="282">
        <f t="shared" si="4"/>
        <v>0</v>
      </c>
      <c r="N22" s="282">
        <f t="shared" si="5"/>
        <v>12</v>
      </c>
      <c r="O22" s="282">
        <f t="shared" si="6"/>
        <v>328.79999999999995</v>
      </c>
    </row>
    <row r="23" spans="1:15" s="207" customFormat="1" ht="28" x14ac:dyDescent="0.35">
      <c r="A23" s="148">
        <v>17</v>
      </c>
      <c r="B23" s="275" t="s">
        <v>240</v>
      </c>
      <c r="C23" s="267" t="s">
        <v>241</v>
      </c>
      <c r="D23" s="266" t="s">
        <v>68</v>
      </c>
      <c r="E23" s="286">
        <v>6</v>
      </c>
      <c r="F23" s="291">
        <v>108</v>
      </c>
      <c r="G23" s="213">
        <f t="shared" si="0"/>
        <v>648</v>
      </c>
      <c r="H23" s="287"/>
      <c r="I23" s="72">
        <f t="shared" si="1"/>
        <v>0</v>
      </c>
      <c r="J23" s="287"/>
      <c r="K23" s="72">
        <f t="shared" si="2"/>
        <v>0</v>
      </c>
      <c r="L23" s="72">
        <f t="shared" si="3"/>
        <v>0</v>
      </c>
      <c r="M23" s="72">
        <f t="shared" si="4"/>
        <v>0</v>
      </c>
      <c r="N23" s="72">
        <f t="shared" si="5"/>
        <v>6</v>
      </c>
      <c r="O23" s="72">
        <f t="shared" si="6"/>
        <v>648</v>
      </c>
    </row>
    <row r="24" spans="1:15" s="207" customFormat="1" x14ac:dyDescent="0.35">
      <c r="A24" s="148">
        <v>18</v>
      </c>
      <c r="B24" s="275" t="s">
        <v>242</v>
      </c>
      <c r="C24" s="267" t="s">
        <v>243</v>
      </c>
      <c r="D24" s="266" t="s">
        <v>68</v>
      </c>
      <c r="E24" s="286">
        <v>12</v>
      </c>
      <c r="F24" s="291">
        <v>60.2</v>
      </c>
      <c r="G24" s="213">
        <f t="shared" si="0"/>
        <v>722.40000000000009</v>
      </c>
      <c r="H24" s="287"/>
      <c r="I24" s="72">
        <f t="shared" si="1"/>
        <v>0</v>
      </c>
      <c r="J24" s="287"/>
      <c r="K24" s="72">
        <f t="shared" si="2"/>
        <v>0</v>
      </c>
      <c r="L24" s="72">
        <f t="shared" si="3"/>
        <v>0</v>
      </c>
      <c r="M24" s="72">
        <f t="shared" si="4"/>
        <v>0</v>
      </c>
      <c r="N24" s="72">
        <f t="shared" si="5"/>
        <v>12</v>
      </c>
      <c r="O24" s="72">
        <f t="shared" si="6"/>
        <v>722.40000000000009</v>
      </c>
    </row>
    <row r="25" spans="1:15" s="207" customFormat="1" x14ac:dyDescent="0.35">
      <c r="A25" s="148">
        <v>19</v>
      </c>
      <c r="B25" s="275" t="s">
        <v>244</v>
      </c>
      <c r="C25" s="267" t="s">
        <v>245</v>
      </c>
      <c r="D25" s="266" t="s">
        <v>104</v>
      </c>
      <c r="E25" s="286">
        <v>43</v>
      </c>
      <c r="F25" s="291">
        <v>109</v>
      </c>
      <c r="G25" s="213">
        <f t="shared" si="0"/>
        <v>4687</v>
      </c>
      <c r="H25" s="287"/>
      <c r="I25" s="72">
        <f t="shared" si="1"/>
        <v>0</v>
      </c>
      <c r="J25" s="287"/>
      <c r="K25" s="72">
        <f t="shared" si="2"/>
        <v>0</v>
      </c>
      <c r="L25" s="72">
        <f t="shared" si="3"/>
        <v>0</v>
      </c>
      <c r="M25" s="72">
        <f t="shared" si="4"/>
        <v>0</v>
      </c>
      <c r="N25" s="72">
        <f t="shared" si="5"/>
        <v>43</v>
      </c>
      <c r="O25" s="72">
        <f t="shared" si="6"/>
        <v>4687</v>
      </c>
    </row>
    <row r="26" spans="1:15" s="207" customFormat="1" x14ac:dyDescent="0.35">
      <c r="A26" s="148">
        <v>20</v>
      </c>
      <c r="B26" s="275" t="s">
        <v>246</v>
      </c>
      <c r="C26" s="463" t="s">
        <v>359</v>
      </c>
      <c r="D26" s="266" t="s">
        <v>68</v>
      </c>
      <c r="E26" s="286">
        <v>2</v>
      </c>
      <c r="F26" s="269">
        <v>290</v>
      </c>
      <c r="G26" s="213">
        <f t="shared" si="0"/>
        <v>580</v>
      </c>
      <c r="H26" s="287"/>
      <c r="I26" s="72">
        <f t="shared" si="1"/>
        <v>0</v>
      </c>
      <c r="J26" s="287"/>
      <c r="K26" s="72">
        <f t="shared" si="2"/>
        <v>0</v>
      </c>
      <c r="L26" s="72">
        <f t="shared" si="3"/>
        <v>0</v>
      </c>
      <c r="M26" s="72">
        <f t="shared" si="4"/>
        <v>0</v>
      </c>
      <c r="N26" s="72">
        <f t="shared" si="5"/>
        <v>2</v>
      </c>
      <c r="O26" s="72">
        <f t="shared" si="6"/>
        <v>580</v>
      </c>
    </row>
    <row r="27" spans="1:15" s="207" customFormat="1" x14ac:dyDescent="0.35">
      <c r="A27" s="148">
        <v>21</v>
      </c>
      <c r="B27" s="270" t="s">
        <v>247</v>
      </c>
      <c r="C27" s="271" t="s">
        <v>248</v>
      </c>
      <c r="D27" s="278" t="s">
        <v>68</v>
      </c>
      <c r="E27" s="290">
        <v>2</v>
      </c>
      <c r="F27" s="280">
        <v>579</v>
      </c>
      <c r="G27" s="281">
        <f t="shared" si="0"/>
        <v>1158</v>
      </c>
      <c r="H27" s="284"/>
      <c r="I27" s="282">
        <f t="shared" si="1"/>
        <v>0</v>
      </c>
      <c r="J27" s="284"/>
      <c r="K27" s="282">
        <f t="shared" si="2"/>
        <v>0</v>
      </c>
      <c r="L27" s="282">
        <f t="shared" si="3"/>
        <v>0</v>
      </c>
      <c r="M27" s="282">
        <f t="shared" si="4"/>
        <v>0</v>
      </c>
      <c r="N27" s="282">
        <f t="shared" si="5"/>
        <v>2</v>
      </c>
      <c r="O27" s="282">
        <f t="shared" si="6"/>
        <v>1158</v>
      </c>
    </row>
    <row r="28" spans="1:15" s="207" customFormat="1" x14ac:dyDescent="0.35">
      <c r="A28" s="148">
        <v>22</v>
      </c>
      <c r="B28" s="275" t="s">
        <v>249</v>
      </c>
      <c r="C28" s="267" t="s">
        <v>250</v>
      </c>
      <c r="D28" s="266" t="s">
        <v>68</v>
      </c>
      <c r="E28" s="286">
        <v>4</v>
      </c>
      <c r="F28" s="269">
        <v>531</v>
      </c>
      <c r="G28" s="213">
        <f t="shared" si="0"/>
        <v>2124</v>
      </c>
      <c r="H28" s="287"/>
      <c r="I28" s="72">
        <f t="shared" si="1"/>
        <v>0</v>
      </c>
      <c r="J28" s="287"/>
      <c r="K28" s="72">
        <f t="shared" si="2"/>
        <v>0</v>
      </c>
      <c r="L28" s="72">
        <f t="shared" si="3"/>
        <v>0</v>
      </c>
      <c r="M28" s="72">
        <f t="shared" si="4"/>
        <v>0</v>
      </c>
      <c r="N28" s="72">
        <f t="shared" si="5"/>
        <v>4</v>
      </c>
      <c r="O28" s="72">
        <f t="shared" si="6"/>
        <v>2124</v>
      </c>
    </row>
    <row r="29" spans="1:15" s="207" customFormat="1" x14ac:dyDescent="0.35">
      <c r="A29" s="148">
        <v>23</v>
      </c>
      <c r="B29" s="270" t="s">
        <v>251</v>
      </c>
      <c r="C29" s="271" t="s">
        <v>252</v>
      </c>
      <c r="D29" s="278" t="s">
        <v>68</v>
      </c>
      <c r="E29" s="290">
        <v>4</v>
      </c>
      <c r="F29" s="280">
        <v>537</v>
      </c>
      <c r="G29" s="281">
        <f t="shared" si="0"/>
        <v>2148</v>
      </c>
      <c r="H29" s="284"/>
      <c r="I29" s="282">
        <f t="shared" si="1"/>
        <v>0</v>
      </c>
      <c r="J29" s="284"/>
      <c r="K29" s="282">
        <f t="shared" si="2"/>
        <v>0</v>
      </c>
      <c r="L29" s="282">
        <f t="shared" si="3"/>
        <v>0</v>
      </c>
      <c r="M29" s="282">
        <f t="shared" si="4"/>
        <v>0</v>
      </c>
      <c r="N29" s="282">
        <f t="shared" si="5"/>
        <v>4</v>
      </c>
      <c r="O29" s="282">
        <f t="shared" si="6"/>
        <v>2148</v>
      </c>
    </row>
    <row r="30" spans="1:15" s="207" customFormat="1" x14ac:dyDescent="0.35">
      <c r="A30" s="148"/>
      <c r="B30" s="263" t="s">
        <v>253</v>
      </c>
      <c r="C30" s="264" t="s">
        <v>254</v>
      </c>
      <c r="D30" s="263"/>
      <c r="E30" s="292"/>
      <c r="F30" s="265"/>
      <c r="G30" s="213"/>
      <c r="H30" s="287"/>
      <c r="I30" s="72"/>
      <c r="J30" s="287"/>
      <c r="K30" s="72"/>
      <c r="L30" s="72"/>
      <c r="M30" s="72"/>
      <c r="N30" s="72"/>
      <c r="O30" s="72"/>
    </row>
    <row r="31" spans="1:15" s="207" customFormat="1" x14ac:dyDescent="0.35">
      <c r="A31" s="148"/>
      <c r="B31" s="263" t="s">
        <v>255</v>
      </c>
      <c r="C31" s="264" t="s">
        <v>256</v>
      </c>
      <c r="D31" s="263"/>
      <c r="E31" s="292"/>
      <c r="F31" s="265"/>
      <c r="G31" s="213"/>
      <c r="H31" s="287"/>
      <c r="I31" s="72"/>
      <c r="J31" s="287"/>
      <c r="K31" s="72"/>
      <c r="L31" s="72"/>
      <c r="M31" s="72"/>
      <c r="N31" s="72"/>
      <c r="O31" s="72"/>
    </row>
    <row r="32" spans="1:15" s="207" customFormat="1" ht="28" x14ac:dyDescent="0.35">
      <c r="A32" s="148">
        <v>24</v>
      </c>
      <c r="B32" s="266" t="s">
        <v>257</v>
      </c>
      <c r="C32" s="267" t="s">
        <v>258</v>
      </c>
      <c r="D32" s="266" t="s">
        <v>104</v>
      </c>
      <c r="E32" s="286">
        <v>86</v>
      </c>
      <c r="F32" s="269">
        <v>181</v>
      </c>
      <c r="G32" s="213">
        <f>E32*F32</f>
        <v>15566</v>
      </c>
      <c r="H32" s="287"/>
      <c r="I32" s="72">
        <f t="shared" ref="I32:I39" si="7">F32*H32</f>
        <v>0</v>
      </c>
      <c r="J32" s="287"/>
      <c r="K32" s="72">
        <f t="shared" ref="K32:K39" si="8">F32*J32</f>
        <v>0</v>
      </c>
      <c r="L32" s="72">
        <f t="shared" ref="L32:L39" si="9">J32+H32</f>
        <v>0</v>
      </c>
      <c r="M32" s="72">
        <f t="shared" ref="M32:M39" si="10">L32*F32</f>
        <v>0</v>
      </c>
      <c r="N32" s="72">
        <f t="shared" ref="N32:N39" si="11">E32-L32</f>
        <v>86</v>
      </c>
      <c r="O32" s="72">
        <f t="shared" ref="O32:O40" si="12">G32-M32</f>
        <v>15566</v>
      </c>
    </row>
    <row r="33" spans="1:15" s="207" customFormat="1" x14ac:dyDescent="0.35">
      <c r="A33" s="148">
        <v>25</v>
      </c>
      <c r="B33" s="270" t="s">
        <v>259</v>
      </c>
      <c r="C33" s="271" t="s">
        <v>260</v>
      </c>
      <c r="D33" s="278" t="s">
        <v>104</v>
      </c>
      <c r="E33" s="290">
        <v>23</v>
      </c>
      <c r="F33" s="293">
        <v>158.4</v>
      </c>
      <c r="G33" s="281">
        <f>E33*F33</f>
        <v>3643.2000000000003</v>
      </c>
      <c r="H33" s="284"/>
      <c r="I33" s="282">
        <f t="shared" si="7"/>
        <v>0</v>
      </c>
      <c r="J33" s="284"/>
      <c r="K33" s="282">
        <f t="shared" si="8"/>
        <v>0</v>
      </c>
      <c r="L33" s="282">
        <f t="shared" si="9"/>
        <v>0</v>
      </c>
      <c r="M33" s="282">
        <f t="shared" si="10"/>
        <v>0</v>
      </c>
      <c r="N33" s="282">
        <f t="shared" si="11"/>
        <v>23</v>
      </c>
      <c r="O33" s="282">
        <f t="shared" si="12"/>
        <v>3643.2000000000003</v>
      </c>
    </row>
    <row r="34" spans="1:15" s="207" customFormat="1" x14ac:dyDescent="0.35">
      <c r="A34" s="294">
        <v>26</v>
      </c>
      <c r="B34" s="270" t="s">
        <v>261</v>
      </c>
      <c r="C34" s="271" t="s">
        <v>262</v>
      </c>
      <c r="D34" s="278" t="s">
        <v>104</v>
      </c>
      <c r="E34" s="290">
        <v>20</v>
      </c>
      <c r="F34" s="293">
        <v>29.4</v>
      </c>
      <c r="G34" s="281">
        <f>E34*F34</f>
        <v>588</v>
      </c>
      <c r="H34" s="284"/>
      <c r="I34" s="282">
        <f t="shared" si="7"/>
        <v>0</v>
      </c>
      <c r="J34" s="284"/>
      <c r="K34" s="282">
        <f t="shared" si="8"/>
        <v>0</v>
      </c>
      <c r="L34" s="282">
        <f t="shared" si="9"/>
        <v>0</v>
      </c>
      <c r="M34" s="282">
        <f t="shared" si="10"/>
        <v>0</v>
      </c>
      <c r="N34" s="282">
        <f t="shared" si="11"/>
        <v>20</v>
      </c>
      <c r="O34" s="282">
        <f t="shared" si="12"/>
        <v>588</v>
      </c>
    </row>
    <row r="35" spans="1:15" s="207" customFormat="1" x14ac:dyDescent="0.35">
      <c r="A35" s="294"/>
      <c r="B35" s="263" t="s">
        <v>263</v>
      </c>
      <c r="C35" s="264" t="s">
        <v>264</v>
      </c>
      <c r="D35" s="263"/>
      <c r="E35" s="292"/>
      <c r="F35" s="265"/>
      <c r="G35" s="213"/>
      <c r="H35" s="287"/>
      <c r="I35" s="72">
        <f t="shared" si="7"/>
        <v>0</v>
      </c>
      <c r="J35" s="287"/>
      <c r="K35" s="72">
        <f t="shared" si="8"/>
        <v>0</v>
      </c>
      <c r="L35" s="72">
        <f t="shared" si="9"/>
        <v>0</v>
      </c>
      <c r="M35" s="72">
        <f t="shared" si="10"/>
        <v>0</v>
      </c>
      <c r="N35" s="72">
        <f t="shared" si="11"/>
        <v>0</v>
      </c>
      <c r="O35" s="72">
        <f t="shared" si="12"/>
        <v>0</v>
      </c>
    </row>
    <row r="36" spans="1:15" s="207" customFormat="1" x14ac:dyDescent="0.35">
      <c r="A36" s="294">
        <v>27</v>
      </c>
      <c r="B36" s="266" t="s">
        <v>265</v>
      </c>
      <c r="C36" s="267" t="s">
        <v>266</v>
      </c>
      <c r="D36" s="266" t="s">
        <v>68</v>
      </c>
      <c r="E36" s="460">
        <v>2</v>
      </c>
      <c r="F36" s="269">
        <v>690</v>
      </c>
      <c r="G36" s="213">
        <f>E36*F36</f>
        <v>1380</v>
      </c>
      <c r="H36" s="287"/>
      <c r="I36" s="72">
        <f t="shared" si="7"/>
        <v>0</v>
      </c>
      <c r="J36" s="287"/>
      <c r="K36" s="72">
        <f t="shared" si="8"/>
        <v>0</v>
      </c>
      <c r="L36" s="72">
        <f t="shared" si="9"/>
        <v>0</v>
      </c>
      <c r="M36" s="72">
        <f t="shared" si="10"/>
        <v>0</v>
      </c>
      <c r="N36" s="72">
        <f t="shared" si="11"/>
        <v>2</v>
      </c>
      <c r="O36" s="72">
        <f t="shared" si="12"/>
        <v>1380</v>
      </c>
    </row>
    <row r="37" spans="1:15" s="207" customFormat="1" x14ac:dyDescent="0.35">
      <c r="A37" s="295">
        <v>28</v>
      </c>
      <c r="B37" s="296" t="s">
        <v>265</v>
      </c>
      <c r="C37" s="297" t="s">
        <v>267</v>
      </c>
      <c r="D37" s="296" t="s">
        <v>51</v>
      </c>
      <c r="E37" s="461">
        <v>2.1</v>
      </c>
      <c r="F37" s="462">
        <v>78.5</v>
      </c>
      <c r="G37" s="298">
        <f>E37*F37</f>
        <v>164.85</v>
      </c>
      <c r="H37" s="299"/>
      <c r="I37" s="115">
        <f t="shared" si="7"/>
        <v>0</v>
      </c>
      <c r="J37" s="299"/>
      <c r="K37" s="115">
        <f t="shared" si="8"/>
        <v>0</v>
      </c>
      <c r="L37" s="115">
        <f t="shared" si="9"/>
        <v>0</v>
      </c>
      <c r="M37" s="115">
        <f t="shared" si="10"/>
        <v>0</v>
      </c>
      <c r="N37" s="115">
        <f t="shared" si="11"/>
        <v>2.1</v>
      </c>
      <c r="O37" s="115">
        <f t="shared" si="12"/>
        <v>164.85</v>
      </c>
    </row>
    <row r="38" spans="1:15" s="459" customFormat="1" ht="28" x14ac:dyDescent="0.35">
      <c r="A38" s="453">
        <v>29</v>
      </c>
      <c r="B38" s="454" t="s">
        <v>265</v>
      </c>
      <c r="C38" s="455" t="s">
        <v>268</v>
      </c>
      <c r="D38" s="454" t="s">
        <v>104</v>
      </c>
      <c r="E38" s="456">
        <v>0</v>
      </c>
      <c r="F38" s="457">
        <v>151</v>
      </c>
      <c r="G38" s="213">
        <f>E38*F38</f>
        <v>0</v>
      </c>
      <c r="H38" s="458"/>
      <c r="I38" s="72">
        <f t="shared" si="7"/>
        <v>0</v>
      </c>
      <c r="J38" s="458"/>
      <c r="K38" s="72">
        <f t="shared" si="8"/>
        <v>0</v>
      </c>
      <c r="L38" s="72">
        <f t="shared" si="9"/>
        <v>0</v>
      </c>
      <c r="M38" s="72">
        <f t="shared" si="10"/>
        <v>0</v>
      </c>
      <c r="N38" s="72">
        <f t="shared" si="11"/>
        <v>0</v>
      </c>
      <c r="O38" s="72">
        <f t="shared" si="12"/>
        <v>0</v>
      </c>
    </row>
    <row r="39" spans="1:15" s="207" customFormat="1" x14ac:dyDescent="0.35">
      <c r="A39" s="300">
        <v>30</v>
      </c>
      <c r="B39" s="301" t="s">
        <v>269</v>
      </c>
      <c r="C39" s="302" t="s">
        <v>270</v>
      </c>
      <c r="D39" s="301" t="s">
        <v>271</v>
      </c>
      <c r="E39" s="303">
        <v>1</v>
      </c>
      <c r="F39" s="304">
        <v>5000</v>
      </c>
      <c r="G39" s="305">
        <f>E39*F39</f>
        <v>5000</v>
      </c>
      <c r="H39" s="306"/>
      <c r="I39" s="307">
        <f t="shared" si="7"/>
        <v>0</v>
      </c>
      <c r="J39" s="306"/>
      <c r="K39" s="307">
        <f t="shared" si="8"/>
        <v>0</v>
      </c>
      <c r="L39" s="72">
        <f t="shared" si="9"/>
        <v>0</v>
      </c>
      <c r="M39" s="72">
        <f t="shared" si="10"/>
        <v>0</v>
      </c>
      <c r="N39" s="307">
        <f t="shared" si="11"/>
        <v>1</v>
      </c>
      <c r="O39" s="307">
        <f t="shared" si="12"/>
        <v>5000</v>
      </c>
    </row>
    <row r="40" spans="1:15" s="207" customFormat="1" x14ac:dyDescent="0.35">
      <c r="A40" s="308"/>
      <c r="B40" s="309"/>
      <c r="C40" s="452" t="s">
        <v>272</v>
      </c>
      <c r="D40" s="310"/>
      <c r="E40" s="310"/>
      <c r="F40" s="311"/>
      <c r="G40" s="312">
        <f>SUM(G7:G39)</f>
        <v>62956.85</v>
      </c>
      <c r="H40" s="310"/>
      <c r="I40" s="312">
        <f>SUM(I7:I39)</f>
        <v>0</v>
      </c>
      <c r="J40" s="310"/>
      <c r="K40" s="312">
        <f>SUM(K7:K39)</f>
        <v>0</v>
      </c>
      <c r="L40" s="310"/>
      <c r="M40" s="312">
        <f>SUM(M7:M38)</f>
        <v>0</v>
      </c>
      <c r="N40" s="310"/>
      <c r="O40" s="313">
        <f t="shared" si="12"/>
        <v>62956.85</v>
      </c>
    </row>
    <row r="41" spans="1:15" s="207" customFormat="1" x14ac:dyDescent="0.35">
      <c r="A41" s="314"/>
      <c r="C41" s="25"/>
      <c r="D41" s="25"/>
      <c r="E41" s="25"/>
      <c r="F41" s="315"/>
      <c r="G41" s="316"/>
      <c r="H41" s="316"/>
      <c r="I41" s="316"/>
      <c r="K41" s="317"/>
      <c r="O41" s="318"/>
    </row>
    <row r="42" spans="1:15" s="207" customFormat="1" x14ac:dyDescent="0.35">
      <c r="A42" s="314"/>
      <c r="C42" s="316"/>
      <c r="D42" s="316"/>
      <c r="E42" s="316"/>
      <c r="F42" s="319"/>
      <c r="G42" s="316"/>
      <c r="H42" s="316"/>
      <c r="I42" s="316"/>
      <c r="O42" s="318"/>
    </row>
    <row r="43" spans="1:15" s="207" customFormat="1" x14ac:dyDescent="0.35">
      <c r="A43" s="314"/>
      <c r="C43" s="316"/>
      <c r="D43" s="316"/>
      <c r="E43" s="316"/>
      <c r="F43" s="319"/>
      <c r="G43" s="316"/>
      <c r="H43" s="316"/>
      <c r="I43" s="316"/>
      <c r="O43" s="318"/>
    </row>
    <row r="44" spans="1:15" s="207" customFormat="1" x14ac:dyDescent="0.35">
      <c r="A44" s="314"/>
      <c r="C44" s="316"/>
      <c r="D44" s="316"/>
      <c r="E44" s="316"/>
      <c r="F44" s="319"/>
      <c r="G44" s="316"/>
      <c r="H44" s="316"/>
      <c r="I44" s="316"/>
      <c r="O44" s="318"/>
    </row>
    <row r="45" spans="1:15" s="207" customFormat="1" x14ac:dyDescent="0.35">
      <c r="A45" s="314"/>
      <c r="C45" s="25"/>
      <c r="D45" s="25"/>
      <c r="E45" s="25"/>
      <c r="F45" s="320"/>
      <c r="G45" s="316"/>
      <c r="H45" s="316"/>
      <c r="I45" s="316"/>
      <c r="O45" s="318"/>
    </row>
    <row r="46" spans="1:15" s="207" customFormat="1" x14ac:dyDescent="0.35">
      <c r="A46" s="314"/>
      <c r="F46" s="321"/>
      <c r="O46" s="318"/>
    </row>
    <row r="47" spans="1:15" s="207" customFormat="1" ht="18.75" customHeight="1" x14ac:dyDescent="0.35">
      <c r="A47" s="322"/>
      <c r="B47" s="323"/>
      <c r="C47" s="323"/>
      <c r="D47" s="323"/>
      <c r="E47" s="323"/>
      <c r="F47" s="324"/>
      <c r="G47" s="323"/>
      <c r="H47" s="323"/>
      <c r="I47" s="323"/>
      <c r="J47" s="323"/>
      <c r="K47" s="323"/>
      <c r="L47" s="323"/>
      <c r="M47" s="323"/>
      <c r="N47" s="323"/>
      <c r="O47" s="325"/>
    </row>
    <row r="48" spans="1:15" s="207" customFormat="1" ht="18.75" customHeight="1" x14ac:dyDescent="0.35">
      <c r="A48" s="326"/>
      <c r="B48" s="326"/>
      <c r="C48" s="326"/>
      <c r="D48" s="326"/>
      <c r="E48" s="326"/>
      <c r="F48" s="327"/>
      <c r="G48" s="326"/>
      <c r="H48" s="326"/>
      <c r="I48" s="326"/>
      <c r="J48" s="326"/>
      <c r="K48" s="326"/>
      <c r="L48" s="326"/>
      <c r="M48" s="326"/>
      <c r="N48" s="326"/>
      <c r="O48" s="326"/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zoomScale="70" zoomScaleNormal="70" workbookViewId="0">
      <selection activeCell="A19" sqref="A19:XFD22"/>
    </sheetView>
  </sheetViews>
  <sheetFormatPr defaultRowHeight="14.5" x14ac:dyDescent="0.35"/>
  <cols>
    <col min="1" max="1" width="4" customWidth="1"/>
    <col min="2" max="2" width="11.453125"/>
    <col min="3" max="3" width="75.08984375" customWidth="1"/>
    <col min="4" max="4" width="4.54296875" customWidth="1"/>
    <col min="5" max="5" width="9.90625" customWidth="1"/>
    <col min="6" max="6" width="10.90625" style="44" customWidth="1"/>
    <col min="7" max="7" width="14.453125" customWidth="1"/>
    <col min="8" max="8" width="6.90625" customWidth="1"/>
    <col min="9" max="9" width="9.08984375" customWidth="1"/>
    <col min="10" max="10" width="6.90625" customWidth="1"/>
    <col min="11" max="11" width="13.453125" customWidth="1"/>
    <col min="12" max="12" width="8.54296875" customWidth="1"/>
    <col min="13" max="13" width="9.90625" customWidth="1"/>
    <col min="14" max="14" width="9.08984375" customWidth="1"/>
    <col min="15" max="15" width="13.90625" customWidth="1"/>
    <col min="16" max="16" width="9.54296875" customWidth="1"/>
    <col min="17" max="17" width="103.453125" customWidth="1"/>
    <col min="18" max="1025" width="8.54296875" customWidth="1"/>
  </cols>
  <sheetData>
    <row r="2" spans="1:16" ht="21" x14ac:dyDescent="0.5">
      <c r="C2" s="45" t="s">
        <v>181</v>
      </c>
      <c r="N2" t="s">
        <v>35</v>
      </c>
      <c r="O2" s="46"/>
    </row>
    <row r="3" spans="1:16" x14ac:dyDescent="0.35">
      <c r="A3" s="133"/>
      <c r="B3" s="134"/>
      <c r="C3" s="135" t="s">
        <v>27</v>
      </c>
      <c r="D3" s="135" t="s">
        <v>36</v>
      </c>
      <c r="E3" s="136" t="s">
        <v>37</v>
      </c>
      <c r="F3" s="137" t="s">
        <v>38</v>
      </c>
      <c r="G3" s="136" t="s">
        <v>39</v>
      </c>
      <c r="H3" s="494" t="s">
        <v>40</v>
      </c>
      <c r="I3" s="494"/>
      <c r="J3" s="494" t="s">
        <v>41</v>
      </c>
      <c r="K3" s="494"/>
      <c r="L3" s="494" t="s">
        <v>42</v>
      </c>
      <c r="M3" s="494"/>
      <c r="N3" s="495" t="s">
        <v>43</v>
      </c>
      <c r="O3" s="495"/>
    </row>
    <row r="4" spans="1:16" x14ac:dyDescent="0.35">
      <c r="A4" s="138"/>
      <c r="B4" s="139"/>
      <c r="C4" s="139"/>
      <c r="D4" s="139"/>
      <c r="E4" s="139"/>
      <c r="F4" s="140"/>
      <c r="G4" s="139"/>
      <c r="H4" s="141" t="s">
        <v>44</v>
      </c>
      <c r="I4" s="141" t="s">
        <v>39</v>
      </c>
      <c r="J4" s="141" t="s">
        <v>44</v>
      </c>
      <c r="K4" s="141" t="s">
        <v>39</v>
      </c>
      <c r="L4" s="141" t="s">
        <v>44</v>
      </c>
      <c r="M4" s="141" t="s">
        <v>39</v>
      </c>
      <c r="N4" s="141" t="s">
        <v>44</v>
      </c>
      <c r="O4" s="142" t="s">
        <v>39</v>
      </c>
    </row>
    <row r="5" spans="1:16" ht="15.5" x14ac:dyDescent="0.35">
      <c r="A5" s="143"/>
      <c r="B5" s="144" t="s">
        <v>45</v>
      </c>
      <c r="C5" s="59"/>
      <c r="D5" s="145"/>
      <c r="E5" s="145"/>
      <c r="F5" s="146"/>
      <c r="G5" s="146"/>
      <c r="H5" s="147"/>
      <c r="I5" s="147"/>
      <c r="J5" s="147"/>
      <c r="K5" s="147"/>
      <c r="L5" s="147"/>
      <c r="M5" s="147"/>
      <c r="N5" s="147"/>
      <c r="O5" s="147"/>
    </row>
    <row r="6" spans="1:16" ht="16.5" customHeight="1" x14ac:dyDescent="0.35">
      <c r="A6" s="148"/>
      <c r="B6" s="328">
        <v>61</v>
      </c>
      <c r="C6" s="329" t="s">
        <v>27</v>
      </c>
      <c r="D6" s="150"/>
      <c r="E6" s="150"/>
      <c r="F6" s="151"/>
      <c r="G6" s="151"/>
      <c r="H6" s="152"/>
      <c r="I6" s="152"/>
      <c r="J6" s="152"/>
      <c r="K6" s="152"/>
      <c r="L6" s="152"/>
      <c r="M6" s="152"/>
      <c r="N6" s="152"/>
      <c r="O6" s="152"/>
    </row>
    <row r="7" spans="1:16" ht="16.5" customHeight="1" x14ac:dyDescent="0.35">
      <c r="A7" s="67">
        <v>1</v>
      </c>
      <c r="B7" s="153" t="s">
        <v>273</v>
      </c>
      <c r="C7" s="330" t="s">
        <v>274</v>
      </c>
      <c r="D7" s="155" t="s">
        <v>65</v>
      </c>
      <c r="E7" s="469">
        <f>2*22*3+120</f>
        <v>252</v>
      </c>
      <c r="F7" s="470">
        <v>665</v>
      </c>
      <c r="G7" s="151">
        <f>E7*F7</f>
        <v>167580</v>
      </c>
      <c r="H7" s="72"/>
      <c r="I7" s="72">
        <f>F7*H7</f>
        <v>0</v>
      </c>
      <c r="J7" s="72"/>
      <c r="K7" s="72">
        <f>F7*J7</f>
        <v>0</v>
      </c>
      <c r="L7" s="72"/>
      <c r="M7" s="72">
        <f>L7*F7</f>
        <v>0</v>
      </c>
      <c r="N7" s="72">
        <f>E7-L7</f>
        <v>252</v>
      </c>
      <c r="O7" s="72">
        <f>G7-M7</f>
        <v>167580</v>
      </c>
    </row>
    <row r="8" spans="1:16" ht="16.5" customHeight="1" x14ac:dyDescent="0.35">
      <c r="A8" s="331">
        <v>2</v>
      </c>
      <c r="B8" s="332" t="s">
        <v>275</v>
      </c>
      <c r="C8" s="333" t="s">
        <v>276</v>
      </c>
      <c r="D8" s="334" t="s">
        <v>65</v>
      </c>
      <c r="E8" s="335">
        <v>15.6</v>
      </c>
      <c r="F8" s="72">
        <v>294</v>
      </c>
      <c r="G8" s="151">
        <f>E8*F8</f>
        <v>4586.3999999999996</v>
      </c>
      <c r="H8" s="72"/>
      <c r="I8" s="72">
        <v>0</v>
      </c>
      <c r="J8" s="72"/>
      <c r="K8" s="72">
        <v>0</v>
      </c>
      <c r="L8" s="72"/>
      <c r="M8" s="72">
        <v>0</v>
      </c>
      <c r="N8" s="72">
        <v>135.6</v>
      </c>
      <c r="O8" s="72">
        <f>G8</f>
        <v>4586.3999999999996</v>
      </c>
    </row>
    <row r="9" spans="1:16" x14ac:dyDescent="0.35">
      <c r="A9" s="331">
        <v>3</v>
      </c>
      <c r="B9" s="332" t="s">
        <v>277</v>
      </c>
      <c r="C9" s="333" t="s">
        <v>278</v>
      </c>
      <c r="D9" s="334" t="s">
        <v>65</v>
      </c>
      <c r="E9" s="335">
        <v>15.6</v>
      </c>
      <c r="F9" s="72">
        <v>248</v>
      </c>
      <c r="G9" s="151">
        <f>E9*F9</f>
        <v>3868.7999999999997</v>
      </c>
      <c r="H9" s="72"/>
      <c r="I9" s="72">
        <v>0</v>
      </c>
      <c r="J9" s="72"/>
      <c r="K9" s="72">
        <v>0</v>
      </c>
      <c r="L9" s="72"/>
      <c r="M9" s="72">
        <v>0</v>
      </c>
      <c r="N9" s="72">
        <v>15.6</v>
      </c>
      <c r="O9" s="72">
        <f>G9</f>
        <v>3868.7999999999997</v>
      </c>
    </row>
    <row r="10" spans="1:16" ht="16.5" customHeight="1" x14ac:dyDescent="0.35">
      <c r="A10" s="331">
        <v>4</v>
      </c>
      <c r="B10" s="332" t="s">
        <v>279</v>
      </c>
      <c r="C10" s="333" t="s">
        <v>280</v>
      </c>
      <c r="D10" s="334" t="s">
        <v>65</v>
      </c>
      <c r="E10" s="335">
        <f>15.6*2</f>
        <v>31.2</v>
      </c>
      <c r="F10" s="72">
        <v>55.4</v>
      </c>
      <c r="G10" s="151">
        <f>E10*F10</f>
        <v>1728.48</v>
      </c>
      <c r="H10" s="72"/>
      <c r="I10" s="72">
        <v>0</v>
      </c>
      <c r="J10" s="72"/>
      <c r="K10" s="72">
        <v>0</v>
      </c>
      <c r="L10" s="72"/>
      <c r="M10" s="72">
        <v>0</v>
      </c>
      <c r="N10" s="72">
        <v>31.2</v>
      </c>
      <c r="O10" s="72">
        <f>G10</f>
        <v>1728.48</v>
      </c>
      <c r="P10" s="163"/>
    </row>
    <row r="11" spans="1:16" s="431" customFormat="1" ht="16.5" customHeight="1" x14ac:dyDescent="0.35">
      <c r="A11" s="464">
        <v>5</v>
      </c>
      <c r="B11" s="465" t="s">
        <v>281</v>
      </c>
      <c r="C11" s="408" t="s">
        <v>282</v>
      </c>
      <c r="D11" s="466" t="s">
        <v>65</v>
      </c>
      <c r="E11" s="467">
        <v>-252</v>
      </c>
      <c r="F11" s="468">
        <v>183</v>
      </c>
      <c r="G11" s="430">
        <f>E11*F11</f>
        <v>-46116</v>
      </c>
      <c r="H11" s="413"/>
      <c r="I11" s="413">
        <v>0</v>
      </c>
      <c r="J11" s="413"/>
      <c r="K11" s="413">
        <v>0</v>
      </c>
      <c r="L11" s="413"/>
      <c r="M11" s="413">
        <v>0</v>
      </c>
      <c r="N11" s="413"/>
      <c r="O11" s="413">
        <f>G11</f>
        <v>-46116</v>
      </c>
    </row>
    <row r="12" spans="1:16" ht="16.5" customHeight="1" x14ac:dyDescent="0.35">
      <c r="A12" s="331"/>
      <c r="B12" s="153"/>
      <c r="C12" s="336"/>
      <c r="D12" s="337"/>
      <c r="E12" s="338"/>
      <c r="F12" s="115"/>
      <c r="G12" s="151"/>
      <c r="H12" s="72"/>
      <c r="I12" s="72"/>
      <c r="J12" s="72"/>
      <c r="K12" s="72"/>
      <c r="L12" s="72"/>
      <c r="M12" s="72"/>
      <c r="N12" s="72"/>
      <c r="O12" s="72"/>
    </row>
    <row r="13" spans="1:16" ht="16.5" customHeight="1" x14ac:dyDescent="0.35">
      <c r="A13" s="67"/>
      <c r="B13" s="328">
        <v>998</v>
      </c>
      <c r="C13" s="179" t="s">
        <v>91</v>
      </c>
      <c r="D13" s="187"/>
      <c r="E13" s="181"/>
      <c r="F13" s="173"/>
      <c r="G13" s="151"/>
      <c r="H13" s="72"/>
      <c r="I13" s="72"/>
      <c r="J13" s="72"/>
      <c r="K13" s="72"/>
      <c r="L13" s="72"/>
      <c r="M13" s="72"/>
      <c r="N13" s="72"/>
      <c r="O13" s="72"/>
    </row>
    <row r="14" spans="1:16" ht="16.5" customHeight="1" x14ac:dyDescent="0.35">
      <c r="A14" s="67">
        <v>6</v>
      </c>
      <c r="B14" s="183" t="s">
        <v>92</v>
      </c>
      <c r="C14" s="184" t="s">
        <v>93</v>
      </c>
      <c r="D14" s="185" t="s">
        <v>79</v>
      </c>
      <c r="E14" s="339">
        <v>5.1360000000000001</v>
      </c>
      <c r="F14" s="193">
        <v>261</v>
      </c>
      <c r="G14" s="151">
        <f>E14*F14</f>
        <v>1340.4960000000001</v>
      </c>
      <c r="H14" s="72"/>
      <c r="I14" s="72">
        <f>F14*H14</f>
        <v>0</v>
      </c>
      <c r="J14" s="72"/>
      <c r="K14" s="72">
        <f>F14*J14</f>
        <v>0</v>
      </c>
      <c r="L14" s="72">
        <f>J14+H14</f>
        <v>0</v>
      </c>
      <c r="M14" s="72">
        <f>L14*F14</f>
        <v>0</v>
      </c>
      <c r="N14" s="72">
        <f>E14-L14</f>
        <v>5.1360000000000001</v>
      </c>
      <c r="O14" s="72">
        <f>G14-M14</f>
        <v>1340.4960000000001</v>
      </c>
    </row>
    <row r="15" spans="1:16" ht="16.5" customHeight="1" x14ac:dyDescent="0.35">
      <c r="A15" s="331"/>
      <c r="B15" s="153"/>
      <c r="C15" s="174"/>
      <c r="D15" s="340"/>
      <c r="E15" s="341"/>
      <c r="F15" s="72"/>
      <c r="G15" s="151"/>
      <c r="H15" s="72"/>
      <c r="I15" s="72"/>
      <c r="J15" s="72"/>
      <c r="K15" s="72"/>
      <c r="L15" s="72"/>
      <c r="M15" s="72"/>
      <c r="N15" s="72"/>
      <c r="O15" s="72"/>
    </row>
    <row r="16" spans="1:16" ht="16.5" customHeight="1" x14ac:dyDescent="0.35">
      <c r="A16" s="331"/>
      <c r="B16" s="332"/>
      <c r="C16" s="342"/>
      <c r="D16" s="343"/>
      <c r="E16" s="335"/>
      <c r="F16" s="72"/>
      <c r="G16" s="151"/>
      <c r="H16" s="72"/>
      <c r="I16" s="72"/>
      <c r="J16" s="72"/>
      <c r="K16" s="72"/>
      <c r="L16" s="72"/>
      <c r="M16" s="72"/>
      <c r="N16" s="72"/>
      <c r="O16" s="72"/>
    </row>
    <row r="17" spans="1:17" x14ac:dyDescent="0.35">
      <c r="A17" s="138"/>
      <c r="B17" s="139"/>
      <c r="C17" s="159"/>
      <c r="D17" s="159"/>
      <c r="E17" s="159"/>
      <c r="F17" s="160"/>
      <c r="G17" s="162">
        <f>SUM(G6:G16)</f>
        <v>132988.17600000001</v>
      </c>
      <c r="H17" s="159"/>
      <c r="I17" s="161"/>
      <c r="J17" s="159"/>
      <c r="K17" s="161"/>
      <c r="L17" s="159"/>
      <c r="M17" s="161"/>
      <c r="N17" s="159"/>
      <c r="O17" s="162">
        <f>SUM(O6:O16)</f>
        <v>132988.17600000001</v>
      </c>
    </row>
    <row r="18" spans="1:17" ht="16.5" customHeight="1" x14ac:dyDescent="0.35">
      <c r="A18" s="121"/>
      <c r="O18" s="123"/>
      <c r="Q18" s="163"/>
    </row>
    <row r="19" spans="1:17" ht="16.5" customHeight="1" x14ac:dyDescent="0.35">
      <c r="A19" s="121"/>
      <c r="C19" s="4"/>
      <c r="D19" s="4"/>
      <c r="E19" s="4"/>
      <c r="F19" s="165"/>
      <c r="G19" s="1"/>
      <c r="H19" s="1"/>
      <c r="I19" s="1"/>
      <c r="K19" s="163"/>
      <c r="O19" s="123"/>
    </row>
    <row r="20" spans="1:17" ht="16.5" customHeight="1" x14ac:dyDescent="0.35">
      <c r="A20" s="121"/>
      <c r="C20" s="1"/>
      <c r="D20" s="1"/>
      <c r="E20" s="1"/>
      <c r="F20" s="122"/>
      <c r="G20" s="1"/>
      <c r="H20" s="1"/>
      <c r="I20" s="1"/>
      <c r="O20" s="123"/>
    </row>
    <row r="21" spans="1:17" ht="16.5" customHeight="1" x14ac:dyDescent="0.35">
      <c r="A21" s="121"/>
      <c r="C21" s="4"/>
      <c r="D21" s="4"/>
      <c r="E21" s="4"/>
      <c r="F21" s="124"/>
      <c r="G21" s="1"/>
      <c r="H21" s="1"/>
      <c r="I21" s="1"/>
      <c r="O21" s="123"/>
    </row>
    <row r="22" spans="1:17" ht="16.5" customHeight="1" x14ac:dyDescent="0.35">
      <c r="A22" s="121"/>
      <c r="O22" s="123"/>
    </row>
    <row r="23" spans="1:17" ht="16.5" customHeight="1" x14ac:dyDescent="0.35">
      <c r="A23" s="125"/>
      <c r="B23" s="126"/>
      <c r="C23" s="126"/>
      <c r="D23" s="126"/>
      <c r="E23" s="126"/>
      <c r="F23" s="127"/>
      <c r="G23" s="126"/>
      <c r="H23" s="126"/>
      <c r="I23" s="126"/>
      <c r="J23" s="126"/>
      <c r="K23" s="126"/>
      <c r="L23" s="126"/>
      <c r="M23" s="126"/>
      <c r="N23" s="126"/>
      <c r="O23" s="128"/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B5" zoomScaleNormal="100" workbookViewId="0">
      <selection activeCell="B17" sqref="A17:XFD22"/>
    </sheetView>
  </sheetViews>
  <sheetFormatPr defaultRowHeight="14.5" x14ac:dyDescent="0.35"/>
  <cols>
    <col min="1" max="1" width="8.54296875" customWidth="1"/>
    <col min="2" max="2" width="10.90625" customWidth="1"/>
    <col min="3" max="3" width="39.6328125" customWidth="1"/>
    <col min="4" max="4" width="5.54296875" customWidth="1"/>
    <col min="5" max="5" width="7.453125" customWidth="1"/>
    <col min="6" max="6" width="9.54296875" customWidth="1"/>
    <col min="7" max="7" width="10.453125" customWidth="1"/>
    <col min="8" max="9" width="7" customWidth="1"/>
    <col min="10" max="10" width="7.90625" customWidth="1"/>
    <col min="11" max="11" width="6.6328125" customWidth="1"/>
    <col min="12" max="12" width="7.08984375" customWidth="1"/>
    <col min="13" max="13" width="5.1796875" customWidth="1"/>
    <col min="14" max="14" width="7.08984375" customWidth="1"/>
    <col min="15" max="15" width="9.453125" customWidth="1"/>
    <col min="16" max="1025" width="8.54296875" customWidth="1"/>
  </cols>
  <sheetData>
    <row r="1" spans="1:15" x14ac:dyDescent="0.35">
      <c r="F1" s="44"/>
    </row>
    <row r="2" spans="1:15" ht="16.5" customHeight="1" x14ac:dyDescent="0.35">
      <c r="C2" s="344" t="s">
        <v>181</v>
      </c>
      <c r="F2" s="44"/>
      <c r="N2" t="s">
        <v>35</v>
      </c>
      <c r="O2" s="46"/>
    </row>
    <row r="3" spans="1:15" ht="13.5" customHeight="1" x14ac:dyDescent="0.35">
      <c r="A3" s="133"/>
      <c r="B3" s="134"/>
      <c r="C3" s="345" t="s">
        <v>28</v>
      </c>
      <c r="D3" s="345" t="s">
        <v>36</v>
      </c>
      <c r="E3" s="346" t="s">
        <v>37</v>
      </c>
      <c r="F3" s="347" t="s">
        <v>38</v>
      </c>
      <c r="G3" s="346" t="s">
        <v>39</v>
      </c>
      <c r="H3" s="496" t="s">
        <v>40</v>
      </c>
      <c r="I3" s="496"/>
      <c r="J3" s="496" t="s">
        <v>41</v>
      </c>
      <c r="K3" s="496"/>
      <c r="L3" s="496" t="s">
        <v>42</v>
      </c>
      <c r="M3" s="496"/>
      <c r="N3" s="497" t="s">
        <v>43</v>
      </c>
      <c r="O3" s="497"/>
    </row>
    <row r="4" spans="1:15" ht="13.5" customHeight="1" x14ac:dyDescent="0.35">
      <c r="A4" s="348"/>
      <c r="B4" s="349"/>
      <c r="C4" s="349"/>
      <c r="D4" s="349"/>
      <c r="E4" s="349"/>
      <c r="F4" s="350"/>
      <c r="G4" s="349"/>
      <c r="H4" s="351" t="s">
        <v>44</v>
      </c>
      <c r="I4" s="351" t="s">
        <v>39</v>
      </c>
      <c r="J4" s="351" t="s">
        <v>44</v>
      </c>
      <c r="K4" s="351" t="s">
        <v>39</v>
      </c>
      <c r="L4" s="351" t="s">
        <v>44</v>
      </c>
      <c r="M4" s="351" t="s">
        <v>39</v>
      </c>
      <c r="N4" s="351" t="s">
        <v>44</v>
      </c>
      <c r="O4" s="352" t="s">
        <v>39</v>
      </c>
    </row>
    <row r="5" spans="1:15" ht="11.25" customHeight="1" x14ac:dyDescent="0.35">
      <c r="A5" s="143"/>
      <c r="B5" s="144"/>
      <c r="C5" s="59"/>
      <c r="D5" s="145"/>
      <c r="E5" s="145"/>
      <c r="F5" s="146"/>
      <c r="G5" s="146"/>
      <c r="H5" s="147"/>
      <c r="I5" s="147"/>
      <c r="J5" s="147"/>
      <c r="K5" s="147"/>
      <c r="L5" s="147"/>
      <c r="M5" s="147"/>
      <c r="N5" s="147"/>
      <c r="O5" s="147"/>
    </row>
    <row r="6" spans="1:15" ht="14.25" customHeight="1" x14ac:dyDescent="0.35">
      <c r="A6" s="67"/>
      <c r="B6" s="153"/>
      <c r="C6" s="353" t="s">
        <v>283</v>
      </c>
      <c r="D6" s="354"/>
      <c r="E6" s="355"/>
      <c r="F6" s="356"/>
      <c r="G6" s="151"/>
      <c r="H6" s="72"/>
      <c r="I6" s="72"/>
      <c r="J6" s="72"/>
      <c r="K6" s="72"/>
      <c r="L6" s="72"/>
      <c r="M6" s="72"/>
      <c r="N6" s="72"/>
      <c r="O6" s="72"/>
    </row>
    <row r="7" spans="1:15" ht="24" x14ac:dyDescent="0.35">
      <c r="A7" s="357">
        <v>1</v>
      </c>
      <c r="B7" s="358" t="s">
        <v>284</v>
      </c>
      <c r="C7" s="359" t="s">
        <v>285</v>
      </c>
      <c r="D7" s="360" t="s">
        <v>60</v>
      </c>
      <c r="E7" s="361">
        <v>2</v>
      </c>
      <c r="F7" s="362">
        <v>80000</v>
      </c>
      <c r="G7" s="363">
        <f>E7*F7</f>
        <v>160000</v>
      </c>
      <c r="H7" s="364"/>
      <c r="I7" s="364">
        <f>F7*H7</f>
        <v>0</v>
      </c>
      <c r="J7" s="364"/>
      <c r="K7" s="364">
        <f>F7*J7</f>
        <v>0</v>
      </c>
      <c r="L7" s="364">
        <f>J7+H7</f>
        <v>0</v>
      </c>
      <c r="M7" s="364">
        <f>L7*F7</f>
        <v>0</v>
      </c>
      <c r="N7" s="364">
        <f>E7-L7</f>
        <v>2</v>
      </c>
      <c r="O7" s="364">
        <f>G7-M7</f>
        <v>160000</v>
      </c>
    </row>
    <row r="8" spans="1:15" ht="24" x14ac:dyDescent="0.35">
      <c r="A8" s="357">
        <v>2</v>
      </c>
      <c r="B8" s="358" t="s">
        <v>286</v>
      </c>
      <c r="C8" s="365" t="s">
        <v>287</v>
      </c>
      <c r="D8" s="366" t="s">
        <v>60</v>
      </c>
      <c r="E8" s="367">
        <v>-3</v>
      </c>
      <c r="F8" s="368">
        <v>24000</v>
      </c>
      <c r="G8" s="363">
        <f>E8*F8</f>
        <v>-72000</v>
      </c>
      <c r="H8" s="364"/>
      <c r="I8" s="364">
        <f>F8*H8</f>
        <v>0</v>
      </c>
      <c r="J8" s="364"/>
      <c r="K8" s="364">
        <f>F8*J8</f>
        <v>0</v>
      </c>
      <c r="L8" s="364">
        <f>J8+H8</f>
        <v>0</v>
      </c>
      <c r="M8" s="364">
        <f>L8*F8</f>
        <v>0</v>
      </c>
      <c r="N8" s="364">
        <f>E8-L8</f>
        <v>-3</v>
      </c>
      <c r="O8" s="364">
        <f>G8-M8</f>
        <v>-72000</v>
      </c>
    </row>
    <row r="9" spans="1:15" ht="11.25" customHeight="1" x14ac:dyDescent="0.35">
      <c r="A9" s="331"/>
      <c r="B9" s="332"/>
      <c r="C9" s="333"/>
      <c r="D9" s="334"/>
      <c r="E9" s="335"/>
      <c r="F9" s="72"/>
      <c r="G9" s="151"/>
      <c r="H9" s="72"/>
      <c r="I9" s="72"/>
      <c r="J9" s="72"/>
      <c r="K9" s="72"/>
      <c r="L9" s="72"/>
      <c r="M9" s="72"/>
      <c r="N9" s="72"/>
      <c r="O9" s="72"/>
    </row>
    <row r="10" spans="1:15" ht="12.75" customHeight="1" x14ac:dyDescent="0.35">
      <c r="A10" s="331"/>
      <c r="B10" s="332"/>
      <c r="C10" s="333"/>
      <c r="D10" s="334"/>
      <c r="E10" s="335"/>
      <c r="F10" s="72"/>
      <c r="G10" s="151"/>
      <c r="H10" s="72"/>
      <c r="I10" s="72"/>
      <c r="J10" s="72"/>
      <c r="K10" s="72"/>
      <c r="L10" s="72"/>
      <c r="M10" s="72"/>
      <c r="N10" s="72"/>
      <c r="O10" s="72"/>
    </row>
    <row r="11" spans="1:15" ht="9.75" customHeight="1" x14ac:dyDescent="0.35">
      <c r="A11" s="331"/>
      <c r="B11" s="153"/>
      <c r="C11" s="336"/>
      <c r="D11" s="337"/>
      <c r="E11" s="338"/>
      <c r="F11" s="115"/>
      <c r="G11" s="151"/>
      <c r="H11" s="72"/>
      <c r="I11" s="72"/>
      <c r="J11" s="72"/>
      <c r="K11" s="72"/>
      <c r="L11" s="72"/>
      <c r="M11" s="72"/>
      <c r="N11" s="72"/>
      <c r="O11" s="72"/>
    </row>
    <row r="12" spans="1:15" ht="11.25" customHeight="1" x14ac:dyDescent="0.35">
      <c r="A12" s="331"/>
      <c r="B12" s="153"/>
      <c r="C12" s="174"/>
      <c r="D12" s="340"/>
      <c r="E12" s="341"/>
      <c r="F12" s="72"/>
      <c r="G12" s="151"/>
      <c r="H12" s="72"/>
      <c r="I12" s="72"/>
      <c r="J12" s="72"/>
      <c r="K12" s="72"/>
      <c r="L12" s="72"/>
      <c r="M12" s="72"/>
      <c r="N12" s="72"/>
      <c r="O12" s="72"/>
    </row>
    <row r="13" spans="1:15" ht="12.75" customHeight="1" x14ac:dyDescent="0.35">
      <c r="A13" s="331"/>
      <c r="B13" s="332"/>
      <c r="C13" s="342"/>
      <c r="D13" s="343"/>
      <c r="E13" s="335"/>
      <c r="F13" s="72"/>
      <c r="G13" s="151"/>
      <c r="H13" s="72"/>
      <c r="I13" s="72"/>
      <c r="J13" s="72"/>
      <c r="K13" s="72"/>
      <c r="L13" s="72"/>
      <c r="M13" s="72"/>
      <c r="N13" s="72"/>
      <c r="O13" s="72"/>
    </row>
    <row r="14" spans="1:15" ht="12.75" customHeight="1" x14ac:dyDescent="0.35">
      <c r="A14" s="138"/>
      <c r="B14" s="139"/>
      <c r="C14" s="159"/>
      <c r="D14" s="159"/>
      <c r="E14" s="159"/>
      <c r="F14" s="160"/>
      <c r="G14" s="369">
        <f>SUM(G6:G13)</f>
        <v>88000</v>
      </c>
      <c r="H14" s="159"/>
      <c r="I14" s="161"/>
      <c r="J14" s="159"/>
      <c r="K14" s="161"/>
      <c r="L14" s="159"/>
      <c r="M14" s="161"/>
      <c r="N14" s="159"/>
      <c r="O14" s="369">
        <f>SUM(O6:O13)</f>
        <v>88000</v>
      </c>
    </row>
    <row r="15" spans="1:15" x14ac:dyDescent="0.35">
      <c r="A15" s="121"/>
      <c r="F15" s="44"/>
      <c r="O15" s="123"/>
    </row>
    <row r="16" spans="1:15" x14ac:dyDescent="0.35">
      <c r="A16" s="121"/>
      <c r="F16" s="44"/>
      <c r="G16" s="164"/>
      <c r="H16" s="164"/>
      <c r="I16" s="164"/>
      <c r="O16" s="123"/>
    </row>
    <row r="17" spans="1:16" x14ac:dyDescent="0.35">
      <c r="A17" s="121"/>
      <c r="C17" s="4"/>
      <c r="D17" s="4"/>
      <c r="E17" s="4"/>
      <c r="F17" s="165"/>
      <c r="G17" s="1"/>
      <c r="H17" s="1"/>
      <c r="I17" s="1"/>
      <c r="K17" s="163"/>
      <c r="O17" s="123"/>
    </row>
    <row r="18" spans="1:16" x14ac:dyDescent="0.35">
      <c r="A18" s="121"/>
      <c r="C18" s="1"/>
      <c r="D18" s="1"/>
      <c r="E18" s="1"/>
      <c r="F18" s="122"/>
      <c r="G18" s="1"/>
      <c r="H18" s="1"/>
      <c r="I18" s="1"/>
      <c r="O18" s="123"/>
    </row>
    <row r="19" spans="1:16" x14ac:dyDescent="0.35">
      <c r="A19" s="121"/>
      <c r="C19" s="1"/>
      <c r="D19" s="1"/>
      <c r="E19" s="1"/>
      <c r="F19" s="122"/>
      <c r="G19" s="1"/>
      <c r="H19" s="1"/>
      <c r="I19" s="1"/>
      <c r="O19" s="123"/>
    </row>
    <row r="20" spans="1:16" x14ac:dyDescent="0.35">
      <c r="A20" s="121"/>
      <c r="C20" s="1"/>
      <c r="D20" s="1"/>
      <c r="E20" s="1"/>
      <c r="F20" s="122"/>
      <c r="G20" s="1"/>
      <c r="H20" s="1"/>
      <c r="I20" s="1"/>
      <c r="O20" s="123"/>
    </row>
    <row r="21" spans="1:16" x14ac:dyDescent="0.35">
      <c r="A21" s="121"/>
      <c r="C21" s="4"/>
      <c r="D21" s="4"/>
      <c r="E21" s="4"/>
      <c r="F21" s="124"/>
      <c r="G21" s="1"/>
      <c r="H21" s="1"/>
      <c r="I21" s="1"/>
      <c r="O21" s="123"/>
    </row>
    <row r="22" spans="1:16" x14ac:dyDescent="0.35">
      <c r="A22" s="121"/>
      <c r="F22" s="44"/>
      <c r="O22" s="123"/>
    </row>
    <row r="23" spans="1:16" x14ac:dyDescent="0.35">
      <c r="A23" s="125"/>
      <c r="B23" s="126"/>
      <c r="C23" s="126"/>
      <c r="D23" s="126"/>
      <c r="E23" s="126"/>
      <c r="F23" s="127"/>
      <c r="G23" s="126"/>
      <c r="H23" s="126"/>
      <c r="I23" s="126"/>
      <c r="J23" s="126"/>
      <c r="K23" s="126"/>
      <c r="L23" s="126"/>
      <c r="M23" s="126"/>
      <c r="N23" s="126"/>
      <c r="O23" s="128"/>
    </row>
    <row r="27" spans="1:16" ht="18.5" x14ac:dyDescent="0.45">
      <c r="B27" s="131"/>
      <c r="C27" s="370" t="s">
        <v>180</v>
      </c>
      <c r="D27" s="371"/>
      <c r="E27" s="371"/>
      <c r="F27" s="37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16" ht="18" x14ac:dyDescent="0.4">
      <c r="B28" s="132"/>
      <c r="C28" s="373" t="s">
        <v>288</v>
      </c>
      <c r="D28" s="132"/>
      <c r="E28" s="132"/>
      <c r="F28" s="169"/>
      <c r="G28" s="168"/>
      <c r="H28" s="132"/>
      <c r="I28" s="132"/>
      <c r="J28" s="132"/>
      <c r="K28" s="132"/>
      <c r="L28" s="132"/>
      <c r="M28" s="132"/>
      <c r="N28" s="132"/>
      <c r="O28" s="132"/>
      <c r="P28" s="132"/>
    </row>
  </sheetData>
  <mergeCells count="4">
    <mergeCell ref="H3:I3"/>
    <mergeCell ref="J3:K3"/>
    <mergeCell ref="L3:M3"/>
    <mergeCell ref="N3:O3"/>
  </mergeCells>
  <pageMargins left="0.70833333333333304" right="0.70833333333333304" top="0.78749999999999998" bottom="0.78749999999999998" header="0.51180555555555496" footer="0.51180555555555496"/>
  <pageSetup paperSize="8" firstPageNumber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6"/>
  <sheetViews>
    <sheetView topLeftCell="A46" zoomScaleNormal="100" workbookViewId="0">
      <selection activeCell="A54" sqref="A54:XFD54"/>
    </sheetView>
  </sheetViews>
  <sheetFormatPr defaultRowHeight="14.5" x14ac:dyDescent="0.35"/>
  <cols>
    <col min="1" max="1" width="3.54296875" customWidth="1"/>
    <col min="2" max="2" width="10.08984375" customWidth="1"/>
    <col min="3" max="3" width="62.08984375" customWidth="1"/>
    <col min="4" max="4" width="5.1796875" customWidth="1"/>
    <col min="5" max="5" width="8.54296875" customWidth="1"/>
    <col min="6" max="6" width="9.453125" customWidth="1"/>
    <col min="7" max="7" width="10.36328125" customWidth="1"/>
    <col min="8" max="14" width="8.54296875" customWidth="1"/>
    <col min="15" max="15" width="12.453125" customWidth="1"/>
    <col min="16" max="1025" width="8.54296875" customWidth="1"/>
  </cols>
  <sheetData>
    <row r="2" spans="1:15" ht="21" x14ac:dyDescent="0.5">
      <c r="C2" s="45" t="s">
        <v>289</v>
      </c>
      <c r="F2" s="44"/>
      <c r="N2" t="s">
        <v>35</v>
      </c>
      <c r="O2" s="46"/>
    </row>
    <row r="3" spans="1:15" x14ac:dyDescent="0.35">
      <c r="A3" s="47"/>
      <c r="B3" s="48"/>
      <c r="C3" s="49" t="s">
        <v>22</v>
      </c>
      <c r="D3" s="49" t="s">
        <v>36</v>
      </c>
      <c r="E3" s="50" t="s">
        <v>37</v>
      </c>
      <c r="F3" s="51" t="s">
        <v>38</v>
      </c>
      <c r="G3" s="50" t="s">
        <v>39</v>
      </c>
      <c r="H3" s="492" t="s">
        <v>40</v>
      </c>
      <c r="I3" s="492"/>
      <c r="J3" s="492" t="s">
        <v>41</v>
      </c>
      <c r="K3" s="492"/>
      <c r="L3" s="492" t="s">
        <v>42</v>
      </c>
      <c r="M3" s="492"/>
      <c r="N3" s="493" t="s">
        <v>43</v>
      </c>
      <c r="O3" s="493"/>
    </row>
    <row r="4" spans="1:15" x14ac:dyDescent="0.35">
      <c r="A4" s="52"/>
      <c r="B4" s="53"/>
      <c r="C4" s="53"/>
      <c r="D4" s="53"/>
      <c r="E4" s="53"/>
      <c r="F4" s="54"/>
      <c r="G4" s="53"/>
      <c r="H4" s="55" t="s">
        <v>44</v>
      </c>
      <c r="I4" s="55" t="s">
        <v>39</v>
      </c>
      <c r="J4" s="55" t="s">
        <v>44</v>
      </c>
      <c r="K4" s="55" t="s">
        <v>39</v>
      </c>
      <c r="L4" s="55" t="s">
        <v>44</v>
      </c>
      <c r="M4" s="55" t="s">
        <v>39</v>
      </c>
      <c r="N4" s="55" t="s">
        <v>44</v>
      </c>
      <c r="O4" s="56" t="s">
        <v>39</v>
      </c>
    </row>
    <row r="5" spans="1:15" ht="15.5" x14ac:dyDescent="0.35">
      <c r="A5" s="57"/>
      <c r="B5" s="58" t="s">
        <v>45</v>
      </c>
      <c r="C5" s="58" t="s">
        <v>46</v>
      </c>
      <c r="D5" s="57"/>
      <c r="E5" s="57"/>
      <c r="F5" s="60"/>
      <c r="G5" s="60"/>
      <c r="H5" s="61"/>
      <c r="I5" s="61"/>
      <c r="J5" s="61"/>
      <c r="K5" s="61"/>
      <c r="L5" s="61"/>
      <c r="M5" s="61"/>
      <c r="N5" s="61"/>
      <c r="O5" s="61"/>
    </row>
    <row r="6" spans="1:15" x14ac:dyDescent="0.35">
      <c r="A6" s="62"/>
      <c r="B6" s="63" t="s">
        <v>47</v>
      </c>
      <c r="C6" s="63" t="s">
        <v>48</v>
      </c>
      <c r="D6" s="62"/>
      <c r="E6" s="62"/>
      <c r="F6" s="65"/>
      <c r="G6" s="65"/>
      <c r="H6" s="66"/>
      <c r="I6" s="66"/>
      <c r="J6" s="66"/>
      <c r="K6" s="66"/>
      <c r="L6" s="66"/>
      <c r="M6" s="66"/>
      <c r="N6" s="66"/>
      <c r="O6" s="66"/>
    </row>
    <row r="7" spans="1:15" x14ac:dyDescent="0.35">
      <c r="A7" s="67">
        <v>1</v>
      </c>
      <c r="B7" s="374" t="s">
        <v>290</v>
      </c>
      <c r="C7" s="375" t="s">
        <v>291</v>
      </c>
      <c r="D7" s="70" t="s">
        <v>51</v>
      </c>
      <c r="E7" s="71">
        <v>1.913</v>
      </c>
      <c r="F7" s="440">
        <v>1720</v>
      </c>
      <c r="G7" s="65">
        <f t="shared" ref="G7:G13" si="0">E7*F7</f>
        <v>3290.36</v>
      </c>
      <c r="H7" s="72"/>
      <c r="I7" s="72">
        <f t="shared" ref="I7:I13" si="1">F7*H7</f>
        <v>0</v>
      </c>
      <c r="J7" s="72"/>
      <c r="K7" s="72">
        <f t="shared" ref="K7:K13" si="2">F7*J7</f>
        <v>0</v>
      </c>
      <c r="L7" s="72">
        <f t="shared" ref="L7:L13" si="3">J7+H7</f>
        <v>0</v>
      </c>
      <c r="M7" s="72">
        <f t="shared" ref="M7:M13" si="4">L7*F7</f>
        <v>0</v>
      </c>
      <c r="N7" s="72">
        <f t="shared" ref="N7:N13" si="5">E7-L7</f>
        <v>1.913</v>
      </c>
      <c r="O7" s="72">
        <f t="shared" ref="O7:O13" si="6">G7-M7</f>
        <v>3290.36</v>
      </c>
    </row>
    <row r="8" spans="1:15" x14ac:dyDescent="0.35">
      <c r="A8" s="67">
        <v>2</v>
      </c>
      <c r="B8" s="376" t="s">
        <v>292</v>
      </c>
      <c r="C8" s="377" t="s">
        <v>293</v>
      </c>
      <c r="D8" s="70" t="s">
        <v>51</v>
      </c>
      <c r="E8" s="71">
        <v>1.913</v>
      </c>
      <c r="F8" s="440">
        <v>77.599999999999994</v>
      </c>
      <c r="G8" s="65">
        <f t="shared" si="0"/>
        <v>148.44880000000001</v>
      </c>
      <c r="H8" s="72"/>
      <c r="I8" s="72">
        <f t="shared" si="1"/>
        <v>0</v>
      </c>
      <c r="J8" s="72"/>
      <c r="K8" s="72">
        <f t="shared" si="2"/>
        <v>0</v>
      </c>
      <c r="L8" s="72">
        <f t="shared" si="3"/>
        <v>0</v>
      </c>
      <c r="M8" s="72">
        <f t="shared" si="4"/>
        <v>0</v>
      </c>
      <c r="N8" s="72">
        <f t="shared" si="5"/>
        <v>1.913</v>
      </c>
      <c r="O8" s="72">
        <f t="shared" si="6"/>
        <v>148.44880000000001</v>
      </c>
    </row>
    <row r="9" spans="1:15" ht="23" x14ac:dyDescent="0.35">
      <c r="A9" s="67">
        <v>3</v>
      </c>
      <c r="B9" s="374" t="s">
        <v>294</v>
      </c>
      <c r="C9" s="375" t="s">
        <v>295</v>
      </c>
      <c r="D9" s="70" t="s">
        <v>51</v>
      </c>
      <c r="E9" s="71">
        <v>3.8260000000000001</v>
      </c>
      <c r="F9" s="440">
        <v>70.7</v>
      </c>
      <c r="G9" s="65">
        <f t="shared" si="0"/>
        <v>270.4982</v>
      </c>
      <c r="H9" s="72"/>
      <c r="I9" s="72">
        <f t="shared" si="1"/>
        <v>0</v>
      </c>
      <c r="J9" s="72"/>
      <c r="K9" s="72">
        <f t="shared" si="2"/>
        <v>0</v>
      </c>
      <c r="L9" s="72">
        <f t="shared" si="3"/>
        <v>0</v>
      </c>
      <c r="M9" s="72">
        <f t="shared" si="4"/>
        <v>0</v>
      </c>
      <c r="N9" s="72">
        <f t="shared" si="5"/>
        <v>3.8260000000000001</v>
      </c>
      <c r="O9" s="72">
        <f t="shared" si="6"/>
        <v>270.4982</v>
      </c>
    </row>
    <row r="10" spans="1:15" x14ac:dyDescent="0.35">
      <c r="A10" s="67">
        <v>4</v>
      </c>
      <c r="B10" s="374" t="s">
        <v>296</v>
      </c>
      <c r="C10" s="375" t="s">
        <v>297</v>
      </c>
      <c r="D10" s="70" t="s">
        <v>51</v>
      </c>
      <c r="E10" s="71">
        <v>1.913</v>
      </c>
      <c r="F10" s="440">
        <v>77.3</v>
      </c>
      <c r="G10" s="65">
        <f t="shared" si="0"/>
        <v>147.8749</v>
      </c>
      <c r="H10" s="72"/>
      <c r="I10" s="72">
        <f t="shared" si="1"/>
        <v>0</v>
      </c>
      <c r="J10" s="72"/>
      <c r="K10" s="72">
        <f t="shared" si="2"/>
        <v>0</v>
      </c>
      <c r="L10" s="72">
        <f t="shared" si="3"/>
        <v>0</v>
      </c>
      <c r="M10" s="72">
        <f t="shared" si="4"/>
        <v>0</v>
      </c>
      <c r="N10" s="72">
        <f t="shared" si="5"/>
        <v>1.913</v>
      </c>
      <c r="O10" s="72">
        <f t="shared" si="6"/>
        <v>147.8749</v>
      </c>
    </row>
    <row r="11" spans="1:15" x14ac:dyDescent="0.35">
      <c r="A11" s="67">
        <v>5</v>
      </c>
      <c r="B11" s="374" t="s">
        <v>298</v>
      </c>
      <c r="C11" s="375" t="s">
        <v>299</v>
      </c>
      <c r="D11" s="70" t="s">
        <v>51</v>
      </c>
      <c r="E11" s="71">
        <v>1.913</v>
      </c>
      <c r="F11" s="440">
        <v>16.399999999999999</v>
      </c>
      <c r="G11" s="65">
        <f t="shared" si="0"/>
        <v>31.373199999999997</v>
      </c>
      <c r="H11" s="72"/>
      <c r="I11" s="72">
        <f t="shared" si="1"/>
        <v>0</v>
      </c>
      <c r="J11" s="72"/>
      <c r="K11" s="72">
        <f t="shared" si="2"/>
        <v>0</v>
      </c>
      <c r="L11" s="72">
        <f t="shared" si="3"/>
        <v>0</v>
      </c>
      <c r="M11" s="72">
        <f t="shared" si="4"/>
        <v>0</v>
      </c>
      <c r="N11" s="72">
        <f t="shared" si="5"/>
        <v>1.913</v>
      </c>
      <c r="O11" s="72">
        <f t="shared" si="6"/>
        <v>31.373199999999997</v>
      </c>
    </row>
    <row r="12" spans="1:15" x14ac:dyDescent="0.35">
      <c r="A12" s="67">
        <v>6</v>
      </c>
      <c r="B12" s="374" t="s">
        <v>300</v>
      </c>
      <c r="C12" s="375" t="s">
        <v>301</v>
      </c>
      <c r="D12" s="70" t="s">
        <v>79</v>
      </c>
      <c r="E12" s="71">
        <v>2.87</v>
      </c>
      <c r="F12" s="440">
        <v>150</v>
      </c>
      <c r="G12" s="65">
        <f t="shared" si="0"/>
        <v>430.5</v>
      </c>
      <c r="H12" s="72"/>
      <c r="I12" s="72">
        <f t="shared" si="1"/>
        <v>0</v>
      </c>
      <c r="J12" s="72"/>
      <c r="K12" s="72">
        <f t="shared" si="2"/>
        <v>0</v>
      </c>
      <c r="L12" s="72">
        <f t="shared" si="3"/>
        <v>0</v>
      </c>
      <c r="M12" s="72">
        <f t="shared" si="4"/>
        <v>0</v>
      </c>
      <c r="N12" s="72">
        <f t="shared" si="5"/>
        <v>2.87</v>
      </c>
      <c r="O12" s="72">
        <f t="shared" si="6"/>
        <v>430.5</v>
      </c>
    </row>
    <row r="13" spans="1:15" x14ac:dyDescent="0.35">
      <c r="A13" s="67">
        <v>7</v>
      </c>
      <c r="B13" s="378" t="s">
        <v>302</v>
      </c>
      <c r="C13" s="375" t="s">
        <v>303</v>
      </c>
      <c r="D13" s="70" t="s">
        <v>65</v>
      </c>
      <c r="E13" s="71">
        <v>4.7</v>
      </c>
      <c r="F13" s="440">
        <v>65</v>
      </c>
      <c r="G13" s="65">
        <f t="shared" si="0"/>
        <v>305.5</v>
      </c>
      <c r="H13" s="72"/>
      <c r="I13" s="72">
        <f t="shared" si="1"/>
        <v>0</v>
      </c>
      <c r="J13" s="72"/>
      <c r="K13" s="72">
        <f t="shared" si="2"/>
        <v>0</v>
      </c>
      <c r="L13" s="72">
        <f t="shared" si="3"/>
        <v>0</v>
      </c>
      <c r="M13" s="72">
        <f t="shared" si="4"/>
        <v>0</v>
      </c>
      <c r="N13" s="72">
        <f t="shared" si="5"/>
        <v>4.7</v>
      </c>
      <c r="O13" s="72">
        <f t="shared" si="6"/>
        <v>305.5</v>
      </c>
    </row>
    <row r="14" spans="1:15" x14ac:dyDescent="0.35">
      <c r="A14" s="67"/>
      <c r="B14" s="379"/>
      <c r="C14" s="375"/>
      <c r="D14" s="70"/>
      <c r="E14" s="71"/>
      <c r="F14" s="440"/>
      <c r="G14" s="65"/>
      <c r="H14" s="72"/>
      <c r="I14" s="72"/>
      <c r="J14" s="72"/>
      <c r="K14" s="72"/>
      <c r="L14" s="72"/>
      <c r="M14" s="72"/>
      <c r="N14" s="72"/>
      <c r="O14" s="72"/>
    </row>
    <row r="15" spans="1:15" x14ac:dyDescent="0.35">
      <c r="A15" s="67"/>
      <c r="B15" s="73" t="s">
        <v>52</v>
      </c>
      <c r="C15" s="74" t="s">
        <v>53</v>
      </c>
      <c r="D15" s="70"/>
      <c r="E15" s="71"/>
      <c r="F15" s="440"/>
      <c r="G15" s="65"/>
      <c r="H15" s="72"/>
      <c r="I15" s="72"/>
      <c r="J15" s="72"/>
      <c r="K15" s="72"/>
      <c r="L15" s="72"/>
      <c r="M15" s="72"/>
      <c r="N15" s="72"/>
      <c r="O15" s="72"/>
    </row>
    <row r="16" spans="1:15" x14ac:dyDescent="0.35">
      <c r="A16" s="67">
        <v>8</v>
      </c>
      <c r="B16" s="376" t="s">
        <v>304</v>
      </c>
      <c r="C16" s="377" t="s">
        <v>305</v>
      </c>
      <c r="D16" s="70" t="s">
        <v>51</v>
      </c>
      <c r="E16" s="71">
        <v>1.2669999999999999</v>
      </c>
      <c r="F16" s="440">
        <v>2650</v>
      </c>
      <c r="G16" s="65">
        <f>E16*F16</f>
        <v>3357.5499999999997</v>
      </c>
      <c r="H16" s="72"/>
      <c r="I16" s="72">
        <f>F16*H16</f>
        <v>0</v>
      </c>
      <c r="J16" s="72"/>
      <c r="K16" s="72">
        <f>F16*J16</f>
        <v>0</v>
      </c>
      <c r="L16" s="72">
        <f>J16+H16</f>
        <v>0</v>
      </c>
      <c r="M16" s="72">
        <f>L16*F16</f>
        <v>0</v>
      </c>
      <c r="N16" s="72">
        <f>E16-L16</f>
        <v>1.2669999999999999</v>
      </c>
      <c r="O16" s="72">
        <f>G16-M16</f>
        <v>3357.5499999999997</v>
      </c>
    </row>
    <row r="17" spans="1:15" x14ac:dyDescent="0.35">
      <c r="A17" s="67">
        <v>9</v>
      </c>
      <c r="B17" s="374" t="s">
        <v>306</v>
      </c>
      <c r="C17" s="375" t="s">
        <v>307</v>
      </c>
      <c r="D17" s="70" t="s">
        <v>65</v>
      </c>
      <c r="E17" s="71">
        <v>6.8</v>
      </c>
      <c r="F17" s="440">
        <v>212</v>
      </c>
      <c r="G17" s="65">
        <f>E17*F17</f>
        <v>1441.6</v>
      </c>
      <c r="H17" s="72"/>
      <c r="I17" s="72">
        <f>F17*H17</f>
        <v>0</v>
      </c>
      <c r="J17" s="72"/>
      <c r="K17" s="72">
        <f>F17*J17</f>
        <v>0</v>
      </c>
      <c r="L17" s="72">
        <f>J17+H17</f>
        <v>0</v>
      </c>
      <c r="M17" s="72">
        <f>L17*F17</f>
        <v>0</v>
      </c>
      <c r="N17" s="72">
        <f>E17-L17</f>
        <v>6.8</v>
      </c>
      <c r="O17" s="72">
        <f>G17-M17</f>
        <v>1441.6</v>
      </c>
    </row>
    <row r="18" spans="1:15" x14ac:dyDescent="0.35">
      <c r="A18" s="67">
        <v>10</v>
      </c>
      <c r="B18" s="381" t="s">
        <v>308</v>
      </c>
      <c r="C18" s="375" t="s">
        <v>309</v>
      </c>
      <c r="D18" s="70" t="s">
        <v>65</v>
      </c>
      <c r="E18" s="71">
        <v>6.8</v>
      </c>
      <c r="F18" s="440">
        <v>51.7</v>
      </c>
      <c r="G18" s="65">
        <f>E18*F18</f>
        <v>351.56</v>
      </c>
      <c r="H18" s="72"/>
      <c r="I18" s="72">
        <f>F18*H18</f>
        <v>0</v>
      </c>
      <c r="J18" s="72"/>
      <c r="K18" s="72">
        <f>F18*J18</f>
        <v>0</v>
      </c>
      <c r="L18" s="72">
        <f>J18+H18</f>
        <v>0</v>
      </c>
      <c r="M18" s="72">
        <f>L18*F18</f>
        <v>0</v>
      </c>
      <c r="N18" s="72">
        <f>E18-L18</f>
        <v>6.8</v>
      </c>
      <c r="O18" s="72">
        <f>G18-M18</f>
        <v>351.56</v>
      </c>
    </row>
    <row r="19" spans="1:15" x14ac:dyDescent="0.35">
      <c r="A19" s="67"/>
      <c r="B19" s="378"/>
      <c r="C19" s="375"/>
      <c r="D19" s="70"/>
      <c r="E19" s="71"/>
      <c r="F19" s="440"/>
      <c r="G19" s="65"/>
      <c r="H19" s="72"/>
      <c r="I19" s="72"/>
      <c r="J19" s="72"/>
      <c r="K19" s="72"/>
      <c r="L19" s="72"/>
      <c r="M19" s="72"/>
      <c r="N19" s="72"/>
      <c r="O19" s="72"/>
    </row>
    <row r="20" spans="1:15" x14ac:dyDescent="0.35">
      <c r="A20" s="67"/>
      <c r="B20" s="73" t="s">
        <v>56</v>
      </c>
      <c r="C20" s="74" t="s">
        <v>57</v>
      </c>
      <c r="D20" s="70"/>
      <c r="E20" s="71"/>
      <c r="F20" s="440"/>
      <c r="G20" s="65"/>
      <c r="H20" s="72"/>
      <c r="I20" s="72"/>
      <c r="J20" s="72"/>
      <c r="K20" s="72"/>
      <c r="L20" s="72"/>
      <c r="M20" s="72"/>
      <c r="N20" s="72"/>
      <c r="O20" s="72"/>
    </row>
    <row r="21" spans="1:15" x14ac:dyDescent="0.35">
      <c r="A21" s="67">
        <v>11</v>
      </c>
      <c r="B21" s="376" t="s">
        <v>310</v>
      </c>
      <c r="C21" s="375" t="s">
        <v>311</v>
      </c>
      <c r="D21" s="70" t="s">
        <v>104</v>
      </c>
      <c r="E21" s="71">
        <v>10</v>
      </c>
      <c r="F21" s="440">
        <v>800</v>
      </c>
      <c r="G21" s="65">
        <f>E21*F21</f>
        <v>8000</v>
      </c>
      <c r="H21" s="72"/>
      <c r="I21" s="72">
        <f>F21*H21</f>
        <v>0</v>
      </c>
      <c r="J21" s="72"/>
      <c r="K21" s="72">
        <f>F21*J21</f>
        <v>0</v>
      </c>
      <c r="L21" s="72">
        <f>J21+H21</f>
        <v>0</v>
      </c>
      <c r="M21" s="72">
        <f>L21*F21</f>
        <v>0</v>
      </c>
      <c r="N21" s="72">
        <f>E21-L21</f>
        <v>10</v>
      </c>
      <c r="O21" s="72">
        <f>G21-M21</f>
        <v>8000</v>
      </c>
    </row>
    <row r="22" spans="1:15" x14ac:dyDescent="0.35">
      <c r="A22" s="67"/>
      <c r="B22" s="374"/>
      <c r="C22" s="375"/>
      <c r="D22" s="70"/>
      <c r="E22" s="71"/>
      <c r="F22" s="440"/>
      <c r="G22" s="65"/>
      <c r="H22" s="72"/>
      <c r="I22" s="72"/>
      <c r="J22" s="72"/>
      <c r="K22" s="72"/>
      <c r="L22" s="72"/>
      <c r="M22" s="72"/>
      <c r="N22" s="72"/>
      <c r="O22" s="72"/>
    </row>
    <row r="23" spans="1:15" x14ac:dyDescent="0.35">
      <c r="A23" s="67"/>
      <c r="B23" s="382" t="s">
        <v>312</v>
      </c>
      <c r="C23" s="383" t="s">
        <v>313</v>
      </c>
      <c r="D23" s="70"/>
      <c r="E23" s="71"/>
      <c r="F23" s="440"/>
      <c r="G23" s="65"/>
      <c r="H23" s="72"/>
      <c r="I23" s="72"/>
      <c r="J23" s="72"/>
      <c r="K23" s="72"/>
      <c r="L23" s="72"/>
      <c r="M23" s="72"/>
      <c r="N23" s="72"/>
      <c r="O23" s="72"/>
    </row>
    <row r="24" spans="1:15" x14ac:dyDescent="0.35">
      <c r="A24" s="67">
        <v>12</v>
      </c>
      <c r="B24" s="384" t="s">
        <v>314</v>
      </c>
      <c r="C24" s="375" t="s">
        <v>315</v>
      </c>
      <c r="D24" s="70" t="s">
        <v>51</v>
      </c>
      <c r="E24" s="71">
        <v>0.23499999999999999</v>
      </c>
      <c r="F24" s="440">
        <v>3300</v>
      </c>
      <c r="G24" s="65">
        <f>E24*F24</f>
        <v>775.5</v>
      </c>
      <c r="H24" s="72"/>
      <c r="I24" s="72">
        <f>F24*H24</f>
        <v>0</v>
      </c>
      <c r="J24" s="72"/>
      <c r="K24" s="72">
        <f>F24*J24</f>
        <v>0</v>
      </c>
      <c r="L24" s="72">
        <f>J24+H24</f>
        <v>0</v>
      </c>
      <c r="M24" s="72">
        <f>L24*F24</f>
        <v>0</v>
      </c>
      <c r="N24" s="72">
        <f>E24-L24</f>
        <v>0.23499999999999999</v>
      </c>
      <c r="O24" s="72">
        <f>G24-M24</f>
        <v>775.5</v>
      </c>
    </row>
    <row r="25" spans="1:15" x14ac:dyDescent="0.35">
      <c r="A25" s="67">
        <v>13</v>
      </c>
      <c r="B25" s="374" t="s">
        <v>316</v>
      </c>
      <c r="C25" s="375" t="s">
        <v>317</v>
      </c>
      <c r="D25" s="70" t="s">
        <v>51</v>
      </c>
      <c r="E25" s="71">
        <v>0.65300000000000002</v>
      </c>
      <c r="F25" s="440">
        <v>1120</v>
      </c>
      <c r="G25" s="65">
        <f>E25*F25</f>
        <v>731.36</v>
      </c>
      <c r="H25" s="72"/>
      <c r="I25" s="72">
        <f>F25*H25</f>
        <v>0</v>
      </c>
      <c r="J25" s="72"/>
      <c r="K25" s="72">
        <f>F25*J25</f>
        <v>0</v>
      </c>
      <c r="L25" s="72">
        <f>J25+H25</f>
        <v>0</v>
      </c>
      <c r="M25" s="72">
        <f>L25*F25</f>
        <v>0</v>
      </c>
      <c r="N25" s="72">
        <f>E25-L25</f>
        <v>0.65300000000000002</v>
      </c>
      <c r="O25" s="72">
        <f>G25-M25</f>
        <v>731.36</v>
      </c>
    </row>
    <row r="26" spans="1:15" x14ac:dyDescent="0.35">
      <c r="A26" s="67"/>
      <c r="B26" s="379"/>
      <c r="C26" s="375"/>
      <c r="D26" s="70"/>
      <c r="E26" s="71"/>
      <c r="F26" s="440"/>
      <c r="G26" s="65"/>
      <c r="H26" s="72"/>
      <c r="I26" s="72"/>
      <c r="J26" s="72"/>
      <c r="K26" s="72"/>
      <c r="L26" s="72"/>
      <c r="M26" s="72"/>
      <c r="N26" s="72"/>
      <c r="O26" s="72"/>
    </row>
    <row r="27" spans="1:15" x14ac:dyDescent="0.35">
      <c r="A27" s="67"/>
      <c r="B27" s="73" t="s">
        <v>61</v>
      </c>
      <c r="C27" s="74" t="s">
        <v>318</v>
      </c>
      <c r="D27" s="70"/>
      <c r="E27" s="71"/>
      <c r="F27" s="440"/>
      <c r="G27" s="65"/>
      <c r="H27" s="72"/>
      <c r="I27" s="72"/>
      <c r="J27" s="72"/>
      <c r="K27" s="72"/>
      <c r="L27" s="72"/>
      <c r="M27" s="72"/>
      <c r="N27" s="72"/>
      <c r="O27" s="72"/>
    </row>
    <row r="28" spans="1:15" x14ac:dyDescent="0.35">
      <c r="A28" s="67">
        <v>14</v>
      </c>
      <c r="B28" s="376" t="s">
        <v>319</v>
      </c>
      <c r="C28" s="375" t="s">
        <v>320</v>
      </c>
      <c r="D28" s="70" t="s">
        <v>104</v>
      </c>
      <c r="E28" s="71">
        <v>10</v>
      </c>
      <c r="F28" s="440">
        <v>820</v>
      </c>
      <c r="G28" s="65">
        <f>E28*F28</f>
        <v>8200</v>
      </c>
      <c r="H28" s="72"/>
      <c r="I28" s="72">
        <f>F28*H28</f>
        <v>0</v>
      </c>
      <c r="J28" s="72"/>
      <c r="K28" s="72">
        <f>F28*J28</f>
        <v>0</v>
      </c>
      <c r="L28" s="72">
        <f>J28+H28</f>
        <v>0</v>
      </c>
      <c r="M28" s="72">
        <f>L28*F28</f>
        <v>0</v>
      </c>
      <c r="N28" s="72">
        <f>E28-L28</f>
        <v>10</v>
      </c>
      <c r="O28" s="72">
        <f>G28-M28</f>
        <v>8200</v>
      </c>
    </row>
    <row r="29" spans="1:15" x14ac:dyDescent="0.35">
      <c r="A29" s="67">
        <v>15</v>
      </c>
      <c r="B29" s="385" t="s">
        <v>290</v>
      </c>
      <c r="C29" s="386" t="s">
        <v>321</v>
      </c>
      <c r="D29" s="70" t="s">
        <v>104</v>
      </c>
      <c r="E29" s="71">
        <v>10</v>
      </c>
      <c r="F29" s="440">
        <v>1300</v>
      </c>
      <c r="G29" s="65">
        <f>E29*F29</f>
        <v>13000</v>
      </c>
      <c r="H29" s="72"/>
      <c r="I29" s="72">
        <f>F29*H29</f>
        <v>0</v>
      </c>
      <c r="J29" s="72"/>
      <c r="K29" s="72">
        <f>F29*J29</f>
        <v>0</v>
      </c>
      <c r="L29" s="72">
        <f>J29+H29</f>
        <v>0</v>
      </c>
      <c r="M29" s="72">
        <f>L29*F29</f>
        <v>0</v>
      </c>
      <c r="N29" s="72">
        <f>E29-L29</f>
        <v>10</v>
      </c>
      <c r="O29" s="72">
        <f>G29-M29</f>
        <v>13000</v>
      </c>
    </row>
    <row r="30" spans="1:15" x14ac:dyDescent="0.35">
      <c r="A30" s="67">
        <v>16</v>
      </c>
      <c r="B30" s="378" t="s">
        <v>322</v>
      </c>
      <c r="C30" s="387" t="s">
        <v>323</v>
      </c>
      <c r="D30" s="70" t="s">
        <v>51</v>
      </c>
      <c r="E30" s="71">
        <v>0.40799999999999997</v>
      </c>
      <c r="F30" s="440">
        <v>282</v>
      </c>
      <c r="G30" s="65">
        <f>E30*F30</f>
        <v>115.056</v>
      </c>
      <c r="H30" s="72"/>
      <c r="I30" s="72">
        <f>F30*H30</f>
        <v>0</v>
      </c>
      <c r="J30" s="72"/>
      <c r="K30" s="72">
        <f>F30*J30</f>
        <v>0</v>
      </c>
      <c r="L30" s="72">
        <f>J30+H30</f>
        <v>0</v>
      </c>
      <c r="M30" s="72">
        <f>L30*F30</f>
        <v>0</v>
      </c>
      <c r="N30" s="72">
        <f>E30-L30</f>
        <v>0.40799999999999997</v>
      </c>
      <c r="O30" s="72">
        <f>G30-M30</f>
        <v>115.056</v>
      </c>
    </row>
    <row r="31" spans="1:15" x14ac:dyDescent="0.35">
      <c r="A31" s="87"/>
      <c r="B31" s="73" t="s">
        <v>80</v>
      </c>
      <c r="C31" s="74" t="s">
        <v>81</v>
      </c>
      <c r="D31" s="85"/>
      <c r="E31" s="86"/>
      <c r="F31" s="440"/>
      <c r="G31" s="65"/>
      <c r="H31" s="72"/>
      <c r="I31" s="72"/>
      <c r="J31" s="72"/>
      <c r="K31" s="72"/>
      <c r="L31" s="72"/>
      <c r="M31" s="72"/>
      <c r="N31" s="72"/>
      <c r="O31" s="72"/>
    </row>
    <row r="32" spans="1:15" x14ac:dyDescent="0.35">
      <c r="A32" s="67">
        <v>17</v>
      </c>
      <c r="B32" s="388" t="s">
        <v>82</v>
      </c>
      <c r="C32" s="84" t="s">
        <v>83</v>
      </c>
      <c r="D32" s="85" t="s">
        <v>79</v>
      </c>
      <c r="E32" s="86">
        <v>0.57099999999999995</v>
      </c>
      <c r="F32" s="440">
        <v>547</v>
      </c>
      <c r="G32" s="65">
        <f>E32*F32</f>
        <v>312.33699999999999</v>
      </c>
      <c r="H32" s="72"/>
      <c r="I32" s="72">
        <f>F32*H32</f>
        <v>0</v>
      </c>
      <c r="J32" s="72"/>
      <c r="K32" s="72">
        <f>F32*J32</f>
        <v>0</v>
      </c>
      <c r="L32" s="72">
        <f>J32+H32</f>
        <v>0</v>
      </c>
      <c r="M32" s="72">
        <f>L32*F32</f>
        <v>0</v>
      </c>
      <c r="N32" s="72">
        <f>E32-L32</f>
        <v>0.57099999999999995</v>
      </c>
      <c r="O32" s="72">
        <f>G32-M32</f>
        <v>312.33699999999999</v>
      </c>
    </row>
    <row r="33" spans="1:15" x14ac:dyDescent="0.35">
      <c r="A33" s="67">
        <v>18</v>
      </c>
      <c r="B33" s="388" t="s">
        <v>84</v>
      </c>
      <c r="C33" s="84" t="s">
        <v>85</v>
      </c>
      <c r="D33" s="85" t="s">
        <v>79</v>
      </c>
      <c r="E33" s="86">
        <v>5.1390000000000002</v>
      </c>
      <c r="F33" s="440">
        <v>12</v>
      </c>
      <c r="G33" s="65">
        <f>E33*F33</f>
        <v>61.668000000000006</v>
      </c>
      <c r="H33" s="72"/>
      <c r="I33" s="72">
        <f>F33*H33</f>
        <v>0</v>
      </c>
      <c r="J33" s="72"/>
      <c r="K33" s="72">
        <f>F33*J33</f>
        <v>0</v>
      </c>
      <c r="L33" s="72">
        <f>J33+H33</f>
        <v>0</v>
      </c>
      <c r="M33" s="72">
        <f>L33*F33</f>
        <v>0</v>
      </c>
      <c r="N33" s="72">
        <f>E33-L33</f>
        <v>5.1390000000000002</v>
      </c>
      <c r="O33" s="72">
        <f>G33-M33</f>
        <v>61.668000000000006</v>
      </c>
    </row>
    <row r="34" spans="1:15" x14ac:dyDescent="0.35">
      <c r="A34" s="67">
        <v>19</v>
      </c>
      <c r="B34" s="388" t="s">
        <v>88</v>
      </c>
      <c r="C34" s="84" t="s">
        <v>89</v>
      </c>
      <c r="D34" s="85" t="s">
        <v>79</v>
      </c>
      <c r="E34" s="86">
        <v>0.57099999999999995</v>
      </c>
      <c r="F34" s="440">
        <v>1540</v>
      </c>
      <c r="G34" s="65">
        <f>E34*F34</f>
        <v>879.33999999999992</v>
      </c>
      <c r="H34" s="72"/>
      <c r="I34" s="72">
        <f>F34*H34</f>
        <v>0</v>
      </c>
      <c r="J34" s="72"/>
      <c r="K34" s="72">
        <f>F34*J34</f>
        <v>0</v>
      </c>
      <c r="L34" s="72">
        <f>J34+H34</f>
        <v>0</v>
      </c>
      <c r="M34" s="72">
        <f>L34*F34</f>
        <v>0</v>
      </c>
      <c r="N34" s="72">
        <f>E34-L34</f>
        <v>0.57099999999999995</v>
      </c>
      <c r="O34" s="72">
        <f>G34-M34</f>
        <v>879.33999999999992</v>
      </c>
    </row>
    <row r="35" spans="1:15" x14ac:dyDescent="0.35">
      <c r="A35" s="67"/>
      <c r="B35" s="73" t="s">
        <v>90</v>
      </c>
      <c r="C35" s="74" t="s">
        <v>91</v>
      </c>
      <c r="D35" s="85"/>
      <c r="E35" s="86"/>
      <c r="F35" s="440"/>
      <c r="G35" s="65"/>
      <c r="H35" s="72"/>
      <c r="I35" s="72"/>
      <c r="J35" s="72"/>
      <c r="K35" s="72"/>
      <c r="L35" s="72"/>
      <c r="M35" s="72"/>
      <c r="N35" s="72"/>
      <c r="O35" s="72"/>
    </row>
    <row r="36" spans="1:15" x14ac:dyDescent="0.35">
      <c r="A36" s="67">
        <v>20</v>
      </c>
      <c r="B36" s="75" t="s">
        <v>92</v>
      </c>
      <c r="C36" s="84" t="s">
        <v>93</v>
      </c>
      <c r="D36" s="85" t="s">
        <v>79</v>
      </c>
      <c r="E36" s="86">
        <v>5.2489999999999997</v>
      </c>
      <c r="F36" s="440">
        <v>261</v>
      </c>
      <c r="G36" s="65">
        <f>E36*F36</f>
        <v>1369.9889999999998</v>
      </c>
      <c r="H36" s="72"/>
      <c r="I36" s="72">
        <f>F36*H36</f>
        <v>0</v>
      </c>
      <c r="J36" s="72"/>
      <c r="K36" s="72">
        <f>F36*J36</f>
        <v>0</v>
      </c>
      <c r="L36" s="72">
        <f>J36+H36</f>
        <v>0</v>
      </c>
      <c r="M36" s="72">
        <f>L36*F36</f>
        <v>0</v>
      </c>
      <c r="N36" s="72">
        <f>E36-L36</f>
        <v>5.2489999999999997</v>
      </c>
      <c r="O36" s="72">
        <f>G36-M36</f>
        <v>1369.9889999999998</v>
      </c>
    </row>
    <row r="37" spans="1:15" x14ac:dyDescent="0.35">
      <c r="A37" s="67"/>
      <c r="B37" s="90" t="s">
        <v>94</v>
      </c>
      <c r="C37" s="74" t="s">
        <v>95</v>
      </c>
      <c r="D37" s="85"/>
      <c r="E37" s="86"/>
      <c r="F37" s="440"/>
      <c r="G37" s="65"/>
      <c r="H37" s="72"/>
      <c r="I37" s="72"/>
      <c r="J37" s="72"/>
      <c r="K37" s="72"/>
      <c r="L37" s="72"/>
      <c r="M37" s="72"/>
      <c r="N37" s="72"/>
      <c r="O37" s="72"/>
    </row>
    <row r="38" spans="1:15" x14ac:dyDescent="0.35">
      <c r="A38" s="67"/>
      <c r="B38" s="73" t="s">
        <v>324</v>
      </c>
      <c r="C38" s="74" t="s">
        <v>325</v>
      </c>
      <c r="D38" s="85"/>
      <c r="E38" s="86"/>
      <c r="F38" s="440"/>
      <c r="G38" s="65"/>
      <c r="H38" s="72"/>
      <c r="I38" s="72"/>
      <c r="J38" s="72"/>
      <c r="K38" s="72"/>
      <c r="L38" s="72"/>
      <c r="M38" s="72"/>
      <c r="N38" s="72"/>
      <c r="O38" s="72"/>
    </row>
    <row r="39" spans="1:15" x14ac:dyDescent="0.35">
      <c r="A39" s="67">
        <v>21</v>
      </c>
      <c r="B39" s="389" t="s">
        <v>326</v>
      </c>
      <c r="C39" s="387" t="s">
        <v>327</v>
      </c>
      <c r="D39" s="95" t="s">
        <v>65</v>
      </c>
      <c r="E39" s="86">
        <v>16.7</v>
      </c>
      <c r="F39" s="442">
        <v>15</v>
      </c>
      <c r="G39" s="65">
        <f t="shared" ref="G39:G50" si="7">E39*F39</f>
        <v>250.5</v>
      </c>
      <c r="H39" s="72"/>
      <c r="I39" s="72">
        <f t="shared" ref="I39:I50" si="8">F39*H39</f>
        <v>0</v>
      </c>
      <c r="J39" s="72"/>
      <c r="K39" s="72">
        <f t="shared" ref="K39:K50" si="9">F39*J39</f>
        <v>0</v>
      </c>
      <c r="L39" s="72">
        <f t="shared" ref="L39:L50" si="10">J39+H39</f>
        <v>0</v>
      </c>
      <c r="M39" s="72">
        <f t="shared" ref="M39:M50" si="11">L39*F39</f>
        <v>0</v>
      </c>
      <c r="N39" s="72">
        <f t="shared" ref="N39:N50" si="12">E39-L39</f>
        <v>16.7</v>
      </c>
      <c r="O39" s="72">
        <f t="shared" ref="O39:O50" si="13">G39-M39</f>
        <v>250.5</v>
      </c>
    </row>
    <row r="40" spans="1:15" x14ac:dyDescent="0.35">
      <c r="A40" s="67">
        <v>22</v>
      </c>
      <c r="B40" s="389" t="s">
        <v>328</v>
      </c>
      <c r="C40" s="375" t="s">
        <v>329</v>
      </c>
      <c r="D40" s="95" t="s">
        <v>65</v>
      </c>
      <c r="E40" s="96">
        <v>3.3</v>
      </c>
      <c r="F40" s="442">
        <v>19</v>
      </c>
      <c r="G40" s="65">
        <f t="shared" si="7"/>
        <v>62.699999999999996</v>
      </c>
      <c r="H40" s="72"/>
      <c r="I40" s="72">
        <f t="shared" si="8"/>
        <v>0</v>
      </c>
      <c r="J40" s="72"/>
      <c r="K40" s="72">
        <f t="shared" si="9"/>
        <v>0</v>
      </c>
      <c r="L40" s="72">
        <f t="shared" si="10"/>
        <v>0</v>
      </c>
      <c r="M40" s="72">
        <f t="shared" si="11"/>
        <v>0</v>
      </c>
      <c r="N40" s="72">
        <f t="shared" si="12"/>
        <v>3.3</v>
      </c>
      <c r="O40" s="72">
        <f t="shared" si="13"/>
        <v>62.699999999999996</v>
      </c>
    </row>
    <row r="41" spans="1:15" x14ac:dyDescent="0.35">
      <c r="A41" s="390">
        <v>23</v>
      </c>
      <c r="B41" s="391" t="s">
        <v>330</v>
      </c>
      <c r="C41" s="392" t="s">
        <v>331</v>
      </c>
      <c r="D41" s="100" t="s">
        <v>79</v>
      </c>
      <c r="E41" s="101">
        <v>7.0000000000000001E-3</v>
      </c>
      <c r="F41" s="443">
        <v>41800</v>
      </c>
      <c r="G41" s="393">
        <f t="shared" si="7"/>
        <v>292.60000000000002</v>
      </c>
      <c r="H41" s="282"/>
      <c r="I41" s="282">
        <f t="shared" si="8"/>
        <v>0</v>
      </c>
      <c r="J41" s="282"/>
      <c r="K41" s="282">
        <f t="shared" si="9"/>
        <v>0</v>
      </c>
      <c r="L41" s="282">
        <f t="shared" si="10"/>
        <v>0</v>
      </c>
      <c r="M41" s="282">
        <f t="shared" si="11"/>
        <v>0</v>
      </c>
      <c r="N41" s="282">
        <f t="shared" si="12"/>
        <v>7.0000000000000001E-3</v>
      </c>
      <c r="O41" s="282">
        <f t="shared" si="13"/>
        <v>292.60000000000002</v>
      </c>
    </row>
    <row r="42" spans="1:15" x14ac:dyDescent="0.35">
      <c r="A42" s="67">
        <v>24</v>
      </c>
      <c r="B42" s="378" t="s">
        <v>332</v>
      </c>
      <c r="C42" s="375" t="s">
        <v>333</v>
      </c>
      <c r="D42" s="95" t="s">
        <v>65</v>
      </c>
      <c r="E42" s="96">
        <v>33.4</v>
      </c>
      <c r="F42" s="442">
        <v>92</v>
      </c>
      <c r="G42" s="65">
        <f t="shared" si="7"/>
        <v>3072.7999999999997</v>
      </c>
      <c r="H42" s="72"/>
      <c r="I42" s="72">
        <f t="shared" si="8"/>
        <v>0</v>
      </c>
      <c r="J42" s="72"/>
      <c r="K42" s="72">
        <f t="shared" si="9"/>
        <v>0</v>
      </c>
      <c r="L42" s="72">
        <f t="shared" si="10"/>
        <v>0</v>
      </c>
      <c r="M42" s="72">
        <f t="shared" si="11"/>
        <v>0</v>
      </c>
      <c r="N42" s="72">
        <f t="shared" si="12"/>
        <v>33.4</v>
      </c>
      <c r="O42" s="72">
        <f t="shared" si="13"/>
        <v>3072.7999999999997</v>
      </c>
    </row>
    <row r="43" spans="1:15" x14ac:dyDescent="0.35">
      <c r="A43" s="67">
        <v>25</v>
      </c>
      <c r="B43" s="381" t="s">
        <v>334</v>
      </c>
      <c r="C43" s="375" t="s">
        <v>335</v>
      </c>
      <c r="D43" s="95" t="s">
        <v>65</v>
      </c>
      <c r="E43" s="96">
        <v>6.6</v>
      </c>
      <c r="F43" s="442">
        <v>94</v>
      </c>
      <c r="G43" s="65">
        <f t="shared" si="7"/>
        <v>620.4</v>
      </c>
      <c r="H43" s="72"/>
      <c r="I43" s="72">
        <f t="shared" si="8"/>
        <v>0</v>
      </c>
      <c r="J43" s="72"/>
      <c r="K43" s="72">
        <f t="shared" si="9"/>
        <v>0</v>
      </c>
      <c r="L43" s="72">
        <f t="shared" si="10"/>
        <v>0</v>
      </c>
      <c r="M43" s="72">
        <f t="shared" si="11"/>
        <v>0</v>
      </c>
      <c r="N43" s="72">
        <f t="shared" si="12"/>
        <v>6.6</v>
      </c>
      <c r="O43" s="72">
        <f t="shared" si="13"/>
        <v>620.4</v>
      </c>
    </row>
    <row r="44" spans="1:15" x14ac:dyDescent="0.35">
      <c r="A44" s="390">
        <v>26</v>
      </c>
      <c r="B44" s="394" t="s">
        <v>336</v>
      </c>
      <c r="C44" s="395" t="s">
        <v>337</v>
      </c>
      <c r="D44" s="100" t="s">
        <v>65</v>
      </c>
      <c r="E44" s="101">
        <v>23.164999999999999</v>
      </c>
      <c r="F44" s="443">
        <v>140</v>
      </c>
      <c r="G44" s="393">
        <f t="shared" si="7"/>
        <v>3243.1</v>
      </c>
      <c r="H44" s="282"/>
      <c r="I44" s="282">
        <f t="shared" si="8"/>
        <v>0</v>
      </c>
      <c r="J44" s="282"/>
      <c r="K44" s="282">
        <f t="shared" si="9"/>
        <v>0</v>
      </c>
      <c r="L44" s="282">
        <f t="shared" si="10"/>
        <v>0</v>
      </c>
      <c r="M44" s="282">
        <f t="shared" si="11"/>
        <v>0</v>
      </c>
      <c r="N44" s="282">
        <f t="shared" si="12"/>
        <v>23.164999999999999</v>
      </c>
      <c r="O44" s="282">
        <f t="shared" si="13"/>
        <v>3243.1</v>
      </c>
    </row>
    <row r="45" spans="1:15" ht="24" x14ac:dyDescent="0.35">
      <c r="A45" s="390">
        <v>27</v>
      </c>
      <c r="B45" s="394" t="s">
        <v>338</v>
      </c>
      <c r="C45" s="395" t="s">
        <v>339</v>
      </c>
      <c r="D45" s="100" t="s">
        <v>65</v>
      </c>
      <c r="E45" s="101">
        <v>23.164999999999999</v>
      </c>
      <c r="F45" s="443">
        <v>132</v>
      </c>
      <c r="G45" s="393">
        <f t="shared" si="7"/>
        <v>3057.7799999999997</v>
      </c>
      <c r="H45" s="282"/>
      <c r="I45" s="282">
        <f t="shared" si="8"/>
        <v>0</v>
      </c>
      <c r="J45" s="282"/>
      <c r="K45" s="282">
        <f t="shared" si="9"/>
        <v>0</v>
      </c>
      <c r="L45" s="282">
        <f t="shared" si="10"/>
        <v>0</v>
      </c>
      <c r="M45" s="282">
        <f t="shared" si="11"/>
        <v>0</v>
      </c>
      <c r="N45" s="282">
        <f t="shared" si="12"/>
        <v>23.164999999999999</v>
      </c>
      <c r="O45" s="282">
        <f t="shared" si="13"/>
        <v>3057.7799999999997</v>
      </c>
    </row>
    <row r="46" spans="1:15" ht="23" x14ac:dyDescent="0.35">
      <c r="A46" s="67">
        <v>28</v>
      </c>
      <c r="B46" s="378" t="s">
        <v>340</v>
      </c>
      <c r="C46" s="375" t="s">
        <v>341</v>
      </c>
      <c r="D46" s="95" t="s">
        <v>65</v>
      </c>
      <c r="E46" s="96">
        <v>4.7</v>
      </c>
      <c r="F46" s="442">
        <v>757</v>
      </c>
      <c r="G46" s="65">
        <f t="shared" si="7"/>
        <v>3557.9</v>
      </c>
      <c r="H46" s="72"/>
      <c r="I46" s="72">
        <f t="shared" si="8"/>
        <v>0</v>
      </c>
      <c r="J46" s="72"/>
      <c r="K46" s="72">
        <f t="shared" si="9"/>
        <v>0</v>
      </c>
      <c r="L46" s="72">
        <f t="shared" si="10"/>
        <v>0</v>
      </c>
      <c r="M46" s="72">
        <f t="shared" si="11"/>
        <v>0</v>
      </c>
      <c r="N46" s="72">
        <f t="shared" si="12"/>
        <v>4.7</v>
      </c>
      <c r="O46" s="72">
        <f t="shared" si="13"/>
        <v>3557.9</v>
      </c>
    </row>
    <row r="47" spans="1:15" x14ac:dyDescent="0.35">
      <c r="A47" s="67">
        <v>29</v>
      </c>
      <c r="B47" s="381" t="s">
        <v>342</v>
      </c>
      <c r="C47" s="375" t="s">
        <v>343</v>
      </c>
      <c r="D47" s="95" t="s">
        <v>65</v>
      </c>
      <c r="E47" s="96">
        <v>13.3</v>
      </c>
      <c r="F47" s="442">
        <v>71.5</v>
      </c>
      <c r="G47" s="65">
        <f t="shared" si="7"/>
        <v>950.95</v>
      </c>
      <c r="H47" s="72"/>
      <c r="I47" s="72">
        <f t="shared" si="8"/>
        <v>0</v>
      </c>
      <c r="J47" s="72"/>
      <c r="K47" s="72">
        <f t="shared" si="9"/>
        <v>0</v>
      </c>
      <c r="L47" s="72">
        <f t="shared" si="10"/>
        <v>0</v>
      </c>
      <c r="M47" s="72">
        <f t="shared" si="11"/>
        <v>0</v>
      </c>
      <c r="N47" s="72">
        <f t="shared" si="12"/>
        <v>13.3</v>
      </c>
      <c r="O47" s="72">
        <f t="shared" si="13"/>
        <v>950.95</v>
      </c>
    </row>
    <row r="48" spans="1:15" x14ac:dyDescent="0.35">
      <c r="A48" s="390">
        <v>30</v>
      </c>
      <c r="B48" s="396" t="s">
        <v>344</v>
      </c>
      <c r="C48" s="395" t="s">
        <v>345</v>
      </c>
      <c r="D48" s="100" t="s">
        <v>65</v>
      </c>
      <c r="E48" s="101">
        <v>13.965</v>
      </c>
      <c r="F48" s="443">
        <v>43.8</v>
      </c>
      <c r="G48" s="393">
        <f t="shared" si="7"/>
        <v>611.66699999999992</v>
      </c>
      <c r="H48" s="282"/>
      <c r="I48" s="282">
        <f t="shared" si="8"/>
        <v>0</v>
      </c>
      <c r="J48" s="282"/>
      <c r="K48" s="282">
        <f t="shared" si="9"/>
        <v>0</v>
      </c>
      <c r="L48" s="282">
        <f t="shared" si="10"/>
        <v>0</v>
      </c>
      <c r="M48" s="282">
        <f t="shared" si="11"/>
        <v>0</v>
      </c>
      <c r="N48" s="282">
        <f t="shared" si="12"/>
        <v>13.965</v>
      </c>
      <c r="O48" s="282">
        <f t="shared" si="13"/>
        <v>611.66699999999992</v>
      </c>
    </row>
    <row r="49" spans="1:15" ht="23" x14ac:dyDescent="0.35">
      <c r="A49" s="67">
        <v>31</v>
      </c>
      <c r="B49" s="381" t="s">
        <v>346</v>
      </c>
      <c r="C49" s="375" t="s">
        <v>347</v>
      </c>
      <c r="D49" s="95" t="s">
        <v>79</v>
      </c>
      <c r="E49" s="96">
        <v>1.0409999999999999</v>
      </c>
      <c r="F49" s="442">
        <v>906</v>
      </c>
      <c r="G49" s="65">
        <f t="shared" si="7"/>
        <v>943.14599999999996</v>
      </c>
      <c r="H49" s="72"/>
      <c r="I49" s="72">
        <f t="shared" si="8"/>
        <v>0</v>
      </c>
      <c r="J49" s="72"/>
      <c r="K49" s="72">
        <f t="shared" si="9"/>
        <v>0</v>
      </c>
      <c r="L49" s="72">
        <f t="shared" si="10"/>
        <v>0</v>
      </c>
      <c r="M49" s="72">
        <f t="shared" si="11"/>
        <v>0</v>
      </c>
      <c r="N49" s="72">
        <f t="shared" si="12"/>
        <v>1.0409999999999999</v>
      </c>
      <c r="O49" s="72">
        <f t="shared" si="13"/>
        <v>943.14599999999996</v>
      </c>
    </row>
    <row r="50" spans="1:15" x14ac:dyDescent="0.35">
      <c r="A50" s="67">
        <v>32</v>
      </c>
      <c r="B50" s="397" t="s">
        <v>348</v>
      </c>
      <c r="C50" s="398" t="s">
        <v>349</v>
      </c>
      <c r="D50" s="95" t="s">
        <v>79</v>
      </c>
      <c r="E50" s="96">
        <v>1.0409999999999999</v>
      </c>
      <c r="F50" s="442">
        <v>377</v>
      </c>
      <c r="G50" s="65">
        <f t="shared" si="7"/>
        <v>392.45699999999999</v>
      </c>
      <c r="H50" s="72"/>
      <c r="I50" s="72">
        <f t="shared" si="8"/>
        <v>0</v>
      </c>
      <c r="J50" s="72"/>
      <c r="K50" s="72">
        <f t="shared" si="9"/>
        <v>0</v>
      </c>
      <c r="L50" s="72">
        <f t="shared" si="10"/>
        <v>0</v>
      </c>
      <c r="M50" s="72">
        <f t="shared" si="11"/>
        <v>0</v>
      </c>
      <c r="N50" s="72">
        <f t="shared" si="12"/>
        <v>1.0409999999999999</v>
      </c>
      <c r="O50" s="72">
        <f t="shared" si="13"/>
        <v>392.45699999999999</v>
      </c>
    </row>
    <row r="51" spans="1:15" ht="15.5" x14ac:dyDescent="0.35">
      <c r="A51" s="116"/>
      <c r="B51" s="116"/>
      <c r="C51" s="117"/>
      <c r="D51" s="117"/>
      <c r="E51" s="117"/>
      <c r="F51" s="118"/>
      <c r="G51" s="399">
        <f>SUM(G7:G50)</f>
        <v>60276.51509999999</v>
      </c>
      <c r="H51" s="119"/>
      <c r="I51" s="119">
        <f>SUM(I7:I50)</f>
        <v>0</v>
      </c>
      <c r="J51" s="119"/>
      <c r="K51" s="119">
        <f>SUM(K7:K50)</f>
        <v>0</v>
      </c>
      <c r="L51" s="119"/>
      <c r="M51" s="119">
        <f>SUM(M7:M50)</f>
        <v>0</v>
      </c>
      <c r="N51" s="119"/>
      <c r="O51" s="400">
        <f>SUM(O7:O50)</f>
        <v>60276.51509999999</v>
      </c>
    </row>
    <row r="52" spans="1:15" x14ac:dyDescent="0.35">
      <c r="A52" s="121"/>
      <c r="C52" s="1"/>
      <c r="D52" s="1"/>
      <c r="E52" s="1"/>
      <c r="F52" s="122"/>
      <c r="G52" s="1"/>
      <c r="H52" s="1"/>
      <c r="I52" s="1"/>
      <c r="O52" s="123"/>
    </row>
    <row r="53" spans="1:15" x14ac:dyDescent="0.35">
      <c r="A53" s="121"/>
      <c r="C53" s="1"/>
      <c r="D53" s="1"/>
      <c r="E53" s="1"/>
      <c r="F53" s="122"/>
      <c r="G53" s="1"/>
      <c r="H53" s="1"/>
      <c r="I53" s="1"/>
      <c r="O53" s="123"/>
    </row>
    <row r="54" spans="1:15" x14ac:dyDescent="0.35">
      <c r="A54" s="121"/>
      <c r="C54" s="4"/>
      <c r="D54" s="4"/>
      <c r="E54" s="4"/>
      <c r="F54" s="124"/>
      <c r="G54" s="1"/>
      <c r="H54" s="1"/>
      <c r="I54" s="1"/>
      <c r="O54" s="123"/>
    </row>
    <row r="55" spans="1:15" x14ac:dyDescent="0.35">
      <c r="A55" s="121"/>
      <c r="F55" s="44"/>
      <c r="O55" s="123"/>
    </row>
    <row r="56" spans="1:15" x14ac:dyDescent="0.35">
      <c r="A56" s="125"/>
      <c r="B56" s="126"/>
      <c r="C56" s="126"/>
      <c r="D56" s="126"/>
      <c r="E56" s="126"/>
      <c r="F56" s="127"/>
      <c r="G56" s="126"/>
      <c r="H56" s="126"/>
      <c r="I56" s="126"/>
      <c r="J56" s="126"/>
      <c r="K56" s="126"/>
      <c r="L56" s="126"/>
      <c r="M56" s="126"/>
      <c r="N56" s="126"/>
      <c r="O56" s="128"/>
    </row>
  </sheetData>
  <mergeCells count="4">
    <mergeCell ref="H3:I3"/>
    <mergeCell ref="J3:K3"/>
    <mergeCell ref="L3:M3"/>
    <mergeCell ref="N3:O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Rekapitulace</vt:lpstr>
      <vt:lpstr>Věž nový pr.</vt:lpstr>
      <vt:lpstr>Dlažba</vt:lpstr>
      <vt:lpstr>Vnější omítky</vt:lpstr>
      <vt:lpstr>Oprava zhlaví nosné kce kleneb</vt:lpstr>
      <vt:lpstr>Hromosvod</vt:lpstr>
      <vt:lpstr>Vnitřní omítky</vt:lpstr>
      <vt:lpstr>Vytápění</vt:lpstr>
      <vt:lpstr>Chórová přepážka</vt:lpstr>
      <vt:lpstr>Vnitřní dveře</vt:lpstr>
      <vt:lpstr>Prosklenné konstrukce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Vladimír Vráblík</dc:creator>
  <dc:description/>
  <cp:lastModifiedBy>Přivřelová Daniela</cp:lastModifiedBy>
  <cp:revision>2</cp:revision>
  <cp:lastPrinted>2020-01-15T09:43:42Z</cp:lastPrinted>
  <dcterms:created xsi:type="dcterms:W3CDTF">2015-06-05T18:19:34Z</dcterms:created>
  <dcterms:modified xsi:type="dcterms:W3CDTF">2020-12-02T19:21:51Z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