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Brada OU\Granty - dotace\Dotace 2020\Komunikace MMR\VR na dodavatele fin\"/>
    </mc:Choice>
  </mc:AlternateContent>
  <xr:revisionPtr revIDLastSave="0" documentId="8_{5CCED0CC-434B-4374-9C50-DA8ECE7CE4F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" sheetId="4" r:id="rId1"/>
    <sheet name="VRN" sheetId="1" r:id="rId2"/>
    <sheet name="11c" sheetId="14" r:id="rId3"/>
    <sheet name="12c" sheetId="15" r:id="rId4"/>
  </sheets>
  <externalReferences>
    <externalReference r:id="rId5"/>
  </externalReferences>
  <definedNames>
    <definedName name="_xlnm.Print_Area" localSheetId="2">'11c'!$B$1:$H$65</definedName>
    <definedName name="_xlnm.Print_Area" localSheetId="3">'12c'!$B$1:$H$52</definedName>
    <definedName name="_xlnm.Print_Area" localSheetId="0">Rekapitulace!$A$1:$H$40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4" l="1"/>
  <c r="H13" i="14"/>
  <c r="F17" i="14"/>
  <c r="H17" i="14"/>
  <c r="H45" i="15"/>
  <c r="H44" i="15" s="1"/>
  <c r="F10" i="15"/>
  <c r="H10" i="15"/>
  <c r="L9" i="15" s="1"/>
  <c r="F31" i="15"/>
  <c r="H31" i="15" s="1"/>
  <c r="H25" i="15" s="1"/>
  <c r="H36" i="15"/>
  <c r="F17" i="15"/>
  <c r="H17" i="15" s="1"/>
  <c r="H16" i="15" s="1"/>
  <c r="F10" i="14"/>
  <c r="H10" i="14"/>
  <c r="H9" i="14" s="1"/>
  <c r="F20" i="14"/>
  <c r="H20" i="14" s="1"/>
  <c r="H16" i="14" s="1"/>
  <c r="F37" i="14"/>
  <c r="H37" i="14"/>
  <c r="F26" i="14"/>
  <c r="H26" i="14"/>
  <c r="F50" i="14"/>
  <c r="H50" i="14" s="1"/>
  <c r="H59" i="14"/>
  <c r="F13" i="15"/>
  <c r="H13" i="15"/>
  <c r="H23" i="14"/>
  <c r="H28" i="15"/>
  <c r="H26" i="15"/>
  <c r="H23" i="15"/>
  <c r="H40" i="15"/>
  <c r="H34" i="14"/>
  <c r="H56" i="14"/>
  <c r="H53" i="14" s="1"/>
  <c r="H54" i="14"/>
  <c r="H42" i="14"/>
  <c r="H50" i="15"/>
  <c r="H48" i="15"/>
  <c r="H47" i="15" s="1"/>
  <c r="H42" i="15"/>
  <c r="H38" i="15"/>
  <c r="J30" i="15" s="1"/>
  <c r="H34" i="15"/>
  <c r="H29" i="14"/>
  <c r="H63" i="14"/>
  <c r="H58" i="14" s="1"/>
  <c r="H61" i="14"/>
  <c r="N38" i="14"/>
  <c r="K38" i="14" s="1"/>
  <c r="M38" i="14"/>
  <c r="H48" i="14"/>
  <c r="H46" i="14"/>
  <c r="H44" i="14"/>
  <c r="K33" i="14" s="1"/>
  <c r="H40" i="14"/>
  <c r="K31" i="14"/>
  <c r="H32" i="14"/>
  <c r="H17" i="4"/>
  <c r="H16" i="4"/>
  <c r="H15" i="4"/>
  <c r="H14" i="4"/>
  <c r="H18" i="4"/>
  <c r="H20" i="4" s="1"/>
  <c r="C17" i="4"/>
  <c r="C15" i="4"/>
  <c r="C14" i="4"/>
  <c r="H9" i="1"/>
  <c r="P8" i="1" s="1"/>
  <c r="H8" i="1" s="1"/>
  <c r="G14" i="4" s="1"/>
  <c r="H12" i="1"/>
  <c r="N12" i="1" s="1"/>
  <c r="Q11" i="1" s="1"/>
  <c r="N11" i="1" s="1"/>
  <c r="H15" i="1"/>
  <c r="N15" i="1" s="1"/>
  <c r="H17" i="1"/>
  <c r="N17" i="1" s="1"/>
  <c r="H20" i="1"/>
  <c r="N20" i="1" s="1"/>
  <c r="H22" i="1"/>
  <c r="N22" i="1" s="1"/>
  <c r="H24" i="1"/>
  <c r="N24" i="1" s="1"/>
  <c r="H11" i="4"/>
  <c r="H20" i="15"/>
  <c r="M16" i="15"/>
  <c r="J16" i="15" s="1"/>
  <c r="L16" i="15"/>
  <c r="M16" i="14"/>
  <c r="K17" i="14"/>
  <c r="N16" i="14"/>
  <c r="K16" i="14"/>
  <c r="J28" i="15"/>
  <c r="M22" i="15" s="1"/>
  <c r="J22" i="15" s="1"/>
  <c r="K10" i="14" l="1"/>
  <c r="N9" i="14" s="1"/>
  <c r="K9" i="14" s="1"/>
  <c r="K2" i="14" s="1"/>
  <c r="M9" i="14"/>
  <c r="H31" i="14"/>
  <c r="Q19" i="1"/>
  <c r="N19" i="1" s="1"/>
  <c r="P19" i="1"/>
  <c r="H19" i="1" s="1"/>
  <c r="G17" i="4" s="1"/>
  <c r="Q14" i="1"/>
  <c r="N14" i="1" s="1"/>
  <c r="H14" i="1"/>
  <c r="G16" i="4" s="1"/>
  <c r="P14" i="1"/>
  <c r="P11" i="1"/>
  <c r="H11" i="1" s="1"/>
  <c r="G15" i="4" s="1"/>
  <c r="N9" i="1"/>
  <c r="Q8" i="1" s="1"/>
  <c r="N8" i="1" s="1"/>
  <c r="N2" i="1" s="1"/>
  <c r="H21" i="4"/>
  <c r="H22" i="4"/>
  <c r="H3" i="14"/>
  <c r="G8" i="4" s="1"/>
  <c r="L22" i="15"/>
  <c r="J10" i="15"/>
  <c r="M9" i="15" s="1"/>
  <c r="J9" i="15" s="1"/>
  <c r="J2" i="15" s="1"/>
  <c r="H9" i="15"/>
  <c r="H3" i="15" s="1"/>
  <c r="G9" i="4" s="1"/>
  <c r="G11" i="4" l="1"/>
  <c r="H3" i="1"/>
  <c r="G18" i="4"/>
  <c r="G20" i="4" l="1"/>
  <c r="G21" i="4" s="1"/>
  <c r="G24" i="4"/>
  <c r="G22" i="4" l="1"/>
</calcChain>
</file>

<file path=xl/sharedStrings.xml><?xml version="1.0" encoding="utf-8"?>
<sst xmlns="http://schemas.openxmlformats.org/spreadsheetml/2006/main" count="383" uniqueCount="153">
  <si>
    <t>ASPE10</t>
  </si>
  <si>
    <t>S</t>
  </si>
  <si>
    <t>Stavba:</t>
  </si>
  <si>
    <t>O</t>
  </si>
  <si>
    <t>Rozpočet:</t>
  </si>
  <si>
    <t>0,00</t>
  </si>
  <si>
    <t>15,00</t>
  </si>
  <si>
    <t>21,00</t>
  </si>
  <si>
    <t>3</t>
  </si>
  <si>
    <t>2</t>
  </si>
  <si>
    <t>VRN</t>
  </si>
  <si>
    <t>Typ</t>
  </si>
  <si>
    <t>0</t>
  </si>
  <si>
    <t>Poř. číslo</t>
  </si>
  <si>
    <t>1</t>
  </si>
  <si>
    <t>Kód položky</t>
  </si>
  <si>
    <t>Název položky</t>
  </si>
  <si>
    <t>4</t>
  </si>
  <si>
    <t>MJ</t>
  </si>
  <si>
    <t>5</t>
  </si>
  <si>
    <t>Množství</t>
  </si>
  <si>
    <t>6</t>
  </si>
  <si>
    <t>Cena</t>
  </si>
  <si>
    <t>Jednotková</t>
  </si>
  <si>
    <t>9</t>
  </si>
  <si>
    <t>Celkem</t>
  </si>
  <si>
    <t>10</t>
  </si>
  <si>
    <t>SD</t>
  </si>
  <si>
    <t>Zařízení staveniště</t>
  </si>
  <si>
    <t>P</t>
  </si>
  <si>
    <t>Zařízení staveniště - zřízení, provoz, odstranění - položka obsahuje veškeré náklady zařízení staveniště, které nejsou uvedeny zvlášť</t>
  </si>
  <si>
    <t>KPL</t>
  </si>
  <si>
    <t>VV</t>
  </si>
  <si>
    <t>TS</t>
  </si>
  <si>
    <t>položka obsahuje: Vybudování zařízení staveniště (nutného pro výkon činnosti zhotovitele a jeho subdodavatelů - vybavení staveniště, zabezpečení staveniště), stroje a zařízení, zvedací mechanismy, označení stavby, provozní náklady (ostraha, nájmy, poplatky, údržba), včetně čištění komunikací, průběžného a závěrečného úklidu stavby, vyklizení staveniště (včetně vybourání a odvozu veškerého zařízení, uvedení do původního stavu)</t>
  </si>
  <si>
    <t>Projektové práce</t>
  </si>
  <si>
    <t>02940</t>
  </si>
  <si>
    <t>Dokumentace skutečného provedení stavby</t>
  </si>
  <si>
    <t>zahrnuje veškeré náklady spojené s objednatelem požadovanými pracemi</t>
  </si>
  <si>
    <t>Geodetické práce</t>
  </si>
  <si>
    <t>02911</t>
  </si>
  <si>
    <t>Vytyčení stavby a geodetické práce dodavatele</t>
  </si>
  <si>
    <t>Vytyčení inženýrských sítí</t>
  </si>
  <si>
    <t>Ostatní náklady</t>
  </si>
  <si>
    <t>02730</t>
  </si>
  <si>
    <t>Opatření při výskytu kolizí</t>
  </si>
  <si>
    <t>zahrnuje veškeré náklady spojené s objednatelem požadovanými zařízeními</t>
  </si>
  <si>
    <t>8</t>
  </si>
  <si>
    <t>02950</t>
  </si>
  <si>
    <t>Provedení požadovaných zkoušek dle ČSN</t>
  </si>
  <si>
    <t>03720</t>
  </si>
  <si>
    <t>zahrnuje objednatelem povolené náklady na požadovaná zařízení zhotovitele</t>
  </si>
  <si>
    <t>Všeobecné konstrukce a práce</t>
  </si>
  <si>
    <t>T</t>
  </si>
  <si>
    <t>Zemní práce</t>
  </si>
  <si>
    <t>M3</t>
  </si>
  <si>
    <t>M2</t>
  </si>
  <si>
    <t>položka zahrnuje úpravu pláně včetně vyrovnání výškových rozdílů. Míru zhutnění určuje projekt.</t>
  </si>
  <si>
    <t>M</t>
  </si>
  <si>
    <t>Komunikace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</si>
  <si>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</si>
  <si>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- dodání všech předepsaných materiálů pro postřiky v předepsaném množství 
- provedení dle předepsaného technologického předpisu 
- zřízení vrstvy bez rozlišení šířky, pokládání vrstvy po etapách 
- úpravu napojení, ukončení</t>
  </si>
  <si>
    <t>PN</t>
  </si>
  <si>
    <t>574A33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</si>
  <si>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</si>
  <si>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577A2</t>
  </si>
  <si>
    <t>VÝSPRAVA TRHLIN ASFALTOVOU ZÁLIVKOU MODIFIK</t>
  </si>
  <si>
    <t>- vyfrézování drážky šířky do 20mm hloubky do 40mm 
- vyčištění 
- nátěr 
- výplň předepsanou zálivkovou hmotou</t>
  </si>
  <si>
    <t>Potrubí</t>
  </si>
  <si>
    <t>KUS</t>
  </si>
  <si>
    <t>89921</t>
  </si>
  <si>
    <t>VÝŠKOVÁ ÚPRAVA POKLOPŮ</t>
  </si>
  <si>
    <t>- položka výškové úpravy zahrnuje všechny nutné práce a materiály pro zvýšení nebo snížení zařízení (včetně nutné úpravy stávajícího povrchu vozovky nebo chodníku).</t>
  </si>
  <si>
    <t>89923</t>
  </si>
  <si>
    <t>VÝŠKOVÁ ÚPRAVA KRYCÍCH HRNCŮ</t>
  </si>
  <si>
    <t>Ostatní konstrukce a práce</t>
  </si>
  <si>
    <t>919113</t>
  </si>
  <si>
    <t>ŘEZÁNÍ ASFALTOVÉHO KRYTU VOZOVEK TL DO 150MM</t>
  </si>
  <si>
    <t>položka zahrnuje řezání vozovkové vrstvy v předepsané tloušťce, včetně spotřeby vody</t>
  </si>
  <si>
    <t>Celková rekapitulace nákladů v Kč</t>
  </si>
  <si>
    <t>E</t>
  </si>
  <si>
    <t>Stavební část</t>
  </si>
  <si>
    <t>Stavební část celkem</t>
  </si>
  <si>
    <t>Vedlejší a ostatní náklady</t>
  </si>
  <si>
    <t xml:space="preserve"> </t>
  </si>
  <si>
    <t>Vedlejší a ostatní náklady celkem</t>
  </si>
  <si>
    <t xml:space="preserve">Cena stavby bez DPH </t>
  </si>
  <si>
    <t>DPH 21%</t>
  </si>
  <si>
    <t xml:space="preserve">Cena stavby včetně DPH </t>
  </si>
  <si>
    <t xml:space="preserve">Při vyplňování soupisu prací je nutné respektovat dále uvedené pokyny: </t>
  </si>
  <si>
    <t>1) Při zpracování nabídky je nutné využít všech částí (dílů) projektu pro výběr zhotovitele (zák. č. 134/2016 Sb, tj. technické zprávy, všech výkresů, tabulek a specifikací materiálů.)</t>
  </si>
  <si>
    <t xml:space="preserve">2) Součástí nabídkové ceny musí být veškeré náklady, aby cena byla konečná a zahrnovala celou dodávku a montáž, včetně přesunu hmot, lešení, pomocné konstrukce, zvedací mechanismy, povinné zkoušky, vzorky, atesty, apod.  (pokud není uvedeno zvlášť). </t>
  </si>
  <si>
    <t>3) Součástí jednotkových cen položek je i inženýrská činnost zhotovitele, komplexní zkoušky, včetně zkušebního provozu a zaregulování,  včetně nákladů na spotřebu energií, kompletační a koordinační činnost, pojištění stavby, provozní řády, včetně zásahové dokumentace, návodů na obsluhu, potvrzení o shodě, apod. Tyto náklady musejí být rozpuštěny do nabídkových cen a nebudou zvlášť hrazeny.</t>
  </si>
  <si>
    <t xml:space="preserve">4) Každá uchazečem vyplněná položka musí obsahovat veškeré technicky a logicky dovoditélné součásti dodávky a montáže. </t>
  </si>
  <si>
    <t xml:space="preserve">5) Dodávky a montáže uvedené v nabídce musí být, včetně veškerého souvisejícího doplňkového, podružného a montážního materiálu, tak, aby celé zařízení bylo funkční a splňovalo všechny předpisy, které se na ně vztahují  (např. hmoždinky, šrouby, upevňovací prvky, návlečky, popisky, štítky, apod)  </t>
  </si>
  <si>
    <t>6) V průběhu provádění prací budou respektovány všechny příslušné platné předpisy a požadavky BOZP. Náklady vyplývající z jejich dodržení jsou součástí jednotkových cen a nebudou zvlášť hrazeny.</t>
  </si>
  <si>
    <t>7) Označení výrobků konkrétním výrobcem v projektu vyjadřuje standard požadované kvality (zák. č. 134/2016 Sb). Pokud uchazeč nabídne produkt od jiného výrobce je povinen dodržet standard technických parametrů a vzhledu a zároveň, přejímá odpovědnost za správnost náhrady a koordinaci se všemi navazujícími profesemi.</t>
  </si>
  <si>
    <t>NÁKLADY STAVBY (Kč)</t>
  </si>
  <si>
    <t>Oceněný soupis prací</t>
  </si>
  <si>
    <t>Položka zahrnuje veškerou manipulaci s vybouranou sutí a s vybouranými hmotami vč. uložení na skládku. Nezahrnuje poplatek za skládku, který se vykazuje v položce 0141** (s výjimkou malého
množství bouraného materiálu, kde je možné poplatek zahrnout do jednotkové ceny bourání – tento fakt musí být uveden v doplňujícím textu k položce).</t>
  </si>
  <si>
    <t>Zajištění dopravního opatření během stavby, včetně zajištění DIO+DIR</t>
  </si>
  <si>
    <t>POPLATKY ZA LIKVIDACŮ ODPADŮ NEKONTAMINOVANÝCH - 17 05 04 VYTĚŽENÉ ZEMINY A HORNINY - II. TŘÍDA TĚŽITELNOSTI</t>
  </si>
  <si>
    <t>1. Položka obsahuje:
– veškeré poplatky provozovateli skládky, recyklační linky nebo jiného zařízení na zpracování nebo likvidaci odpadů související s převzetím, uložením, zpracováním nebo likvidací odpadu
2. Položka neobsahuje:
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185/2001 Sb., o nakládání s odpady, v platném znění..</t>
  </si>
  <si>
    <t>POPLATKY ZA LIKVIDACŮ ODPADŮ NEKONTAMINOVANÝCH - 17 03 02 VYBOURANÝ ASFALTOVÝ BETON BEZ DEHTU</t>
  </si>
  <si>
    <t>1. Položka obsahuje:
– veškeré poplatky provozovateli skládky, recyklační linky nebo jiného zařízení na zpracování nebo likvidaci odpadů související s převzetím, uložením, zpracováním nebo likvidací odpadu
2. Položka neobsahuje:
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185/2001 Sb., o nakládání s odpady, v platném znění.</t>
  </si>
  <si>
    <t>INFILTRAČNÍ POSTŘIK ASFALTOVÝ DO 0,5KG/M2</t>
  </si>
  <si>
    <t>Vypracoval: Ing. Ondřej Svoboda</t>
  </si>
  <si>
    <t>FRÉZOVÁNÍ ZPEVNĚNÝCH PLOCH ASFALTOVÝCH,ODVOZ DO 16 KM</t>
  </si>
  <si>
    <t>967158</t>
  </si>
  <si>
    <t>VYBOURÁNÍ ČÁSTÍ KONSTRUKCÍ BETON S ODVOZEM DO 20KM</t>
  </si>
  <si>
    <t>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 
- položka zahrnuje veškeré další práce plynoucí z technologického předpisu a z platných předpisů</t>
  </si>
  <si>
    <t>ČIŠTĚNÍ KRAJNIC OD NÁNOSU TL. DO 100MM</t>
  </si>
  <si>
    <t>Součástí položky je vodorovná a svislá doprava, přemístění, přeložení, manipulace s materiálem a uložení na skládku.
Nezahrnuje poplatek za skládku, který se vykazuje v položce 0141** (s výjimkou malého množství materiálu, kde je možné poplatek zahrnout do jednotkové ceny položky – tento fakt musí být uveden
v doplňujícím textu k položce)</t>
  </si>
  <si>
    <t xml:space="preserve"> 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
- nezahrnuje postřiky, nátěry</t>
  </si>
  <si>
    <t xml:space="preserve">UZNATELNÉ </t>
  </si>
  <si>
    <t>NEUZNATELNÉ</t>
  </si>
  <si>
    <t>Cena stavby vč. DPH</t>
  </si>
  <si>
    <t>ASFALTOVÝ BETON PRO PODKLADNÍ VRSTVY ACP 16+, 16S TL. 50MM</t>
  </si>
  <si>
    <t>574E46</t>
  </si>
  <si>
    <t xml:space="preserve">Ruční dobourání asfaltobetonu </t>
  </si>
  <si>
    <t xml:space="preserve">ODSTRAN PODKL ZPEVNĚNÝCH PLOCH Z KAMENIVA NESTMEL, ODVOZ DO 5 KM 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</si>
  <si>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</si>
  <si>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ÚPRAVA PLÁNĚ SE ZHUTNĚNÍM V HORNINĚ TŘ. II</t>
  </si>
  <si>
    <t>Sanace</t>
  </si>
  <si>
    <t>SPOJOVACÍ POSTŘIK Z EMULZE DO 0,5KG/M2</t>
  </si>
  <si>
    <t>Oprava MK v obci Brada-Rybníček</t>
  </si>
  <si>
    <t>VOZOVKOVÉ VRSTVY ZE ŠTĚRKODRTI TL. DO 250MM</t>
  </si>
  <si>
    <t>ASFALTOVÝ BETON PRO OBRUSNÉ VRSTVY ACO 11 TL. 40MM</t>
  </si>
  <si>
    <t>VOZOVKOVÉ VRSTVY Z RECYKLOVANÉHO MATERIÁLU TL DO 200MM</t>
  </si>
  <si>
    <t>MK 11c - UZNATELNÉ NÁKLADY</t>
  </si>
  <si>
    <t>Ruční dobourání asfaltobetonu při napojení</t>
  </si>
  <si>
    <t>MK 12c - UZNATELNÉ NÁKLADY</t>
  </si>
  <si>
    <t>MK 11C</t>
  </si>
  <si>
    <t>MK 12C</t>
  </si>
  <si>
    <t>146*2*0,5</t>
  </si>
  <si>
    <t>216*2*0,5</t>
  </si>
  <si>
    <t>1*2,5</t>
  </si>
  <si>
    <t>SILNIČNÍ A CHODNÍKOVÉ OBRUBY Z BETONOVÝCH OBRUBNÍKŮ ŠÍŘ 150MM</t>
  </si>
  <si>
    <t>Položka zahrnuje:
dodání a pokládku betonových obrubníků o rozměrech předepsaných zadávací dokumentací
betonové lože i boční betonovou opěrku.</t>
  </si>
  <si>
    <t>DLÁŽDĚNÉ KRYTY Z DROBNÝCH KOSTEK DO LOŽE Z MC</t>
  </si>
  <si>
    <t xml:space="preserve">Žulový žlab </t>
  </si>
  <si>
    <t xml:space="preserve"> 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</si>
  <si>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ČIŠTĚNÍ KRAJNIC OD NÁNOSU TL. DO 200MM</t>
  </si>
  <si>
    <t>úsek umístění obrubníků 128*0,5</t>
  </si>
  <si>
    <t>dodání kameniva předepsané kvality a zrnitosti
- rozprostření a zhutnění vrstvy v předepsané tloušťce
- zřízení vrstvy bez rozlišení šířky, pokládání vrstvy po etapách</t>
  </si>
  <si>
    <t>360*0,5</t>
  </si>
  <si>
    <t>ZPEVNĚNÍ KRAJNIC ZE ŠTĚRKODRTI TL. DO 100MM</t>
  </si>
  <si>
    <t>Odkop stávajcících konsturkčních vrstev a podloží 905*0,55</t>
  </si>
  <si>
    <t>532,15*1,8</t>
  </si>
  <si>
    <t>Odkop komunikace 412*0,5</t>
  </si>
  <si>
    <t>220,6*1,8</t>
  </si>
  <si>
    <t>Rozrušení stáv. plochy (40%) 905*40%*0,1</t>
  </si>
  <si>
    <t>37,7*2,5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</si>
</sst>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_-* #,##0\ &quot;zł&quot;_-;\-* #,##0\ &quot;zł&quot;_-;_-* &quot;-&quot;\ &quot;zł&quot;_-;_-@_-"/>
    <numFmt numFmtId="166" formatCode="#,##0.0"/>
    <numFmt numFmtId="167" formatCode="0.0"/>
  </numFmts>
  <fonts count="28">
    <font>
      <sz val="10"/>
      <name val="Arial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Helv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family val="2"/>
      <charset val="238"/>
    </font>
    <font>
      <u/>
      <sz val="8"/>
      <color indexed="12"/>
      <name val="MS Sans Serif"/>
      <family val="2"/>
      <charset val="238"/>
    </font>
    <font>
      <sz val="7"/>
      <name val="Arial CE"/>
      <family val="2"/>
      <charset val="238"/>
    </font>
    <font>
      <b/>
      <sz val="9"/>
      <name val="Arial CE"/>
      <family val="2"/>
      <charset val="238"/>
    </font>
    <font>
      <sz val="14"/>
      <name val="Arial CE"/>
      <family val="2"/>
      <charset val="238"/>
    </font>
    <font>
      <b/>
      <sz val="10"/>
      <color indexed="9"/>
      <name val="Arial"/>
      <family val="2"/>
      <charset val="238"/>
    </font>
    <font>
      <b/>
      <sz val="16"/>
      <color indexed="8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top" wrapText="1"/>
      <protection locked="0"/>
    </xf>
    <xf numFmtId="0" fontId="1" fillId="0" borderId="0">
      <alignment vertical="center"/>
    </xf>
    <xf numFmtId="0" fontId="8" fillId="0" borderId="0"/>
    <xf numFmtId="0" fontId="6" fillId="0" borderId="0"/>
    <xf numFmtId="0" fontId="6" fillId="0" borderId="0"/>
    <xf numFmtId="165" fontId="8" fillId="0" borderId="0" applyFont="0" applyFill="0" applyBorder="0" applyAlignment="0" applyProtection="0"/>
  </cellStyleXfs>
  <cellXfs count="216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3" borderId="4" xfId="0" applyFill="1" applyBorder="1">
      <alignment vertical="center"/>
    </xf>
    <xf numFmtId="0" fontId="0" fillId="0" borderId="3" xfId="0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vertical="center" wrapText="1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6" applyNumberFormat="1" applyFont="1"/>
    <xf numFmtId="0" fontId="7" fillId="0" borderId="0" xfId="6" applyNumberFormat="1" applyFont="1" applyAlignment="1">
      <alignment horizontal="centerContinuous"/>
    </xf>
    <xf numFmtId="166" fontId="7" fillId="0" borderId="0" xfId="6" applyNumberFormat="1" applyFont="1" applyAlignment="1">
      <alignment horizontal="right"/>
    </xf>
    <xf numFmtId="1" fontId="10" fillId="0" borderId="0" xfId="6" applyNumberFormat="1" applyFont="1" applyBorder="1" applyAlignment="1">
      <alignment horizontal="left"/>
    </xf>
    <xf numFmtId="0" fontId="9" fillId="0" borderId="0" xfId="6" applyNumberFormat="1" applyFont="1" applyAlignment="1">
      <alignment horizontal="left"/>
    </xf>
    <xf numFmtId="0" fontId="10" fillId="0" borderId="0" xfId="6" applyNumberFormat="1" applyFont="1" applyBorder="1"/>
    <xf numFmtId="0" fontId="9" fillId="0" borderId="0" xfId="6" applyNumberFormat="1" applyFont="1" applyFill="1" applyBorder="1" applyProtection="1">
      <protection locked="0"/>
    </xf>
    <xf numFmtId="1" fontId="11" fillId="0" borderId="0" xfId="6" applyNumberFormat="1" applyFont="1" applyBorder="1" applyAlignment="1">
      <alignment horizontal="left"/>
    </xf>
    <xf numFmtId="0" fontId="10" fillId="0" borderId="0" xfId="6" applyNumberFormat="1" applyFont="1" applyAlignment="1">
      <alignment horizontal="left"/>
    </xf>
    <xf numFmtId="0" fontId="12" fillId="0" borderId="0" xfId="6" applyNumberFormat="1" applyFont="1" applyAlignment="1">
      <alignment horizontal="left"/>
    </xf>
    <xf numFmtId="0" fontId="7" fillId="0" borderId="0" xfId="6" applyNumberFormat="1" applyFont="1" applyAlignment="1">
      <alignment horizontal="center"/>
    </xf>
    <xf numFmtId="0" fontId="7" fillId="0" borderId="0" xfId="6" applyNumberFormat="1" applyFont="1" applyBorder="1"/>
    <xf numFmtId="166" fontId="7" fillId="0" borderId="0" xfId="6" applyNumberFormat="1" applyFont="1" applyBorder="1" applyAlignment="1">
      <alignment horizontal="right"/>
    </xf>
    <xf numFmtId="0" fontId="7" fillId="0" borderId="0" xfId="4" applyFont="1" applyBorder="1"/>
    <xf numFmtId="0" fontId="16" fillId="0" borderId="0" xfId="4" applyFont="1" applyBorder="1"/>
    <xf numFmtId="0" fontId="16" fillId="0" borderId="5" xfId="6" applyNumberFormat="1" applyFont="1" applyBorder="1" applyAlignment="1">
      <alignment horizontal="center"/>
    </xf>
    <xf numFmtId="0" fontId="16" fillId="0" borderId="0" xfId="6" applyNumberFormat="1" applyFont="1" applyBorder="1"/>
    <xf numFmtId="49" fontId="16" fillId="0" borderId="0" xfId="6" applyNumberFormat="1" applyFont="1" applyBorder="1" applyAlignment="1">
      <alignment horizontal="center"/>
    </xf>
    <xf numFmtId="1" fontId="7" fillId="0" borderId="0" xfId="5" applyNumberFormat="1" applyFont="1" applyBorder="1" applyAlignment="1">
      <alignment horizontal="right"/>
    </xf>
    <xf numFmtId="0" fontId="14" fillId="0" borderId="5" xfId="6" applyNumberFormat="1" applyFont="1" applyBorder="1"/>
    <xf numFmtId="49" fontId="13" fillId="0" borderId="0" xfId="6" applyNumberFormat="1" applyFont="1" applyBorder="1" applyAlignment="1">
      <alignment horizontal="center"/>
    </xf>
    <xf numFmtId="0" fontId="18" fillId="0" borderId="6" xfId="6" applyNumberFormat="1" applyFont="1" applyBorder="1"/>
    <xf numFmtId="49" fontId="7" fillId="0" borderId="0" xfId="6" applyNumberFormat="1" applyFont="1" applyBorder="1" applyAlignment="1">
      <alignment horizontal="center"/>
    </xf>
    <xf numFmtId="2" fontId="7" fillId="0" borderId="0" xfId="6" applyNumberFormat="1" applyFont="1" applyFill="1" applyBorder="1" applyAlignment="1">
      <alignment horizontal="right"/>
    </xf>
    <xf numFmtId="0" fontId="7" fillId="0" borderId="5" xfId="1" applyFont="1" applyFill="1" applyBorder="1" applyAlignment="1" applyProtection="1"/>
    <xf numFmtId="0" fontId="7" fillId="0" borderId="6" xfId="1" applyFont="1" applyFill="1" applyBorder="1" applyAlignment="1" applyProtection="1"/>
    <xf numFmtId="167" fontId="16" fillId="0" borderId="0" xfId="6" applyNumberFormat="1" applyFont="1" applyBorder="1" applyAlignment="1">
      <alignment horizontal="right"/>
    </xf>
    <xf numFmtId="0" fontId="14" fillId="0" borderId="7" xfId="6" applyNumberFormat="1" applyFont="1" applyBorder="1"/>
    <xf numFmtId="0" fontId="17" fillId="0" borderId="2" xfId="6" applyNumberFormat="1" applyFont="1" applyBorder="1"/>
    <xf numFmtId="0" fontId="11" fillId="0" borderId="2" xfId="6" applyNumberFormat="1" applyFont="1" applyBorder="1"/>
    <xf numFmtId="49" fontId="11" fillId="0" borderId="2" xfId="6" applyNumberFormat="1" applyFont="1" applyBorder="1" applyAlignment="1">
      <alignment horizontal="center"/>
    </xf>
    <xf numFmtId="1" fontId="11" fillId="0" borderId="2" xfId="6" applyNumberFormat="1" applyFont="1" applyBorder="1" applyAlignment="1">
      <alignment horizontal="right"/>
    </xf>
    <xf numFmtId="0" fontId="20" fillId="0" borderId="5" xfId="5" applyFont="1" applyBorder="1" applyAlignment="1">
      <alignment horizontal="center"/>
    </xf>
    <xf numFmtId="0" fontId="16" fillId="0" borderId="0" xfId="5" applyFont="1" applyBorder="1"/>
    <xf numFmtId="0" fontId="21" fillId="0" borderId="0" xfId="5" applyFont="1" applyBorder="1"/>
    <xf numFmtId="49" fontId="7" fillId="0" borderId="0" xfId="5" applyNumberFormat="1" applyFont="1" applyBorder="1" applyAlignment="1">
      <alignment horizontal="center"/>
    </xf>
    <xf numFmtId="0" fontId="22" fillId="2" borderId="8" xfId="6" applyNumberFormat="1" applyFont="1" applyFill="1" applyBorder="1"/>
    <xf numFmtId="0" fontId="10" fillId="2" borderId="9" xfId="6" applyNumberFormat="1" applyFont="1" applyFill="1" applyBorder="1"/>
    <xf numFmtId="0" fontId="22" fillId="2" borderId="9" xfId="6" applyNumberFormat="1" applyFont="1" applyFill="1" applyBorder="1"/>
    <xf numFmtId="49" fontId="22" fillId="2" borderId="9" xfId="6" applyNumberFormat="1" applyFont="1" applyFill="1" applyBorder="1" applyAlignment="1">
      <alignment horizontal="right"/>
    </xf>
    <xf numFmtId="166" fontId="22" fillId="2" borderId="9" xfId="6" applyNumberFormat="1" applyFont="1" applyFill="1" applyBorder="1" applyAlignment="1">
      <alignment horizontal="right"/>
    </xf>
    <xf numFmtId="0" fontId="20" fillId="0" borderId="0" xfId="6" applyNumberFormat="1" applyFont="1" applyBorder="1" applyAlignment="1">
      <alignment horizontal="center"/>
    </xf>
    <xf numFmtId="2" fontId="7" fillId="0" borderId="0" xfId="6" applyNumberFormat="1" applyFont="1" applyBorder="1" applyAlignment="1">
      <alignment horizontal="right"/>
    </xf>
    <xf numFmtId="0" fontId="14" fillId="0" borderId="0" xfId="6" applyNumberFormat="1" applyFont="1" applyBorder="1"/>
    <xf numFmtId="0" fontId="2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4" fontId="16" fillId="0" borderId="0" xfId="4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1" fillId="0" borderId="11" xfId="6" applyNumberFormat="1" applyFont="1" applyBorder="1"/>
    <xf numFmtId="0" fontId="16" fillId="0" borderId="12" xfId="6" applyNumberFormat="1" applyFont="1" applyBorder="1"/>
    <xf numFmtId="49" fontId="16" fillId="0" borderId="12" xfId="6" applyNumberFormat="1" applyFont="1" applyBorder="1" applyAlignment="1">
      <alignment horizontal="center"/>
    </xf>
    <xf numFmtId="1" fontId="7" fillId="0" borderId="12" xfId="5" applyNumberFormat="1" applyFont="1" applyBorder="1" applyAlignment="1">
      <alignment horizontal="right"/>
    </xf>
    <xf numFmtId="0" fontId="17" fillId="0" borderId="13" xfId="6" applyNumberFormat="1" applyFont="1" applyBorder="1"/>
    <xf numFmtId="0" fontId="11" fillId="0" borderId="6" xfId="6" applyNumberFormat="1" applyFont="1" applyBorder="1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" fontId="7" fillId="0" borderId="14" xfId="5" applyNumberFormat="1" applyFont="1" applyBorder="1" applyAlignment="1">
      <alignment horizontal="right"/>
    </xf>
    <xf numFmtId="4" fontId="16" fillId="0" borderId="15" xfId="6" applyNumberFormat="1" applyFont="1" applyFill="1" applyBorder="1" applyAlignment="1">
      <alignment horizontal="right"/>
    </xf>
    <xf numFmtId="0" fontId="16" fillId="0" borderId="16" xfId="6" applyNumberFormat="1" applyFont="1" applyBorder="1" applyAlignment="1">
      <alignment horizontal="center"/>
    </xf>
    <xf numFmtId="0" fontId="16" fillId="0" borderId="17" xfId="6" applyNumberFormat="1" applyFont="1" applyBorder="1"/>
    <xf numFmtId="49" fontId="16" fillId="0" borderId="17" xfId="6" applyNumberFormat="1" applyFont="1" applyBorder="1" applyAlignment="1">
      <alignment horizontal="center"/>
    </xf>
    <xf numFmtId="1" fontId="16" fillId="0" borderId="17" xfId="6" applyNumberFormat="1" applyFont="1" applyBorder="1" applyAlignment="1">
      <alignment horizontal="right"/>
    </xf>
    <xf numFmtId="0" fontId="0" fillId="0" borderId="0" xfId="0" applyBorder="1">
      <alignment vertical="center"/>
    </xf>
    <xf numFmtId="0" fontId="16" fillId="0" borderId="14" xfId="4" applyFont="1" applyBorder="1"/>
    <xf numFmtId="166" fontId="11" fillId="0" borderId="3" xfId="6" applyNumberFormat="1" applyFont="1" applyFill="1" applyBorder="1" applyAlignment="1">
      <alignment horizontal="center" vertical="center" wrapText="1"/>
    </xf>
    <xf numFmtId="4" fontId="16" fillId="0" borderId="3" xfId="6" applyNumberFormat="1" applyFont="1" applyFill="1" applyBorder="1" applyAlignment="1">
      <alignment horizontal="right"/>
    </xf>
    <xf numFmtId="166" fontId="7" fillId="0" borderId="18" xfId="6" applyNumberFormat="1" applyFont="1" applyBorder="1" applyAlignment="1">
      <alignment horizontal="right"/>
    </xf>
    <xf numFmtId="4" fontId="16" fillId="0" borderId="12" xfId="6" applyNumberFormat="1" applyFont="1" applyFill="1" applyBorder="1" applyAlignment="1">
      <alignment horizontal="right"/>
    </xf>
    <xf numFmtId="4" fontId="16" fillId="0" borderId="19" xfId="6" applyNumberFormat="1" applyFont="1" applyFill="1" applyBorder="1" applyAlignment="1">
      <alignment horizontal="right"/>
    </xf>
    <xf numFmtId="4" fontId="7" fillId="0" borderId="0" xfId="5" applyNumberFormat="1" applyFont="1" applyBorder="1" applyAlignment="1">
      <alignment horizontal="right"/>
    </xf>
    <xf numFmtId="4" fontId="16" fillId="0" borderId="2" xfId="6" applyNumberFormat="1" applyFont="1" applyBorder="1" applyAlignment="1"/>
    <xf numFmtId="4" fontId="16" fillId="0" borderId="20" xfId="6" applyNumberFormat="1" applyFont="1" applyBorder="1" applyAlignment="1"/>
    <xf numFmtId="4" fontId="7" fillId="0" borderId="12" xfId="5" applyNumberFormat="1" applyFont="1" applyBorder="1"/>
    <xf numFmtId="4" fontId="7" fillId="0" borderId="19" xfId="5" applyNumberFormat="1" applyFont="1" applyBorder="1"/>
    <xf numFmtId="4" fontId="16" fillId="0" borderId="0" xfId="6" applyNumberFormat="1" applyFont="1" applyBorder="1" applyAlignment="1">
      <alignment horizontal="right"/>
    </xf>
    <xf numFmtId="166" fontId="16" fillId="0" borderId="9" xfId="6" applyNumberFormat="1" applyFont="1" applyBorder="1" applyAlignment="1">
      <alignment horizontal="right"/>
    </xf>
    <xf numFmtId="0" fontId="16" fillId="0" borderId="21" xfId="4" applyFont="1" applyBorder="1"/>
    <xf numFmtId="0" fontId="1" fillId="0" borderId="0" xfId="2">
      <alignment vertical="center"/>
    </xf>
    <xf numFmtId="0" fontId="1" fillId="3" borderId="0" xfId="2" applyFill="1">
      <alignment vertical="center"/>
    </xf>
    <xf numFmtId="0" fontId="24" fillId="3" borderId="0" xfId="2" applyFont="1" applyFill="1" applyAlignment="1">
      <alignment horizontal="center" vertical="center"/>
    </xf>
    <xf numFmtId="0" fontId="1" fillId="3" borderId="2" xfId="2" applyFill="1" applyBorder="1">
      <alignment vertical="center"/>
    </xf>
    <xf numFmtId="0" fontId="1" fillId="3" borderId="1" xfId="2" applyFill="1" applyBorder="1">
      <alignment vertical="center"/>
    </xf>
    <xf numFmtId="0" fontId="4" fillId="3" borderId="3" xfId="2" applyFont="1" applyFill="1" applyBorder="1" applyAlignment="1">
      <alignment horizontal="center" vertical="center"/>
    </xf>
    <xf numFmtId="4" fontId="4" fillId="3" borderId="3" xfId="2" applyNumberFormat="1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4" fontId="4" fillId="3" borderId="12" xfId="2" applyNumberFormat="1" applyFont="1" applyFill="1" applyBorder="1" applyAlignment="1">
      <alignment horizontal="center" vertical="center"/>
    </xf>
    <xf numFmtId="0" fontId="1" fillId="3" borderId="4" xfId="2" applyFill="1" applyBorder="1">
      <alignment vertical="center"/>
    </xf>
    <xf numFmtId="0" fontId="4" fillId="3" borderId="4" xfId="2" applyFont="1" applyFill="1" applyBorder="1" applyAlignment="1">
      <alignment horizontal="right" vertical="center"/>
    </xf>
    <xf numFmtId="0" fontId="4" fillId="3" borderId="4" xfId="2" applyFont="1" applyFill="1" applyBorder="1" applyAlignment="1">
      <alignment vertical="center" wrapText="1"/>
    </xf>
    <xf numFmtId="4" fontId="4" fillId="3" borderId="4" xfId="2" applyNumberFormat="1" applyFont="1" applyFill="1" applyBorder="1" applyAlignment="1">
      <alignment horizontal="center" vertical="center"/>
    </xf>
    <xf numFmtId="0" fontId="1" fillId="0" borderId="3" xfId="2" applyBorder="1">
      <alignment vertical="center"/>
    </xf>
    <xf numFmtId="0" fontId="1" fillId="0" borderId="3" xfId="2" applyBorder="1" applyAlignment="1">
      <alignment horizontal="right" vertical="center"/>
    </xf>
    <xf numFmtId="0" fontId="1" fillId="0" borderId="3" xfId="2" applyBorder="1" applyAlignment="1">
      <alignment vertical="center" wrapText="1"/>
    </xf>
    <xf numFmtId="0" fontId="1" fillId="0" borderId="3" xfId="2" applyBorder="1" applyAlignment="1">
      <alignment horizontal="center" vertical="center"/>
    </xf>
    <xf numFmtId="164" fontId="1" fillId="0" borderId="3" xfId="2" applyNumberFormat="1" applyBorder="1" applyAlignment="1">
      <alignment horizontal="center" vertical="center"/>
    </xf>
    <xf numFmtId="4" fontId="1" fillId="0" borderId="3" xfId="2" applyNumberFormat="1" applyBorder="1" applyAlignment="1">
      <alignment horizontal="center" vertical="center"/>
    </xf>
    <xf numFmtId="0" fontId="1" fillId="0" borderId="0" xfId="2" applyAlignment="1">
      <alignment vertical="top"/>
    </xf>
    <xf numFmtId="0" fontId="5" fillId="0" borderId="3" xfId="2" applyFont="1" applyBorder="1" applyAlignment="1">
      <alignment horizontal="left" vertical="center" wrapText="1"/>
    </xf>
    <xf numFmtId="0" fontId="1" fillId="0" borderId="3" xfId="2" applyBorder="1" applyAlignment="1">
      <alignment horizontal="left" vertical="center" wrapText="1"/>
    </xf>
    <xf numFmtId="0" fontId="4" fillId="3" borderId="2" xfId="2" applyFont="1" applyFill="1" applyBorder="1" applyAlignment="1">
      <alignment horizontal="right" vertical="center"/>
    </xf>
    <xf numFmtId="4" fontId="4" fillId="3" borderId="2" xfId="2" applyNumberFormat="1" applyFont="1" applyFill="1" applyBorder="1" applyAlignment="1">
      <alignment horizontal="center" vertical="center"/>
    </xf>
    <xf numFmtId="0" fontId="1" fillId="0" borderId="2" xfId="2" applyBorder="1">
      <alignment vertical="center"/>
    </xf>
    <xf numFmtId="0" fontId="1" fillId="0" borderId="0" xfId="2" applyBorder="1">
      <alignment vertic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2" xfId="2" applyFill="1" applyBorder="1">
      <alignment vertical="center"/>
    </xf>
    <xf numFmtId="49" fontId="13" fillId="0" borderId="0" xfId="6" applyNumberFormat="1" applyFont="1" applyBorder="1" applyAlignment="1">
      <alignment horizontal="center" vertical="center"/>
    </xf>
    <xf numFmtId="0" fontId="18" fillId="0" borderId="6" xfId="6" applyNumberFormat="1" applyFont="1" applyBorder="1" applyAlignment="1">
      <alignment vertical="center"/>
    </xf>
    <xf numFmtId="49" fontId="7" fillId="0" borderId="0" xfId="6" applyNumberFormat="1" applyFont="1" applyBorder="1" applyAlignment="1">
      <alignment horizontal="center" vertical="center"/>
    </xf>
    <xf numFmtId="2" fontId="7" fillId="0" borderId="0" xfId="6" applyNumberFormat="1" applyFont="1" applyFill="1" applyBorder="1" applyAlignment="1">
      <alignment horizontal="right" vertical="center"/>
    </xf>
    <xf numFmtId="1" fontId="7" fillId="0" borderId="0" xfId="5" applyNumberFormat="1" applyFont="1" applyBorder="1" applyAlignment="1">
      <alignment horizontal="right" vertical="center"/>
    </xf>
    <xf numFmtId="166" fontId="11" fillId="0" borderId="15" xfId="6" applyNumberFormat="1" applyFont="1" applyFill="1" applyBorder="1" applyAlignment="1">
      <alignment horizontal="center" vertical="center" wrapText="1"/>
    </xf>
    <xf numFmtId="4" fontId="17" fillId="0" borderId="3" xfId="6" applyNumberFormat="1" applyFont="1" applyBorder="1" applyAlignment="1"/>
    <xf numFmtId="0" fontId="25" fillId="0" borderId="6" xfId="6" applyNumberFormat="1" applyFont="1" applyBorder="1"/>
    <xf numFmtId="49" fontId="25" fillId="0" borderId="0" xfId="6" applyNumberFormat="1" applyFont="1" applyBorder="1" applyAlignment="1">
      <alignment horizontal="center"/>
    </xf>
    <xf numFmtId="2" fontId="25" fillId="0" borderId="0" xfId="6" applyNumberFormat="1" applyFont="1" applyFill="1" applyBorder="1" applyAlignment="1">
      <alignment horizontal="right"/>
    </xf>
    <xf numFmtId="1" fontId="25" fillId="0" borderId="0" xfId="5" applyNumberFormat="1" applyFont="1" applyBorder="1" applyAlignment="1">
      <alignment horizontal="right"/>
    </xf>
    <xf numFmtId="166" fontId="26" fillId="0" borderId="22" xfId="6" applyNumberFormat="1" applyFont="1" applyFill="1" applyBorder="1" applyAlignment="1">
      <alignment horizontal="right" vertical="center" wrapText="1"/>
    </xf>
    <xf numFmtId="166" fontId="26" fillId="0" borderId="23" xfId="6" applyNumberFormat="1" applyFont="1" applyFill="1" applyBorder="1" applyAlignment="1">
      <alignment horizontal="right" wrapText="1"/>
    </xf>
    <xf numFmtId="0" fontId="7" fillId="0" borderId="0" xfId="1" applyFont="1" applyFill="1" applyBorder="1" applyAlignment="1" applyProtection="1"/>
    <xf numFmtId="0" fontId="22" fillId="0" borderId="8" xfId="6" applyNumberFormat="1" applyFont="1" applyFill="1" applyBorder="1" applyAlignment="1">
      <alignment vertical="center"/>
    </xf>
    <xf numFmtId="0" fontId="22" fillId="0" borderId="24" xfId="6" applyNumberFormat="1" applyFont="1" applyFill="1" applyBorder="1" applyAlignment="1">
      <alignment vertical="center"/>
    </xf>
    <xf numFmtId="0" fontId="10" fillId="0" borderId="9" xfId="6" applyNumberFormat="1" applyFont="1" applyFill="1" applyBorder="1" applyAlignment="1">
      <alignment vertical="center"/>
    </xf>
    <xf numFmtId="0" fontId="22" fillId="0" borderId="9" xfId="6" applyNumberFormat="1" applyFont="1" applyFill="1" applyBorder="1" applyAlignment="1">
      <alignment vertical="center"/>
    </xf>
    <xf numFmtId="49" fontId="22" fillId="0" borderId="9" xfId="6" applyNumberFormat="1" applyFont="1" applyFill="1" applyBorder="1" applyAlignment="1">
      <alignment horizontal="right" vertical="center"/>
    </xf>
    <xf numFmtId="166" fontId="22" fillId="0" borderId="9" xfId="6" applyNumberFormat="1" applyFont="1" applyFill="1" applyBorder="1" applyAlignment="1">
      <alignment horizontal="right" vertical="center"/>
    </xf>
    <xf numFmtId="4" fontId="10" fillId="0" borderId="25" xfId="6" applyNumberFormat="1" applyFont="1" applyFill="1" applyBorder="1" applyAlignment="1">
      <alignment horizontal="right" vertical="center"/>
    </xf>
    <xf numFmtId="0" fontId="7" fillId="0" borderId="5" xfId="1" applyFont="1" applyFill="1" applyBorder="1" applyAlignment="1" applyProtection="1">
      <alignment vertical="center"/>
    </xf>
    <xf numFmtId="0" fontId="7" fillId="0" borderId="6" xfId="1" applyFont="1" applyFill="1" applyBorder="1" applyAlignment="1" applyProtection="1">
      <alignment vertical="center"/>
    </xf>
    <xf numFmtId="0" fontId="16" fillId="0" borderId="0" xfId="6" applyNumberFormat="1" applyFont="1" applyBorder="1" applyAlignment="1">
      <alignment vertical="center"/>
    </xf>
    <xf numFmtId="49" fontId="16" fillId="0" borderId="0" xfId="6" applyNumberFormat="1" applyFont="1" applyBorder="1" applyAlignment="1">
      <alignment horizontal="center" vertical="center"/>
    </xf>
    <xf numFmtId="167" fontId="16" fillId="0" borderId="0" xfId="6" applyNumberFormat="1" applyFont="1" applyBorder="1" applyAlignment="1">
      <alignment horizontal="right" vertical="center"/>
    </xf>
    <xf numFmtId="4" fontId="16" fillId="0" borderId="0" xfId="6" applyNumberFormat="1" applyFont="1" applyBorder="1" applyAlignment="1">
      <alignment horizontal="right" vertical="center"/>
    </xf>
    <xf numFmtId="4" fontId="16" fillId="0" borderId="14" xfId="6" applyNumberFormat="1" applyFont="1" applyBorder="1" applyAlignment="1">
      <alignment horizontal="right" vertical="center"/>
    </xf>
    <xf numFmtId="0" fontId="7" fillId="0" borderId="8" xfId="1" applyFont="1" applyFill="1" applyBorder="1" applyAlignment="1" applyProtection="1">
      <alignment vertical="center"/>
    </xf>
    <xf numFmtId="49" fontId="13" fillId="0" borderId="9" xfId="6" applyNumberFormat="1" applyFont="1" applyBorder="1" applyAlignment="1">
      <alignment horizontal="center" vertical="center"/>
    </xf>
    <xf numFmtId="0" fontId="12" fillId="0" borderId="9" xfId="6" applyNumberFormat="1" applyFont="1" applyFill="1" applyBorder="1" applyAlignment="1">
      <alignment vertical="center"/>
    </xf>
    <xf numFmtId="0" fontId="27" fillId="0" borderId="9" xfId="6" applyNumberFormat="1" applyFont="1" applyFill="1" applyBorder="1" applyAlignment="1">
      <alignment vertical="center"/>
    </xf>
    <xf numFmtId="49" fontId="27" fillId="0" borderId="9" xfId="6" applyNumberFormat="1" applyFont="1" applyFill="1" applyBorder="1" applyAlignment="1">
      <alignment horizontal="right" vertical="center"/>
    </xf>
    <xf numFmtId="166" fontId="27" fillId="0" borderId="9" xfId="6" applyNumberFormat="1" applyFont="1" applyFill="1" applyBorder="1" applyAlignment="1">
      <alignment horizontal="right" vertical="center"/>
    </xf>
    <xf numFmtId="4" fontId="12" fillId="0" borderId="25" xfId="6" applyNumberFormat="1" applyFont="1" applyFill="1" applyBorder="1" applyAlignment="1">
      <alignment horizontal="right" vertical="center"/>
    </xf>
    <xf numFmtId="0" fontId="16" fillId="0" borderId="26" xfId="4" applyFont="1" applyBorder="1"/>
    <xf numFmtId="4" fontId="1" fillId="0" borderId="27" xfId="2" applyNumberFormat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/>
    </xf>
    <xf numFmtId="0" fontId="2" fillId="3" borderId="2" xfId="2" applyFont="1" applyFill="1" applyBorder="1" applyAlignment="1">
      <alignment horizontal="left" vertical="center"/>
    </xf>
    <xf numFmtId="49" fontId="1" fillId="0" borderId="3" xfId="2" applyNumberFormat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14" fillId="0" borderId="28" xfId="6" applyNumberFormat="1" applyFont="1" applyBorder="1"/>
    <xf numFmtId="0" fontId="15" fillId="0" borderId="18" xfId="6" applyNumberFormat="1" applyFont="1" applyBorder="1" applyAlignment="1">
      <alignment horizontal="center"/>
    </xf>
    <xf numFmtId="0" fontId="7" fillId="0" borderId="18" xfId="6" applyNumberFormat="1" applyFont="1" applyBorder="1"/>
    <xf numFmtId="0" fontId="7" fillId="0" borderId="18" xfId="6" applyNumberFormat="1" applyFont="1" applyBorder="1" applyAlignment="1">
      <alignment horizontal="right"/>
    </xf>
    <xf numFmtId="49" fontId="7" fillId="0" borderId="18" xfId="6" applyNumberFormat="1" applyFont="1" applyBorder="1" applyAlignment="1">
      <alignment horizontal="center"/>
    </xf>
    <xf numFmtId="2" fontId="7" fillId="0" borderId="18" xfId="6" applyNumberFormat="1" applyFont="1" applyBorder="1" applyAlignment="1">
      <alignment horizontal="right"/>
    </xf>
    <xf numFmtId="0" fontId="7" fillId="0" borderId="26" xfId="4" applyFont="1" applyBorder="1"/>
    <xf numFmtId="4" fontId="17" fillId="0" borderId="15" xfId="6" applyNumberFormat="1" applyFont="1" applyBorder="1" applyAlignment="1"/>
    <xf numFmtId="0" fontId="22" fillId="2" borderId="24" xfId="6" applyNumberFormat="1" applyFont="1" applyFill="1" applyBorder="1"/>
    <xf numFmtId="0" fontId="1" fillId="0" borderId="0" xfId="2" applyAlignment="1">
      <alignment horizontal="right" vertical="center"/>
    </xf>
    <xf numFmtId="0" fontId="1" fillId="0" borderId="0" xfId="2" applyAlignment="1">
      <alignment horizontal="center" vertical="center"/>
    </xf>
    <xf numFmtId="164" fontId="1" fillId="0" borderId="0" xfId="2" applyNumberFormat="1" applyAlignment="1">
      <alignment horizontal="center" vertical="center"/>
    </xf>
    <xf numFmtId="4" fontId="1" fillId="0" borderId="0" xfId="2" applyNumberForma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4" fontId="4" fillId="3" borderId="4" xfId="0" applyNumberFormat="1" applyFont="1" applyFill="1" applyBorder="1" applyAlignment="1" applyProtection="1">
      <alignment horizontal="center" vertical="center"/>
    </xf>
    <xf numFmtId="4" fontId="0" fillId="0" borderId="3" xfId="0" applyNumberForma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0" fontId="8" fillId="0" borderId="5" xfId="3" applyFont="1" applyBorder="1" applyAlignment="1">
      <alignment horizontal="left" vertical="top" wrapText="1"/>
    </xf>
    <xf numFmtId="0" fontId="8" fillId="0" borderId="0" xfId="3" applyFont="1" applyBorder="1" applyAlignment="1">
      <alignment horizontal="left" vertical="top" wrapText="1"/>
    </xf>
    <xf numFmtId="0" fontId="8" fillId="0" borderId="14" xfId="3" applyFont="1" applyBorder="1" applyAlignment="1">
      <alignment horizontal="left" vertical="top" wrapText="1"/>
    </xf>
    <xf numFmtId="0" fontId="14" fillId="0" borderId="28" xfId="3" applyFont="1" applyBorder="1" applyAlignment="1">
      <alignment horizontal="center" wrapText="1"/>
    </xf>
    <xf numFmtId="0" fontId="14" fillId="0" borderId="18" xfId="3" applyFont="1" applyBorder="1" applyAlignment="1">
      <alignment horizontal="center" wrapText="1"/>
    </xf>
    <xf numFmtId="0" fontId="14" fillId="0" borderId="5" xfId="3" applyFont="1" applyBorder="1" applyAlignment="1">
      <alignment horizontal="center" wrapText="1"/>
    </xf>
    <xf numFmtId="0" fontId="14" fillId="0" borderId="0" xfId="3" applyFont="1" applyBorder="1" applyAlignment="1">
      <alignment horizontal="center" wrapText="1"/>
    </xf>
    <xf numFmtId="0" fontId="8" fillId="0" borderId="16" xfId="3" applyFont="1" applyBorder="1" applyAlignment="1">
      <alignment horizontal="left" vertical="top" wrapText="1"/>
    </xf>
    <xf numFmtId="0" fontId="8" fillId="0" borderId="17" xfId="3" applyFont="1" applyBorder="1" applyAlignment="1">
      <alignment horizontal="left" vertical="top" wrapText="1"/>
    </xf>
    <xf numFmtId="0" fontId="8" fillId="0" borderId="29" xfId="3" applyFont="1" applyBorder="1" applyAlignment="1">
      <alignment horizontal="left" vertical="top" wrapText="1"/>
    </xf>
    <xf numFmtId="1" fontId="14" fillId="0" borderId="3" xfId="5" applyNumberFormat="1" applyFont="1" applyFill="1" applyBorder="1" applyAlignment="1">
      <alignment horizontal="center"/>
    </xf>
    <xf numFmtId="1" fontId="14" fillId="0" borderId="15" xfId="5" applyNumberFormat="1" applyFont="1" applyFill="1" applyBorder="1" applyAlignment="1">
      <alignment horizontal="center"/>
    </xf>
    <xf numFmtId="4" fontId="10" fillId="2" borderId="9" xfId="6" applyNumberFormat="1" applyFont="1" applyFill="1" applyBorder="1" applyAlignment="1">
      <alignment horizontal="center"/>
    </xf>
    <xf numFmtId="4" fontId="10" fillId="2" borderId="21" xfId="6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/>
    </xf>
    <xf numFmtId="0" fontId="2" fillId="3" borderId="2" xfId="2" applyFont="1" applyFill="1" applyBorder="1" applyAlignment="1">
      <alignment horizontal="left" vertical="center"/>
    </xf>
    <xf numFmtId="0" fontId="23" fillId="4" borderId="3" xfId="2" applyFont="1" applyFill="1" applyBorder="1" applyAlignment="1">
      <alignment horizontal="center" vertical="center" wrapText="1"/>
    </xf>
  </cellXfs>
  <cellStyles count="7">
    <cellStyle name="Hypertextový odkaz 2 2" xfId="1" xr:uid="{00000000-0005-0000-0000-000000000000}"/>
    <cellStyle name="Normální" xfId="0" builtinId="0"/>
    <cellStyle name="Normální 2" xfId="2" xr:uid="{00000000-0005-0000-0000-000002000000}"/>
    <cellStyle name="normální_Klementinum 2.etapa rozpočet_2010-05" xfId="3" xr:uid="{00000000-0005-0000-0000-000003000000}"/>
    <cellStyle name="normální_Oceneny_soupis_praci_SN_20140211" xfId="4" xr:uid="{00000000-0005-0000-0000-000004000000}"/>
    <cellStyle name="normální_SROV Nám Míru - HOFA" xfId="5" xr:uid="{00000000-0005-0000-0000-000005000000}"/>
    <cellStyle name="Styl 1 2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bvene-my.sharepoint.com/_WORK/Projektov&#225;n&#237;/Rozpo&#269;et/Rozpocet_komunikace_rybn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VON"/>
      <sheetName val="SO_101"/>
      <sheetName val="SO_301"/>
      <sheetName val="SO_302"/>
    </sheetNames>
    <sheetDataSet>
      <sheetData sheetId="0"/>
      <sheetData sheetId="1">
        <row r="11">
          <cell r="C11" t="str">
            <v>Zařízení staveniště</v>
          </cell>
        </row>
        <row r="13">
          <cell r="C13" t="str">
            <v>Projektové práce</v>
          </cell>
        </row>
        <row r="19">
          <cell r="C19" t="str">
            <v>Ostatní náklady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2"/>
  <sheetViews>
    <sheetView tabSelected="1" view="pageBreakPreview" zoomScale="85" zoomScaleNormal="100" zoomScaleSheetLayoutView="85" workbookViewId="0">
      <selection activeCell="D24" sqref="D24"/>
    </sheetView>
  </sheetViews>
  <sheetFormatPr defaultRowHeight="12.75"/>
  <cols>
    <col min="1" max="1" width="1.5703125" style="29" customWidth="1"/>
    <col min="2" max="2" width="2.7109375" style="18" customWidth="1"/>
    <col min="3" max="3" width="4.42578125" style="18" customWidth="1"/>
    <col min="4" max="4" width="27.28515625" style="18" customWidth="1"/>
    <col min="5" max="5" width="5.5703125" style="18" customWidth="1"/>
    <col min="6" max="6" width="18.5703125" style="18" customWidth="1"/>
    <col min="7" max="7" width="17.5703125" style="20" customWidth="1"/>
    <col min="8" max="8" width="15" style="17" customWidth="1"/>
    <col min="9" max="9" width="2.85546875" style="17" customWidth="1"/>
    <col min="10" max="10" width="12.42578125" style="17" bestFit="1" customWidth="1"/>
    <col min="11" max="16384" width="9.140625" style="17"/>
  </cols>
  <sheetData>
    <row r="1" spans="1:15" ht="20.25" customHeight="1">
      <c r="A1" s="21"/>
      <c r="B1" s="22"/>
      <c r="C1" s="23" t="s">
        <v>125</v>
      </c>
      <c r="D1" s="24"/>
      <c r="E1" s="19"/>
      <c r="F1" s="19"/>
    </row>
    <row r="2" spans="1:15" ht="3.75" customHeight="1">
      <c r="A2" s="25"/>
      <c r="B2" s="26"/>
      <c r="C2" s="27"/>
      <c r="D2" s="19"/>
      <c r="E2" s="19"/>
      <c r="F2" s="19"/>
    </row>
    <row r="3" spans="1:15" ht="16.5" customHeight="1">
      <c r="A3" s="27" t="s">
        <v>79</v>
      </c>
      <c r="F3" s="28"/>
    </row>
    <row r="4" spans="1:15" ht="3" customHeight="1" thickBot="1">
      <c r="B4" s="29"/>
      <c r="C4" s="29"/>
      <c r="D4" s="29"/>
      <c r="E4" s="29"/>
      <c r="F4" s="29"/>
      <c r="G4" s="30"/>
    </row>
    <row r="5" spans="1:15" s="31" customFormat="1" ht="5.45" customHeight="1">
      <c r="A5" s="171"/>
      <c r="B5" s="172"/>
      <c r="C5" s="173"/>
      <c r="D5" s="174"/>
      <c r="E5" s="175"/>
      <c r="F5" s="176"/>
      <c r="G5" s="89"/>
      <c r="H5" s="177"/>
    </row>
    <row r="6" spans="1:15" s="32" customFormat="1" ht="12.75" customHeight="1">
      <c r="A6" s="33"/>
      <c r="B6" s="34"/>
      <c r="C6" s="71"/>
      <c r="D6" s="72"/>
      <c r="E6" s="73"/>
      <c r="F6" s="74"/>
      <c r="G6" s="205" t="s">
        <v>97</v>
      </c>
      <c r="H6" s="206"/>
    </row>
    <row r="7" spans="1:15" s="31" customFormat="1" ht="15">
      <c r="A7" s="37"/>
      <c r="B7" s="129" t="s">
        <v>80</v>
      </c>
      <c r="C7" s="130" t="s">
        <v>81</v>
      </c>
      <c r="D7" s="131"/>
      <c r="E7" s="132"/>
      <c r="F7" s="133"/>
      <c r="G7" s="87" t="s">
        <v>114</v>
      </c>
      <c r="H7" s="134" t="s">
        <v>115</v>
      </c>
    </row>
    <row r="8" spans="1:15" s="31" customFormat="1">
      <c r="A8" s="37"/>
      <c r="B8" s="38"/>
      <c r="C8" s="136" t="s">
        <v>132</v>
      </c>
      <c r="D8" s="137"/>
      <c r="E8" s="138"/>
      <c r="F8" s="139"/>
      <c r="G8" s="140">
        <f>+'11c'!H3</f>
        <v>0</v>
      </c>
      <c r="H8" s="141"/>
    </row>
    <row r="9" spans="1:15" s="31" customFormat="1">
      <c r="A9" s="37"/>
      <c r="B9" s="38"/>
      <c r="C9" s="136" t="s">
        <v>133</v>
      </c>
      <c r="D9" s="137"/>
      <c r="E9" s="138"/>
      <c r="F9" s="139"/>
      <c r="G9" s="140">
        <f>+'12c'!H3</f>
        <v>0</v>
      </c>
      <c r="H9" s="141"/>
    </row>
    <row r="10" spans="1:15" s="32" customFormat="1" ht="6.75" customHeight="1">
      <c r="A10" s="42"/>
      <c r="B10" s="38"/>
      <c r="C10" s="43"/>
      <c r="D10" s="34"/>
      <c r="E10" s="35"/>
      <c r="F10" s="44"/>
      <c r="G10" s="90"/>
      <c r="H10" s="91"/>
    </row>
    <row r="11" spans="1:15" s="32" customFormat="1" ht="14.25" customHeight="1">
      <c r="A11" s="45"/>
      <c r="B11" s="46"/>
      <c r="C11" s="75" t="s">
        <v>82</v>
      </c>
      <c r="D11" s="47"/>
      <c r="E11" s="48"/>
      <c r="F11" s="49"/>
      <c r="G11" s="135">
        <f>SUM(G8:G10)</f>
        <v>0</v>
      </c>
      <c r="H11" s="178">
        <f>SUM(H8:H10)</f>
        <v>0</v>
      </c>
    </row>
    <row r="12" spans="1:15" s="32" customFormat="1" ht="5.25" customHeight="1">
      <c r="A12" s="33"/>
      <c r="B12" s="34"/>
      <c r="C12" s="76"/>
      <c r="D12" s="34"/>
      <c r="E12" s="35"/>
      <c r="F12" s="36"/>
      <c r="G12" s="92"/>
      <c r="H12" s="79"/>
    </row>
    <row r="13" spans="1:15" s="31" customFormat="1" ht="15">
      <c r="A13" s="37"/>
      <c r="B13" s="29"/>
      <c r="C13" s="39" t="s">
        <v>83</v>
      </c>
      <c r="D13" s="40"/>
      <c r="E13" s="41"/>
      <c r="F13" s="36"/>
      <c r="G13" s="93"/>
      <c r="H13" s="94"/>
    </row>
    <row r="14" spans="1:15" s="32" customFormat="1" ht="15" customHeight="1">
      <c r="A14" s="42"/>
      <c r="B14" s="38"/>
      <c r="C14" s="43" t="str">
        <f>[1]VON!C11</f>
        <v>Zařízení staveniště</v>
      </c>
      <c r="D14" s="34"/>
      <c r="E14" s="35"/>
      <c r="F14" s="44"/>
      <c r="G14" s="88">
        <f>VRN!H8</f>
        <v>0</v>
      </c>
      <c r="H14" s="80">
        <f>VRN!J8</f>
        <v>0</v>
      </c>
      <c r="O14" s="32" t="s">
        <v>84</v>
      </c>
    </row>
    <row r="15" spans="1:15" s="32" customFormat="1" ht="15" customHeight="1">
      <c r="A15" s="42"/>
      <c r="B15" s="38"/>
      <c r="C15" s="43" t="str">
        <f>[1]VON!C13</f>
        <v>Projektové práce</v>
      </c>
      <c r="D15" s="34"/>
      <c r="E15" s="35"/>
      <c r="F15" s="44"/>
      <c r="G15" s="88">
        <f>VRN!H11</f>
        <v>0</v>
      </c>
      <c r="H15" s="80">
        <f>VRN!J11</f>
        <v>0</v>
      </c>
    </row>
    <row r="16" spans="1:15" s="32" customFormat="1" ht="15" customHeight="1">
      <c r="A16" s="42"/>
      <c r="B16" s="38"/>
      <c r="C16" s="43" t="s">
        <v>39</v>
      </c>
      <c r="D16" s="34"/>
      <c r="E16" s="35"/>
      <c r="F16" s="44"/>
      <c r="G16" s="88">
        <f>VRN!H14</f>
        <v>0</v>
      </c>
      <c r="H16" s="80">
        <f>VRN!J14</f>
        <v>0</v>
      </c>
    </row>
    <row r="17" spans="1:10" s="32" customFormat="1" ht="15" customHeight="1">
      <c r="A17" s="42"/>
      <c r="B17" s="38"/>
      <c r="C17" s="43" t="str">
        <f>[1]VON!C19</f>
        <v>Ostatní náklady</v>
      </c>
      <c r="D17" s="34"/>
      <c r="E17" s="35"/>
      <c r="F17" s="44"/>
      <c r="G17" s="88">
        <f>VRN!H19</f>
        <v>0</v>
      </c>
      <c r="H17" s="80">
        <f>VRN!J19</f>
        <v>0</v>
      </c>
    </row>
    <row r="18" spans="1:10" s="32" customFormat="1" ht="19.5" customHeight="1">
      <c r="A18" s="45"/>
      <c r="B18" s="46"/>
      <c r="C18" s="75" t="s">
        <v>85</v>
      </c>
      <c r="D18" s="47"/>
      <c r="E18" s="48"/>
      <c r="F18" s="49"/>
      <c r="G18" s="135">
        <f>SUM(G14:G17)</f>
        <v>0</v>
      </c>
      <c r="H18" s="178">
        <f>SUM(H14:H17)</f>
        <v>0</v>
      </c>
    </row>
    <row r="19" spans="1:10" s="32" customFormat="1" ht="15" customHeight="1" thickBot="1">
      <c r="A19" s="50"/>
      <c r="B19" s="51"/>
      <c r="C19" s="52"/>
      <c r="D19" s="51"/>
      <c r="E19" s="53"/>
      <c r="F19" s="36"/>
      <c r="G19" s="95"/>
      <c r="H19" s="96"/>
    </row>
    <row r="20" spans="1:10" s="32" customFormat="1" ht="29.25" customHeight="1" thickBot="1">
      <c r="A20" s="143"/>
      <c r="B20" s="144"/>
      <c r="C20" s="145" t="s">
        <v>86</v>
      </c>
      <c r="D20" s="146"/>
      <c r="E20" s="147"/>
      <c r="F20" s="148"/>
      <c r="G20" s="149">
        <f>+G18+G11</f>
        <v>0</v>
      </c>
      <c r="H20" s="149">
        <f>+H18+H11</f>
        <v>0</v>
      </c>
      <c r="J20" s="65"/>
    </row>
    <row r="21" spans="1:10" s="32" customFormat="1" ht="15" customHeight="1" thickBot="1">
      <c r="A21" s="150"/>
      <c r="B21" s="129"/>
      <c r="C21" s="151" t="s">
        <v>87</v>
      </c>
      <c r="D21" s="152"/>
      <c r="E21" s="153"/>
      <c r="F21" s="154"/>
      <c r="G21" s="155">
        <f>+G20*0.21</f>
        <v>0</v>
      </c>
      <c r="H21" s="156">
        <f>+H20*0.21</f>
        <v>0</v>
      </c>
    </row>
    <row r="22" spans="1:10" s="32" customFormat="1" ht="24" customHeight="1" thickBot="1">
      <c r="A22" s="157"/>
      <c r="B22" s="158"/>
      <c r="C22" s="159" t="s">
        <v>116</v>
      </c>
      <c r="D22" s="160"/>
      <c r="E22" s="161"/>
      <c r="F22" s="162"/>
      <c r="G22" s="163">
        <f>G20+G21</f>
        <v>0</v>
      </c>
      <c r="H22" s="163">
        <f>H20+H21</f>
        <v>0</v>
      </c>
    </row>
    <row r="23" spans="1:10" s="32" customFormat="1" ht="15" customHeight="1" thickBot="1">
      <c r="A23" s="42"/>
      <c r="B23" s="38"/>
      <c r="C23" s="142"/>
      <c r="D23" s="34"/>
      <c r="E23" s="35"/>
      <c r="F23" s="44"/>
      <c r="G23" s="97"/>
      <c r="H23" s="86"/>
    </row>
    <row r="24" spans="1:10" s="32" customFormat="1" ht="29.25" customHeight="1" thickBot="1">
      <c r="A24" s="54"/>
      <c r="B24" s="179"/>
      <c r="C24" s="55" t="s">
        <v>88</v>
      </c>
      <c r="D24" s="56"/>
      <c r="E24" s="57"/>
      <c r="F24" s="58"/>
      <c r="G24" s="207">
        <f>SUM(G20:H21)</f>
        <v>0</v>
      </c>
      <c r="H24" s="208"/>
    </row>
    <row r="25" spans="1:10" s="32" customFormat="1" ht="9" customHeight="1" thickBot="1">
      <c r="A25" s="81"/>
      <c r="B25" s="82"/>
      <c r="C25" s="82"/>
      <c r="D25" s="82"/>
      <c r="E25" s="83"/>
      <c r="F25" s="84"/>
      <c r="G25" s="98"/>
      <c r="H25" s="99"/>
    </row>
    <row r="26" spans="1:10" s="32" customFormat="1" ht="17.45" customHeight="1">
      <c r="A26" s="198" t="s">
        <v>89</v>
      </c>
      <c r="B26" s="199"/>
      <c r="C26" s="199"/>
      <c r="D26" s="199"/>
      <c r="E26" s="199"/>
      <c r="F26" s="199"/>
      <c r="G26" s="199"/>
      <c r="H26" s="164"/>
    </row>
    <row r="27" spans="1:10" s="32" customFormat="1" ht="5.25" customHeight="1">
      <c r="A27" s="200"/>
      <c r="B27" s="201"/>
      <c r="C27" s="201"/>
      <c r="D27" s="201"/>
      <c r="E27" s="201"/>
      <c r="F27" s="201"/>
      <c r="G27" s="201"/>
      <c r="H27" s="86"/>
    </row>
    <row r="28" spans="1:10" s="32" customFormat="1" ht="26.25" customHeight="1">
      <c r="A28" s="195" t="s">
        <v>90</v>
      </c>
      <c r="B28" s="196"/>
      <c r="C28" s="196"/>
      <c r="D28" s="196"/>
      <c r="E28" s="196"/>
      <c r="F28" s="196"/>
      <c r="G28" s="196"/>
      <c r="H28" s="197"/>
    </row>
    <row r="29" spans="1:10" s="32" customFormat="1" ht="39" customHeight="1">
      <c r="A29" s="195" t="s">
        <v>91</v>
      </c>
      <c r="B29" s="196"/>
      <c r="C29" s="196"/>
      <c r="D29" s="196"/>
      <c r="E29" s="196"/>
      <c r="F29" s="196"/>
      <c r="G29" s="196"/>
      <c r="H29" s="197"/>
    </row>
    <row r="30" spans="1:10" s="32" customFormat="1" ht="53.25" customHeight="1">
      <c r="A30" s="195" t="s">
        <v>92</v>
      </c>
      <c r="B30" s="196"/>
      <c r="C30" s="196"/>
      <c r="D30" s="196"/>
      <c r="E30" s="196"/>
      <c r="F30" s="196"/>
      <c r="G30" s="196"/>
      <c r="H30" s="197"/>
    </row>
    <row r="31" spans="1:10" s="32" customFormat="1" ht="25.5" customHeight="1">
      <c r="A31" s="195" t="s">
        <v>93</v>
      </c>
      <c r="B31" s="196"/>
      <c r="C31" s="196"/>
      <c r="D31" s="196"/>
      <c r="E31" s="196"/>
      <c r="F31" s="196"/>
      <c r="G31" s="196"/>
      <c r="H31" s="197"/>
    </row>
    <row r="32" spans="1:10" s="32" customFormat="1" ht="40.5" customHeight="1">
      <c r="A32" s="195" t="s">
        <v>94</v>
      </c>
      <c r="B32" s="196"/>
      <c r="C32" s="196"/>
      <c r="D32" s="196"/>
      <c r="E32" s="196"/>
      <c r="F32" s="196"/>
      <c r="G32" s="196"/>
      <c r="H32" s="197"/>
    </row>
    <row r="33" spans="1:8" s="31" customFormat="1" ht="28.5" customHeight="1">
      <c r="A33" s="195" t="s">
        <v>95</v>
      </c>
      <c r="B33" s="196"/>
      <c r="C33" s="196"/>
      <c r="D33" s="196"/>
      <c r="E33" s="196"/>
      <c r="F33" s="196"/>
      <c r="G33" s="196"/>
      <c r="H33" s="197"/>
    </row>
    <row r="34" spans="1:8" s="31" customFormat="1" ht="42" customHeight="1" thickBot="1">
      <c r="A34" s="202" t="s">
        <v>96</v>
      </c>
      <c r="B34" s="203"/>
      <c r="C34" s="203"/>
      <c r="D34" s="203"/>
      <c r="E34" s="203"/>
      <c r="F34" s="203"/>
      <c r="G34" s="203"/>
      <c r="H34" s="204"/>
    </row>
    <row r="35" spans="1:8" s="31" customFormat="1" ht="17.45" customHeight="1">
      <c r="A35" s="59"/>
      <c r="B35" s="29"/>
      <c r="C35" s="29"/>
      <c r="D35" s="29"/>
      <c r="E35" s="40"/>
      <c r="F35" s="60"/>
      <c r="G35" s="30"/>
    </row>
    <row r="36" spans="1:8" s="31" customFormat="1" ht="17.45" customHeight="1">
      <c r="A36" s="59"/>
      <c r="B36" s="29"/>
      <c r="C36" s="29"/>
      <c r="D36" s="29" t="s">
        <v>106</v>
      </c>
      <c r="E36" s="40"/>
      <c r="F36" s="60"/>
      <c r="G36" s="30"/>
    </row>
    <row r="37" spans="1:8" s="31" customFormat="1" ht="27.75" customHeight="1">
      <c r="A37" s="59"/>
      <c r="B37" s="29"/>
      <c r="C37" s="29"/>
      <c r="D37" s="29"/>
      <c r="E37" s="40"/>
      <c r="F37" s="60"/>
      <c r="G37" s="30"/>
    </row>
    <row r="38" spans="1:8" s="31" customFormat="1" ht="17.45" customHeight="1">
      <c r="A38" s="59"/>
      <c r="B38" s="29"/>
      <c r="C38" s="29"/>
      <c r="D38" s="29"/>
      <c r="E38" s="40"/>
      <c r="F38" s="60"/>
      <c r="G38" s="30"/>
    </row>
    <row r="39" spans="1:8" s="31" customFormat="1" ht="27.75" customHeight="1">
      <c r="A39" s="59"/>
      <c r="B39" s="29"/>
      <c r="C39" s="29"/>
      <c r="D39" s="29"/>
      <c r="E39" s="40"/>
      <c r="F39" s="60"/>
      <c r="G39" s="30"/>
    </row>
    <row r="40" spans="1:8" s="31" customFormat="1" ht="17.45" customHeight="1">
      <c r="A40" s="59"/>
      <c r="B40" s="29"/>
      <c r="C40" s="29"/>
      <c r="D40" s="29"/>
      <c r="E40" s="40"/>
      <c r="F40" s="60"/>
      <c r="G40" s="30"/>
    </row>
    <row r="41" spans="1:8" s="31" customFormat="1" ht="17.45" customHeight="1">
      <c r="A41" s="59"/>
      <c r="B41" s="29"/>
      <c r="C41" s="29"/>
      <c r="D41" s="29"/>
      <c r="E41" s="40"/>
      <c r="F41" s="60"/>
      <c r="G41" s="30"/>
    </row>
    <row r="42" spans="1:8" s="31" customFormat="1" ht="17.45" customHeight="1">
      <c r="A42" s="59"/>
      <c r="B42" s="29"/>
      <c r="C42" s="29"/>
      <c r="D42" s="29"/>
      <c r="E42" s="40"/>
      <c r="F42" s="60"/>
      <c r="G42" s="30"/>
    </row>
    <row r="43" spans="1:8" s="31" customFormat="1" ht="17.45" customHeight="1">
      <c r="A43" s="59"/>
      <c r="B43" s="29"/>
      <c r="C43" s="29"/>
      <c r="D43" s="29"/>
      <c r="E43" s="40"/>
      <c r="F43" s="60"/>
      <c r="G43" s="30"/>
    </row>
    <row r="44" spans="1:8" s="31" customFormat="1" ht="17.45" customHeight="1">
      <c r="A44" s="59"/>
      <c r="B44" s="29"/>
      <c r="C44" s="29"/>
      <c r="D44" s="29"/>
      <c r="E44" s="40"/>
      <c r="F44" s="60"/>
      <c r="G44" s="30"/>
    </row>
    <row r="45" spans="1:8" s="31" customFormat="1" ht="17.45" customHeight="1">
      <c r="A45" s="59"/>
      <c r="B45" s="29"/>
      <c r="C45" s="29"/>
      <c r="D45" s="29"/>
      <c r="E45" s="40"/>
      <c r="F45" s="60"/>
      <c r="G45" s="30"/>
    </row>
    <row r="46" spans="1:8" s="31" customFormat="1" ht="17.45" customHeight="1">
      <c r="A46" s="61"/>
      <c r="B46" s="61"/>
      <c r="C46" s="29"/>
      <c r="D46" s="29"/>
      <c r="E46" s="40"/>
      <c r="F46" s="60"/>
      <c r="G46" s="30"/>
    </row>
    <row r="47" spans="1:8" s="31" customFormat="1" ht="17.45" customHeight="1">
      <c r="A47" s="59"/>
      <c r="B47" s="29"/>
      <c r="C47" s="29"/>
      <c r="D47" s="29"/>
      <c r="E47" s="40"/>
      <c r="F47" s="60"/>
      <c r="G47" s="30"/>
    </row>
    <row r="48" spans="1:8" s="31" customFormat="1" ht="17.45" customHeight="1">
      <c r="A48" s="59"/>
      <c r="B48" s="29"/>
      <c r="C48" s="29"/>
      <c r="D48" s="29"/>
      <c r="E48" s="40"/>
      <c r="F48" s="60"/>
      <c r="G48" s="30"/>
    </row>
    <row r="49" spans="1:7" s="31" customFormat="1" ht="17.45" customHeight="1">
      <c r="A49" s="59"/>
      <c r="B49" s="29"/>
      <c r="C49" s="29"/>
      <c r="D49" s="29"/>
      <c r="E49" s="40"/>
      <c r="F49" s="60"/>
      <c r="G49" s="30"/>
    </row>
    <row r="50" spans="1:7" s="31" customFormat="1" ht="17.45" customHeight="1">
      <c r="A50" s="61"/>
      <c r="B50" s="61"/>
      <c r="C50" s="29"/>
      <c r="D50" s="29"/>
      <c r="E50" s="40"/>
      <c r="F50" s="60"/>
      <c r="G50" s="30"/>
    </row>
    <row r="51" spans="1:7" s="31" customFormat="1" ht="17.45" customHeight="1">
      <c r="A51" s="59"/>
      <c r="B51" s="29"/>
      <c r="C51" s="29"/>
      <c r="D51" s="29"/>
      <c r="E51" s="40"/>
      <c r="F51" s="60"/>
      <c r="G51" s="30"/>
    </row>
    <row r="52" spans="1:7" s="31" customFormat="1" ht="17.45" customHeight="1">
      <c r="A52" s="59"/>
      <c r="B52" s="29"/>
      <c r="C52" s="29"/>
      <c r="D52" s="29"/>
      <c r="E52" s="40"/>
      <c r="F52" s="60"/>
      <c r="G52" s="30"/>
    </row>
    <row r="53" spans="1:7" s="31" customFormat="1" ht="17.45" customHeight="1">
      <c r="A53" s="61"/>
      <c r="B53" s="61"/>
      <c r="C53" s="29"/>
      <c r="D53" s="29"/>
      <c r="E53" s="40"/>
      <c r="F53" s="60"/>
      <c r="G53" s="30"/>
    </row>
    <row r="54" spans="1:7" s="31" customFormat="1" ht="17.45" customHeight="1">
      <c r="A54" s="59"/>
      <c r="B54" s="29"/>
      <c r="C54" s="29"/>
      <c r="D54" s="29"/>
      <c r="E54" s="40"/>
      <c r="F54" s="60"/>
      <c r="G54" s="30"/>
    </row>
    <row r="55" spans="1:7" s="31" customFormat="1" ht="17.45" customHeight="1">
      <c r="A55" s="61"/>
      <c r="B55" s="61"/>
      <c r="C55" s="29"/>
      <c r="D55" s="29"/>
      <c r="E55" s="40"/>
      <c r="F55" s="60"/>
      <c r="G55" s="30"/>
    </row>
    <row r="56" spans="1:7" s="31" customFormat="1" ht="17.45" customHeight="1">
      <c r="A56" s="59"/>
      <c r="B56" s="29"/>
      <c r="C56" s="29"/>
      <c r="D56" s="29"/>
      <c r="E56" s="40"/>
      <c r="F56" s="60"/>
      <c r="G56" s="30"/>
    </row>
    <row r="57" spans="1:7" s="31" customFormat="1" ht="17.45" customHeight="1">
      <c r="A57" s="59"/>
      <c r="B57" s="29"/>
      <c r="C57" s="29"/>
      <c r="D57" s="29"/>
      <c r="E57" s="40"/>
      <c r="F57" s="60"/>
      <c r="G57" s="30"/>
    </row>
    <row r="58" spans="1:7" s="31" customFormat="1" ht="18" customHeight="1">
      <c r="A58" s="59"/>
      <c r="B58" s="29"/>
      <c r="C58" s="29"/>
      <c r="D58" s="29"/>
      <c r="E58" s="40"/>
      <c r="F58" s="60"/>
      <c r="G58" s="30"/>
    </row>
    <row r="59" spans="1:7" s="31" customFormat="1" ht="18" customHeight="1">
      <c r="A59" s="59"/>
      <c r="B59" s="29"/>
      <c r="C59" s="29"/>
      <c r="D59" s="29"/>
      <c r="E59" s="40"/>
      <c r="F59" s="60"/>
      <c r="G59" s="30"/>
    </row>
    <row r="60" spans="1:7" s="31" customFormat="1" ht="18" customHeight="1">
      <c r="A60" s="59"/>
      <c r="B60" s="29"/>
      <c r="C60" s="29"/>
      <c r="D60" s="29"/>
      <c r="E60" s="40"/>
      <c r="F60" s="60"/>
      <c r="G60" s="30"/>
    </row>
    <row r="61" spans="1:7" s="31" customFormat="1" ht="18" customHeight="1">
      <c r="A61" s="61"/>
      <c r="B61" s="61"/>
      <c r="C61" s="29"/>
      <c r="D61" s="29"/>
      <c r="E61" s="40"/>
      <c r="F61" s="60"/>
      <c r="G61" s="30"/>
    </row>
    <row r="62" spans="1:7" s="31" customFormat="1" ht="18" customHeight="1">
      <c r="A62" s="59"/>
      <c r="B62" s="29"/>
      <c r="C62" s="29"/>
      <c r="D62" s="29"/>
      <c r="E62" s="40"/>
      <c r="F62" s="60"/>
      <c r="G62" s="30"/>
    </row>
    <row r="63" spans="1:7" s="31" customFormat="1" ht="18" customHeight="1">
      <c r="A63" s="59"/>
      <c r="B63" s="29"/>
      <c r="C63" s="29"/>
      <c r="D63" s="29"/>
      <c r="E63" s="40"/>
      <c r="F63" s="60"/>
      <c r="G63" s="30"/>
    </row>
    <row r="64" spans="1:7" s="31" customFormat="1" ht="18" customHeight="1">
      <c r="A64" s="59"/>
      <c r="B64" s="29"/>
      <c r="C64" s="29"/>
      <c r="D64" s="29"/>
      <c r="E64" s="40"/>
      <c r="F64" s="60"/>
      <c r="G64" s="30"/>
    </row>
    <row r="65" spans="1:7" s="31" customFormat="1" ht="18" customHeight="1">
      <c r="A65" s="59"/>
      <c r="B65" s="29"/>
      <c r="C65" s="29"/>
      <c r="D65" s="29"/>
      <c r="E65" s="40"/>
      <c r="F65" s="60"/>
      <c r="G65" s="30"/>
    </row>
    <row r="66" spans="1:7" s="31" customFormat="1" ht="18" customHeight="1">
      <c r="A66" s="59"/>
      <c r="B66" s="29"/>
      <c r="C66" s="29"/>
      <c r="D66" s="29"/>
      <c r="E66" s="40"/>
      <c r="F66" s="60"/>
      <c r="G66" s="30"/>
    </row>
    <row r="67" spans="1:7" s="31" customFormat="1" ht="18" customHeight="1">
      <c r="A67" s="59"/>
      <c r="B67" s="29"/>
      <c r="C67" s="29"/>
      <c r="D67" s="29"/>
      <c r="E67" s="40"/>
      <c r="F67" s="60"/>
      <c r="G67" s="30"/>
    </row>
    <row r="68" spans="1:7" s="31" customFormat="1" ht="18" customHeight="1">
      <c r="A68" s="59"/>
      <c r="B68" s="29"/>
      <c r="C68" s="29"/>
      <c r="D68" s="29"/>
      <c r="E68" s="40"/>
      <c r="F68" s="60"/>
      <c r="G68" s="30"/>
    </row>
    <row r="69" spans="1:7" s="31" customFormat="1" ht="18" customHeight="1">
      <c r="A69" s="59"/>
      <c r="B69" s="29"/>
      <c r="C69" s="29"/>
      <c r="D69" s="29"/>
      <c r="E69" s="40"/>
      <c r="F69" s="60"/>
      <c r="G69" s="30"/>
    </row>
    <row r="70" spans="1:7" s="31" customFormat="1" ht="18" customHeight="1">
      <c r="A70" s="59"/>
      <c r="B70" s="29"/>
      <c r="C70" s="29"/>
      <c r="D70" s="29"/>
      <c r="E70" s="40"/>
      <c r="F70" s="60"/>
      <c r="G70" s="30"/>
    </row>
    <row r="71" spans="1:7" s="31" customFormat="1" ht="18" customHeight="1">
      <c r="A71" s="59"/>
      <c r="B71" s="29"/>
      <c r="C71" s="29"/>
      <c r="D71" s="29"/>
      <c r="E71" s="40"/>
      <c r="F71" s="60"/>
      <c r="G71" s="30"/>
    </row>
    <row r="72" spans="1:7" s="31" customFormat="1" ht="18" customHeight="1">
      <c r="A72" s="59"/>
      <c r="B72" s="29"/>
      <c r="C72" s="29"/>
      <c r="D72" s="29"/>
      <c r="E72" s="40"/>
      <c r="F72" s="60"/>
      <c r="G72" s="30"/>
    </row>
  </sheetData>
  <sheetProtection algorithmName="SHA-512" hashValue="AdCwUaa7PbdqsBy65eSJHi2R06CTIKMsIlGCD7R2h5ZyaYzjrOrKIFmwaslPkbITA+6kOuXPpm6nXqbKuDlJwA==" saltValue="+0p3HahTjWFyXXfpy6/P6Q==" spinCount="100000" sheet="1" objects="1" scenarios="1"/>
  <mergeCells count="11">
    <mergeCell ref="G6:H6"/>
    <mergeCell ref="G24:H24"/>
    <mergeCell ref="A28:H28"/>
    <mergeCell ref="A29:H29"/>
    <mergeCell ref="A30:H30"/>
    <mergeCell ref="A32:H32"/>
    <mergeCell ref="A26:G26"/>
    <mergeCell ref="A27:G27"/>
    <mergeCell ref="A33:H33"/>
    <mergeCell ref="A34:H34"/>
    <mergeCell ref="A31:H31"/>
  </mergeCells>
  <pageMargins left="0.7" right="0.7" top="0.78740157499999996" bottom="0.78740157499999996" header="0.3" footer="0.3"/>
  <pageSetup paperSize="9" scale="91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"/>
  <sheetViews>
    <sheetView view="pageBreakPreview" zoomScaleNormal="100" zoomScaleSheetLayoutView="100" workbookViewId="0">
      <pane ySplit="7" topLeftCell="A8" activePane="bottomLeft" state="frozen"/>
      <selection activeCell="Q38" sqref="Q38"/>
      <selection pane="bottomLeft" activeCell="D17" sqref="D17"/>
    </sheetView>
  </sheetViews>
  <sheetFormatPr defaultRowHeight="12.75" customHeight="1"/>
  <cols>
    <col min="1" max="1" width="9.140625" hidden="1" customWidth="1"/>
    <col min="2" max="2" width="7.28515625" customWidth="1"/>
    <col min="3" max="3" width="9.28515625" customWidth="1"/>
    <col min="4" max="4" width="70.7109375" customWidth="1"/>
    <col min="5" max="5" width="4.5703125" bestFit="1" customWidth="1"/>
    <col min="6" max="6" width="8.28515625" bestFit="1" customWidth="1"/>
    <col min="7" max="7" width="13.140625" customWidth="1"/>
    <col min="8" max="8" width="14.7109375" customWidth="1"/>
    <col min="14" max="17" width="9.140625" hidden="1" customWidth="1"/>
  </cols>
  <sheetData>
    <row r="1" spans="1:17" ht="12.75" customHeight="1">
      <c r="A1" t="s">
        <v>0</v>
      </c>
      <c r="B1" s="1"/>
      <c r="C1" s="1"/>
      <c r="D1" s="1"/>
      <c r="E1" s="1"/>
      <c r="F1" s="1"/>
      <c r="G1" s="1"/>
      <c r="H1" s="1"/>
      <c r="O1" t="s">
        <v>8</v>
      </c>
    </row>
    <row r="2" spans="1:17" ht="24.95" customHeight="1">
      <c r="B2" s="1"/>
      <c r="C2" s="1"/>
      <c r="D2" s="62" t="s">
        <v>98</v>
      </c>
      <c r="E2" s="1"/>
      <c r="F2" s="1"/>
      <c r="G2" s="3"/>
      <c r="H2" s="3"/>
      <c r="N2" t="e">
        <f>0+N8+N11+N14+N19</f>
        <v>#REF!</v>
      </c>
      <c r="O2" t="s">
        <v>8</v>
      </c>
    </row>
    <row r="3" spans="1:17" ht="15" customHeight="1">
      <c r="A3" t="s">
        <v>1</v>
      </c>
      <c r="B3" s="209" t="s">
        <v>2</v>
      </c>
      <c r="C3" s="209"/>
      <c r="D3" s="184" t="s">
        <v>125</v>
      </c>
      <c r="E3" s="1"/>
      <c r="F3" s="2"/>
      <c r="G3" s="63" t="s">
        <v>25</v>
      </c>
      <c r="H3" s="64">
        <f>0+H8+H11+H14+H19</f>
        <v>0</v>
      </c>
      <c r="N3" t="s">
        <v>5</v>
      </c>
      <c r="O3" t="s">
        <v>9</v>
      </c>
    </row>
    <row r="4" spans="1:17" ht="15" customHeight="1">
      <c r="A4" t="s">
        <v>3</v>
      </c>
      <c r="B4" s="210" t="s">
        <v>4</v>
      </c>
      <c r="C4" s="210"/>
      <c r="D4" s="185" t="s">
        <v>10</v>
      </c>
      <c r="E4" s="3"/>
      <c r="F4" s="3"/>
      <c r="G4" s="5"/>
      <c r="H4" s="5"/>
      <c r="N4" t="s">
        <v>6</v>
      </c>
      <c r="O4" t="s">
        <v>9</v>
      </c>
    </row>
    <row r="5" spans="1:17" ht="12.75" customHeight="1">
      <c r="A5" s="211" t="s">
        <v>11</v>
      </c>
      <c r="B5" s="211" t="s">
        <v>13</v>
      </c>
      <c r="C5" s="211" t="s">
        <v>15</v>
      </c>
      <c r="D5" s="211" t="s">
        <v>16</v>
      </c>
      <c r="E5" s="211" t="s">
        <v>18</v>
      </c>
      <c r="F5" s="211" t="s">
        <v>20</v>
      </c>
      <c r="G5" s="211" t="s">
        <v>22</v>
      </c>
      <c r="H5" s="211"/>
      <c r="N5" t="s">
        <v>7</v>
      </c>
      <c r="O5" t="s">
        <v>9</v>
      </c>
    </row>
    <row r="6" spans="1:17" ht="12.75" customHeight="1">
      <c r="A6" s="211"/>
      <c r="B6" s="211"/>
      <c r="C6" s="211"/>
      <c r="D6" s="211"/>
      <c r="E6" s="211"/>
      <c r="F6" s="211"/>
      <c r="G6" s="4" t="s">
        <v>23</v>
      </c>
      <c r="H6" s="190" t="s">
        <v>25</v>
      </c>
    </row>
    <row r="7" spans="1:17" ht="12.75" customHeight="1">
      <c r="A7" s="4" t="s">
        <v>12</v>
      </c>
      <c r="B7" s="186" t="s">
        <v>14</v>
      </c>
      <c r="C7" s="186" t="s">
        <v>9</v>
      </c>
      <c r="D7" s="186" t="s">
        <v>17</v>
      </c>
      <c r="E7" s="186" t="s">
        <v>19</v>
      </c>
      <c r="F7" s="186" t="s">
        <v>21</v>
      </c>
      <c r="G7" s="4" t="s">
        <v>24</v>
      </c>
      <c r="H7" s="190" t="s">
        <v>26</v>
      </c>
    </row>
    <row r="8" spans="1:17" ht="12.75" customHeight="1">
      <c r="A8" s="5" t="s">
        <v>27</v>
      </c>
      <c r="B8" s="5"/>
      <c r="C8" s="7" t="s">
        <v>14</v>
      </c>
      <c r="D8" s="8" t="s">
        <v>28</v>
      </c>
      <c r="E8" s="5"/>
      <c r="F8" s="5"/>
      <c r="G8" s="5"/>
      <c r="H8" s="191">
        <f>0+P8</f>
        <v>0</v>
      </c>
      <c r="N8">
        <f>0+Q8</f>
        <v>0</v>
      </c>
      <c r="P8">
        <f>0+H9</f>
        <v>0</v>
      </c>
      <c r="Q8">
        <f>0+N9</f>
        <v>0</v>
      </c>
    </row>
    <row r="9" spans="1:17" ht="25.5">
      <c r="A9" s="6" t="s">
        <v>29</v>
      </c>
      <c r="B9" s="11" t="s">
        <v>14</v>
      </c>
      <c r="C9" s="9" t="s">
        <v>14</v>
      </c>
      <c r="D9" s="10" t="s">
        <v>30</v>
      </c>
      <c r="E9" s="11" t="s">
        <v>31</v>
      </c>
      <c r="F9" s="12">
        <v>1</v>
      </c>
      <c r="G9" s="187"/>
      <c r="H9" s="192">
        <f>ROUND(ROUND(G9,2)*ROUND(F9,3),2)</f>
        <v>0</v>
      </c>
      <c r="N9">
        <f>(H9*21)/100</f>
        <v>0</v>
      </c>
      <c r="O9" t="s">
        <v>9</v>
      </c>
    </row>
    <row r="10" spans="1:17" ht="76.5">
      <c r="A10" t="s">
        <v>33</v>
      </c>
      <c r="B10" s="77"/>
      <c r="D10" s="14" t="s">
        <v>34</v>
      </c>
      <c r="G10" s="188"/>
      <c r="H10" s="193"/>
    </row>
    <row r="11" spans="1:17" ht="12.75" customHeight="1">
      <c r="A11" s="3" t="s">
        <v>27</v>
      </c>
      <c r="B11" s="78"/>
      <c r="C11" s="16" t="s">
        <v>9</v>
      </c>
      <c r="D11" s="8" t="s">
        <v>35</v>
      </c>
      <c r="E11" s="3"/>
      <c r="F11" s="3"/>
      <c r="G11" s="189"/>
      <c r="H11" s="194">
        <f>0+P11</f>
        <v>0</v>
      </c>
      <c r="N11">
        <f>0+Q11</f>
        <v>0</v>
      </c>
      <c r="P11">
        <f>0+H12</f>
        <v>0</v>
      </c>
      <c r="Q11">
        <f>0+N12</f>
        <v>0</v>
      </c>
    </row>
    <row r="12" spans="1:17">
      <c r="A12" s="6" t="s">
        <v>29</v>
      </c>
      <c r="B12" s="11" t="s">
        <v>9</v>
      </c>
      <c r="C12" s="9" t="s">
        <v>36</v>
      </c>
      <c r="D12" s="10" t="s">
        <v>37</v>
      </c>
      <c r="E12" s="11" t="s">
        <v>31</v>
      </c>
      <c r="F12" s="12">
        <v>1</v>
      </c>
      <c r="G12" s="187"/>
      <c r="H12" s="192">
        <f>ROUND(ROUND(G12,2)*ROUND(F12,3),2)</f>
        <v>0</v>
      </c>
      <c r="N12">
        <f>(H12*21)/100</f>
        <v>0</v>
      </c>
      <c r="O12" t="s">
        <v>9</v>
      </c>
    </row>
    <row r="13" spans="1:17">
      <c r="A13" t="s">
        <v>33</v>
      </c>
      <c r="B13" s="77"/>
      <c r="D13" s="14" t="s">
        <v>38</v>
      </c>
      <c r="G13" s="188"/>
      <c r="H13" s="193"/>
    </row>
    <row r="14" spans="1:17" ht="12.75" customHeight="1">
      <c r="A14" s="3" t="s">
        <v>27</v>
      </c>
      <c r="B14" s="78"/>
      <c r="C14" s="16" t="s">
        <v>8</v>
      </c>
      <c r="D14" s="8" t="s">
        <v>39</v>
      </c>
      <c r="E14" s="3"/>
      <c r="F14" s="3"/>
      <c r="G14" s="189"/>
      <c r="H14" s="194">
        <f>+H15+H17</f>
        <v>0</v>
      </c>
      <c r="N14" t="e">
        <f>0+Q14</f>
        <v>#REF!</v>
      </c>
      <c r="P14" t="e">
        <f>0+H15+H17+#REF!</f>
        <v>#REF!</v>
      </c>
      <c r="Q14" t="e">
        <f>0+N15+N17+#REF!</f>
        <v>#REF!</v>
      </c>
    </row>
    <row r="15" spans="1:17">
      <c r="A15" s="6" t="s">
        <v>29</v>
      </c>
      <c r="B15" s="11" t="s">
        <v>8</v>
      </c>
      <c r="C15" s="9" t="s">
        <v>40</v>
      </c>
      <c r="D15" s="10" t="s">
        <v>41</v>
      </c>
      <c r="E15" s="11" t="s">
        <v>31</v>
      </c>
      <c r="F15" s="12">
        <v>1</v>
      </c>
      <c r="G15" s="187"/>
      <c r="H15" s="192">
        <f>ROUND(ROUND(G15,2)*ROUND(F15,3),2)</f>
        <v>0</v>
      </c>
      <c r="N15">
        <f>(H15*21)/100</f>
        <v>0</v>
      </c>
      <c r="O15" t="s">
        <v>9</v>
      </c>
    </row>
    <row r="16" spans="1:17">
      <c r="A16" t="s">
        <v>33</v>
      </c>
      <c r="B16" s="77"/>
      <c r="D16" s="14" t="s">
        <v>38</v>
      </c>
      <c r="G16" s="188"/>
      <c r="H16" s="193"/>
    </row>
    <row r="17" spans="1:17">
      <c r="A17" s="6" t="s">
        <v>29</v>
      </c>
      <c r="B17" s="11" t="s">
        <v>17</v>
      </c>
      <c r="C17" s="9" t="s">
        <v>40</v>
      </c>
      <c r="D17" s="10" t="s">
        <v>42</v>
      </c>
      <c r="E17" s="11" t="s">
        <v>31</v>
      </c>
      <c r="F17" s="12">
        <v>1</v>
      </c>
      <c r="G17" s="187"/>
      <c r="H17" s="192">
        <f>ROUND(ROUND(G17,2)*ROUND(F17,3),2)</f>
        <v>0</v>
      </c>
      <c r="N17">
        <f>(H17*21)/100</f>
        <v>0</v>
      </c>
      <c r="O17" t="s">
        <v>9</v>
      </c>
    </row>
    <row r="18" spans="1:17">
      <c r="A18" t="s">
        <v>33</v>
      </c>
      <c r="B18" s="77"/>
      <c r="D18" s="14" t="s">
        <v>38</v>
      </c>
      <c r="G18" s="188"/>
      <c r="H18" s="193"/>
    </row>
    <row r="19" spans="1:17" ht="12.75" customHeight="1">
      <c r="A19" s="3" t="s">
        <v>27</v>
      </c>
      <c r="B19" s="78"/>
      <c r="C19" s="16" t="s">
        <v>17</v>
      </c>
      <c r="D19" s="8" t="s">
        <v>43</v>
      </c>
      <c r="E19" s="3"/>
      <c r="F19" s="3"/>
      <c r="G19" s="189"/>
      <c r="H19" s="194">
        <f>0+P19</f>
        <v>0</v>
      </c>
      <c r="N19">
        <f>0+Q19</f>
        <v>0</v>
      </c>
      <c r="P19">
        <f>0+H20+H22+H24</f>
        <v>0</v>
      </c>
      <c r="Q19">
        <f>0+N20+N22+N24</f>
        <v>0</v>
      </c>
    </row>
    <row r="20" spans="1:17">
      <c r="A20" s="6" t="s">
        <v>29</v>
      </c>
      <c r="B20" s="11">
        <v>5</v>
      </c>
      <c r="C20" s="9" t="s">
        <v>44</v>
      </c>
      <c r="D20" s="10" t="s">
        <v>45</v>
      </c>
      <c r="E20" s="11" t="s">
        <v>31</v>
      </c>
      <c r="F20" s="12">
        <v>1</v>
      </c>
      <c r="G20" s="187"/>
      <c r="H20" s="192">
        <f>ROUND(ROUND(G20,2)*ROUND(F20,3),2)</f>
        <v>0</v>
      </c>
      <c r="N20">
        <f>(H20*21)/100</f>
        <v>0</v>
      </c>
      <c r="O20" t="s">
        <v>9</v>
      </c>
    </row>
    <row r="21" spans="1:17">
      <c r="A21" t="s">
        <v>33</v>
      </c>
      <c r="B21" s="77"/>
      <c r="D21" s="14" t="s">
        <v>46</v>
      </c>
      <c r="G21" s="188"/>
      <c r="H21" s="193"/>
    </row>
    <row r="22" spans="1:17">
      <c r="A22" s="6" t="s">
        <v>29</v>
      </c>
      <c r="B22" s="11">
        <v>6</v>
      </c>
      <c r="C22" s="9" t="s">
        <v>48</v>
      </c>
      <c r="D22" s="10" t="s">
        <v>49</v>
      </c>
      <c r="E22" s="11" t="s">
        <v>31</v>
      </c>
      <c r="F22" s="12">
        <v>1</v>
      </c>
      <c r="G22" s="187"/>
      <c r="H22" s="192">
        <f>ROUND(ROUND(G22,2)*ROUND(F22,3),2)</f>
        <v>0</v>
      </c>
      <c r="N22">
        <f>(H22*21)/100</f>
        <v>0</v>
      </c>
      <c r="O22" t="s">
        <v>9</v>
      </c>
    </row>
    <row r="23" spans="1:17">
      <c r="A23" t="s">
        <v>33</v>
      </c>
      <c r="B23" s="77"/>
      <c r="D23" s="14" t="s">
        <v>38</v>
      </c>
      <c r="G23" s="188"/>
      <c r="H23" s="193"/>
    </row>
    <row r="24" spans="1:17">
      <c r="A24" s="6" t="s">
        <v>29</v>
      </c>
      <c r="B24" s="11">
        <v>7</v>
      </c>
      <c r="C24" s="9" t="s">
        <v>50</v>
      </c>
      <c r="D24" s="10" t="s">
        <v>100</v>
      </c>
      <c r="E24" s="11" t="s">
        <v>31</v>
      </c>
      <c r="F24" s="12">
        <v>1</v>
      </c>
      <c r="G24" s="187"/>
      <c r="H24" s="192">
        <f>ROUND(ROUND(G24,2)*ROUND(F24,3),2)</f>
        <v>0</v>
      </c>
      <c r="N24">
        <f>(H24*21)/100</f>
        <v>0</v>
      </c>
      <c r="O24" t="s">
        <v>9</v>
      </c>
    </row>
    <row r="25" spans="1:17">
      <c r="A25" t="s">
        <v>33</v>
      </c>
      <c r="B25" s="77"/>
      <c r="D25" s="14" t="s">
        <v>51</v>
      </c>
      <c r="G25" s="188"/>
      <c r="H25" s="193"/>
    </row>
    <row r="26" spans="1:17" ht="12.75" customHeight="1">
      <c r="B26" s="77"/>
    </row>
  </sheetData>
  <sheetProtection sheet="1" objects="1" scenarios="1"/>
  <protectedRanges>
    <protectedRange sqref="G9:G25" name="Oblast1"/>
  </protectedRanges>
  <mergeCells count="9">
    <mergeCell ref="B3:C3"/>
    <mergeCell ref="B4:C4"/>
    <mergeCell ref="F5:F6"/>
    <mergeCell ref="G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68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5"/>
  <sheetViews>
    <sheetView view="pageBreakPreview" topLeftCell="B1" zoomScale="70" zoomScaleNormal="115" zoomScaleSheetLayoutView="70" workbookViewId="0">
      <pane ySplit="8" topLeftCell="A9" activePane="bottomLeft" state="frozen"/>
      <selection activeCell="H48" sqref="H48"/>
      <selection pane="bottomLeft" activeCell="G10" sqref="G10"/>
    </sheetView>
  </sheetViews>
  <sheetFormatPr defaultRowHeight="12.75" customHeight="1"/>
  <cols>
    <col min="1" max="1" width="9.140625" style="100" hidden="1" customWidth="1"/>
    <col min="2" max="2" width="7" style="100" customWidth="1"/>
    <col min="3" max="3" width="10.85546875" style="100" customWidth="1"/>
    <col min="4" max="4" width="77.5703125" style="100" customWidth="1"/>
    <col min="5" max="5" width="7.42578125" style="100" customWidth="1"/>
    <col min="6" max="6" width="14.5703125" style="100" customWidth="1"/>
    <col min="7" max="8" width="16.7109375" style="100" customWidth="1"/>
    <col min="9" max="10" width="9.140625" style="100"/>
    <col min="11" max="14" width="9.140625" style="100" hidden="1" customWidth="1"/>
    <col min="15" max="16384" width="9.140625" style="100"/>
  </cols>
  <sheetData>
    <row r="1" spans="1:14" ht="12.75" customHeight="1">
      <c r="A1" s="100" t="s">
        <v>0</v>
      </c>
      <c r="B1" s="101"/>
      <c r="C1" s="101"/>
      <c r="D1" s="101"/>
      <c r="E1" s="101"/>
      <c r="F1" s="101"/>
      <c r="G1" s="101"/>
      <c r="H1" s="101"/>
      <c r="L1" s="100" t="s">
        <v>8</v>
      </c>
    </row>
    <row r="2" spans="1:14" ht="24.95" customHeight="1">
      <c r="B2" s="101"/>
      <c r="C2" s="101"/>
      <c r="D2" s="102" t="s">
        <v>98</v>
      </c>
      <c r="E2" s="101"/>
      <c r="F2" s="101"/>
      <c r="G2" s="103"/>
      <c r="H2" s="103"/>
      <c r="K2" s="100" t="e">
        <f>0+K9+K16+#REF!+#REF!+#REF!+K38</f>
        <v>#REF!</v>
      </c>
      <c r="L2" s="100" t="s">
        <v>8</v>
      </c>
    </row>
    <row r="3" spans="1:14" ht="15" customHeight="1">
      <c r="A3" s="100" t="s">
        <v>1</v>
      </c>
      <c r="B3" s="213" t="s">
        <v>2</v>
      </c>
      <c r="C3" s="213"/>
      <c r="D3" s="170" t="s">
        <v>125</v>
      </c>
      <c r="E3" s="101"/>
      <c r="F3" s="104"/>
      <c r="G3" s="105" t="s">
        <v>25</v>
      </c>
      <c r="H3" s="106">
        <f>+H9+H16+H31+H58+H53</f>
        <v>0</v>
      </c>
      <c r="K3" s="100" t="s">
        <v>5</v>
      </c>
      <c r="L3" s="100" t="s">
        <v>9</v>
      </c>
    </row>
    <row r="4" spans="1:14" ht="5.0999999999999996" customHeight="1">
      <c r="B4" s="167"/>
      <c r="C4" s="167"/>
      <c r="D4" s="167"/>
      <c r="E4" s="101"/>
      <c r="F4" s="101"/>
      <c r="G4" s="107"/>
      <c r="H4" s="108"/>
    </row>
    <row r="5" spans="1:14" ht="15" customHeight="1">
      <c r="A5" s="100" t="s">
        <v>3</v>
      </c>
      <c r="B5" s="214" t="s">
        <v>4</v>
      </c>
      <c r="C5" s="214"/>
      <c r="D5" s="168" t="s">
        <v>129</v>
      </c>
      <c r="E5" s="103"/>
      <c r="F5" s="103"/>
      <c r="G5" s="103"/>
      <c r="H5" s="103"/>
      <c r="K5" s="100" t="s">
        <v>6</v>
      </c>
      <c r="L5" s="100" t="s">
        <v>9</v>
      </c>
    </row>
    <row r="6" spans="1:14" ht="12.75" customHeight="1">
      <c r="A6" s="212" t="s">
        <v>11</v>
      </c>
      <c r="B6" s="212" t="s">
        <v>13</v>
      </c>
      <c r="C6" s="212" t="s">
        <v>15</v>
      </c>
      <c r="D6" s="215" t="s">
        <v>16</v>
      </c>
      <c r="E6" s="212" t="s">
        <v>18</v>
      </c>
      <c r="F6" s="212" t="s">
        <v>20</v>
      </c>
      <c r="G6" s="212" t="s">
        <v>22</v>
      </c>
      <c r="H6" s="212"/>
      <c r="K6" s="100" t="s">
        <v>7</v>
      </c>
      <c r="L6" s="100" t="s">
        <v>9</v>
      </c>
    </row>
    <row r="7" spans="1:14" ht="12.75" customHeight="1">
      <c r="A7" s="212"/>
      <c r="B7" s="212"/>
      <c r="C7" s="212"/>
      <c r="D7" s="215"/>
      <c r="E7" s="212"/>
      <c r="F7" s="212"/>
      <c r="G7" s="166" t="s">
        <v>23</v>
      </c>
      <c r="H7" s="166" t="s">
        <v>25</v>
      </c>
    </row>
    <row r="8" spans="1:14" ht="12.75" customHeight="1">
      <c r="A8" s="166" t="s">
        <v>12</v>
      </c>
      <c r="B8" s="166" t="s">
        <v>14</v>
      </c>
      <c r="C8" s="166" t="s">
        <v>9</v>
      </c>
      <c r="D8" s="166" t="s">
        <v>17</v>
      </c>
      <c r="E8" s="166" t="s">
        <v>19</v>
      </c>
      <c r="F8" s="166" t="s">
        <v>21</v>
      </c>
      <c r="G8" s="166" t="s">
        <v>24</v>
      </c>
      <c r="H8" s="166" t="s">
        <v>26</v>
      </c>
    </row>
    <row r="9" spans="1:14" ht="12.75" customHeight="1">
      <c r="A9" s="109" t="s">
        <v>27</v>
      </c>
      <c r="B9" s="109"/>
      <c r="C9" s="110" t="s">
        <v>12</v>
      </c>
      <c r="D9" s="111" t="s">
        <v>52</v>
      </c>
      <c r="E9" s="109"/>
      <c r="F9" s="109"/>
      <c r="G9" s="109"/>
      <c r="H9" s="112">
        <f>SUM(H10:H15)</f>
        <v>0</v>
      </c>
      <c r="K9" s="100" t="e">
        <f>0+N9</f>
        <v>#REF!</v>
      </c>
      <c r="M9" s="100" t="e">
        <f>0+H10+#REF!</f>
        <v>#REF!</v>
      </c>
      <c r="N9" s="100" t="e">
        <f>0+K10+#REF!</f>
        <v>#REF!</v>
      </c>
    </row>
    <row r="10" spans="1:14" ht="25.5">
      <c r="A10" s="113" t="s">
        <v>29</v>
      </c>
      <c r="B10" s="114">
        <v>1</v>
      </c>
      <c r="C10" s="114">
        <v>15112</v>
      </c>
      <c r="D10" s="115" t="s">
        <v>101</v>
      </c>
      <c r="E10" s="116" t="s">
        <v>53</v>
      </c>
      <c r="F10" s="117">
        <f>532.15*1.8</f>
        <v>957.87</v>
      </c>
      <c r="G10" s="118"/>
      <c r="H10" s="118">
        <f>ROUND(ROUND(G10,2)*ROUND(F10,3),2)</f>
        <v>0</v>
      </c>
      <c r="K10" s="100">
        <f>(H10*21)/100</f>
        <v>0</v>
      </c>
      <c r="L10" s="100" t="s">
        <v>9</v>
      </c>
    </row>
    <row r="11" spans="1:14">
      <c r="A11" s="119" t="s">
        <v>32</v>
      </c>
      <c r="D11" s="120" t="s">
        <v>148</v>
      </c>
    </row>
    <row r="12" spans="1:14" ht="127.5">
      <c r="A12" s="100" t="s">
        <v>33</v>
      </c>
      <c r="D12" s="121" t="s">
        <v>102</v>
      </c>
    </row>
    <row r="13" spans="1:14" ht="25.5">
      <c r="B13" s="9">
        <v>2</v>
      </c>
      <c r="C13" s="9">
        <v>15130</v>
      </c>
      <c r="D13" s="68" t="s">
        <v>103</v>
      </c>
      <c r="E13" s="11" t="s">
        <v>53</v>
      </c>
      <c r="F13" s="70">
        <f>37.7*2.5</f>
        <v>94.25</v>
      </c>
      <c r="G13" s="13"/>
      <c r="H13" s="13">
        <f>ROUND(ROUND(G13,2)*ROUND(F13,3),2)</f>
        <v>0</v>
      </c>
    </row>
    <row r="14" spans="1:14">
      <c r="B14"/>
      <c r="C14"/>
      <c r="D14" s="15" t="s">
        <v>152</v>
      </c>
      <c r="E14"/>
      <c r="F14"/>
      <c r="G14"/>
      <c r="H14"/>
    </row>
    <row r="15" spans="1:14" ht="127.5">
      <c r="B15"/>
      <c r="C15"/>
      <c r="D15" s="67" t="s">
        <v>104</v>
      </c>
      <c r="E15"/>
      <c r="F15"/>
      <c r="G15"/>
      <c r="H15"/>
    </row>
    <row r="16" spans="1:14">
      <c r="A16" s="103" t="s">
        <v>27</v>
      </c>
      <c r="B16" s="103"/>
      <c r="C16" s="122" t="s">
        <v>14</v>
      </c>
      <c r="D16" s="111" t="s">
        <v>54</v>
      </c>
      <c r="E16" s="103"/>
      <c r="F16" s="103"/>
      <c r="G16" s="103"/>
      <c r="H16" s="123">
        <f>SUM(H17:H30)</f>
        <v>0</v>
      </c>
      <c r="K16" s="100" t="e">
        <f>0+N16</f>
        <v>#REF!</v>
      </c>
      <c r="M16" s="100" t="e">
        <f>0+H17+#REF!+#REF!+#REF!+#REF!+#REF!+#REF!+#REF!+#REF!+#REF!</f>
        <v>#REF!</v>
      </c>
      <c r="N16" s="100" t="e">
        <f>0+K17+#REF!+#REF!+#REF!+#REF!+#REF!+#REF!+#REF!+#REF!+#REF!</f>
        <v>#REF!</v>
      </c>
    </row>
    <row r="17" spans="1:12">
      <c r="A17" s="113" t="s">
        <v>29</v>
      </c>
      <c r="B17" s="114">
        <v>3</v>
      </c>
      <c r="C17" s="9">
        <v>113727</v>
      </c>
      <c r="D17" s="68" t="s">
        <v>107</v>
      </c>
      <c r="E17" s="116" t="s">
        <v>55</v>
      </c>
      <c r="F17" s="117">
        <f>905*40%*0.1</f>
        <v>36.200000000000003</v>
      </c>
      <c r="G17" s="118"/>
      <c r="H17" s="118">
        <f>ROUND(ROUND(G17,2)*ROUND(F17,3),2)</f>
        <v>0</v>
      </c>
      <c r="K17" s="100">
        <f>(H17*21)/100</f>
        <v>0</v>
      </c>
      <c r="L17" s="100" t="s">
        <v>9</v>
      </c>
    </row>
    <row r="18" spans="1:12">
      <c r="A18" s="119"/>
      <c r="D18" s="120" t="s">
        <v>151</v>
      </c>
    </row>
    <row r="19" spans="1:12" ht="63.75">
      <c r="A19" s="100" t="s">
        <v>33</v>
      </c>
      <c r="D19" s="121" t="s">
        <v>99</v>
      </c>
    </row>
    <row r="20" spans="1:12">
      <c r="B20" s="9">
        <v>4</v>
      </c>
      <c r="C20" s="9">
        <v>113323</v>
      </c>
      <c r="D20" s="68" t="s">
        <v>120</v>
      </c>
      <c r="E20" s="11" t="s">
        <v>55</v>
      </c>
      <c r="F20" s="12">
        <f>905*0.55</f>
        <v>497.75000000000006</v>
      </c>
      <c r="G20" s="13"/>
      <c r="H20" s="13">
        <f>ROUND(ROUND(G20,2)*ROUND(F20,3),2)</f>
        <v>0</v>
      </c>
    </row>
    <row r="21" spans="1:12">
      <c r="B21"/>
      <c r="C21"/>
      <c r="D21" s="15" t="s">
        <v>147</v>
      </c>
      <c r="E21"/>
      <c r="F21"/>
      <c r="G21"/>
      <c r="H21"/>
    </row>
    <row r="22" spans="1:12" ht="51">
      <c r="B22"/>
      <c r="C22"/>
      <c r="D22" s="14" t="s">
        <v>121</v>
      </c>
      <c r="E22"/>
      <c r="F22"/>
      <c r="G22"/>
      <c r="H22"/>
    </row>
    <row r="23" spans="1:12">
      <c r="A23" s="103"/>
      <c r="B23" s="113">
        <v>6</v>
      </c>
      <c r="C23" s="6">
        <v>12922</v>
      </c>
      <c r="D23" s="67" t="s">
        <v>111</v>
      </c>
      <c r="E23" s="66" t="s">
        <v>56</v>
      </c>
      <c r="F23" s="70">
        <v>216</v>
      </c>
      <c r="G23" s="13"/>
      <c r="H23" s="13">
        <f>ROUND(ROUND(G23,2)*ROUND(F23,3),2)</f>
        <v>0</v>
      </c>
    </row>
    <row r="24" spans="1:12">
      <c r="A24" s="103"/>
      <c r="C24"/>
      <c r="D24" s="67" t="s">
        <v>135</v>
      </c>
      <c r="E24" s="77"/>
      <c r="F24" s="126"/>
      <c r="G24" s="127"/>
      <c r="H24" s="127"/>
    </row>
    <row r="25" spans="1:12" ht="76.5">
      <c r="A25" s="103"/>
      <c r="B25" s="128"/>
      <c r="C25"/>
      <c r="D25" s="67" t="s">
        <v>112</v>
      </c>
      <c r="E25"/>
      <c r="F25"/>
      <c r="G25"/>
      <c r="H25"/>
    </row>
    <row r="26" spans="1:12">
      <c r="A26" s="103"/>
      <c r="B26" s="113">
        <v>6</v>
      </c>
      <c r="C26" s="6">
        <v>12924</v>
      </c>
      <c r="D26" s="67" t="s">
        <v>142</v>
      </c>
      <c r="E26" s="66" t="s">
        <v>56</v>
      </c>
      <c r="F26" s="70">
        <f>128*0.5</f>
        <v>64</v>
      </c>
      <c r="G26" s="13"/>
      <c r="H26" s="13">
        <f>ROUND(ROUND(G26,2)*ROUND(F26,3),2)</f>
        <v>0</v>
      </c>
    </row>
    <row r="27" spans="1:12">
      <c r="A27" s="103"/>
      <c r="C27"/>
      <c r="D27" s="67" t="s">
        <v>143</v>
      </c>
      <c r="E27" s="77"/>
      <c r="F27" s="126"/>
      <c r="G27" s="127"/>
      <c r="H27" s="127"/>
    </row>
    <row r="28" spans="1:12" ht="76.5">
      <c r="A28" s="103"/>
      <c r="B28" s="124"/>
      <c r="C28"/>
      <c r="D28" s="67" t="s">
        <v>112</v>
      </c>
      <c r="E28"/>
      <c r="F28"/>
      <c r="G28"/>
      <c r="H28"/>
    </row>
    <row r="29" spans="1:12">
      <c r="A29" s="103"/>
      <c r="B29" s="9">
        <v>5</v>
      </c>
      <c r="C29" s="9">
        <v>18120</v>
      </c>
      <c r="D29" s="68" t="s">
        <v>122</v>
      </c>
      <c r="E29" s="11" t="s">
        <v>56</v>
      </c>
      <c r="F29" s="12">
        <v>905</v>
      </c>
      <c r="G29" s="13"/>
      <c r="H29" s="13">
        <f>ROUND(ROUND(G29,2)*ROUND(F29,3),2)</f>
        <v>0</v>
      </c>
    </row>
    <row r="30" spans="1:12" ht="25.5">
      <c r="A30" s="103"/>
      <c r="B30"/>
      <c r="C30"/>
      <c r="D30" s="14" t="s">
        <v>57</v>
      </c>
      <c r="E30"/>
      <c r="F30"/>
      <c r="G30"/>
      <c r="H30"/>
    </row>
    <row r="31" spans="1:12">
      <c r="A31" s="113" t="s">
        <v>62</v>
      </c>
      <c r="B31" s="103"/>
      <c r="C31" s="122" t="s">
        <v>19</v>
      </c>
      <c r="D31" s="111" t="s">
        <v>59</v>
      </c>
      <c r="E31" s="103"/>
      <c r="F31" s="103"/>
      <c r="G31" s="103"/>
      <c r="H31" s="123">
        <f>SUM(H32:H52)</f>
        <v>0</v>
      </c>
      <c r="K31" s="100">
        <f>(H40*21)/100</f>
        <v>0</v>
      </c>
      <c r="L31" s="100" t="s">
        <v>9</v>
      </c>
    </row>
    <row r="32" spans="1:12">
      <c r="A32" s="100" t="s">
        <v>33</v>
      </c>
      <c r="B32" s="9">
        <v>6</v>
      </c>
      <c r="C32" s="9">
        <v>56335</v>
      </c>
      <c r="D32" s="68" t="s">
        <v>126</v>
      </c>
      <c r="E32" s="11" t="s">
        <v>56</v>
      </c>
      <c r="F32" s="12">
        <v>905</v>
      </c>
      <c r="G32" s="13"/>
      <c r="H32" s="13">
        <f>ROUND(ROUND(G32,2)*ROUND(F32,3),2)</f>
        <v>0</v>
      </c>
    </row>
    <row r="33" spans="1:14" ht="51">
      <c r="A33" s="113" t="s">
        <v>62</v>
      </c>
      <c r="B33"/>
      <c r="C33"/>
      <c r="D33" s="14" t="s">
        <v>60</v>
      </c>
      <c r="E33"/>
      <c r="F33"/>
      <c r="G33"/>
      <c r="H33"/>
      <c r="K33" s="100">
        <f>(H44*21)/100</f>
        <v>0</v>
      </c>
      <c r="L33" s="100" t="s">
        <v>9</v>
      </c>
    </row>
    <row r="34" spans="1:14">
      <c r="B34" s="9">
        <v>7</v>
      </c>
      <c r="C34" s="9">
        <v>56364</v>
      </c>
      <c r="D34" s="68" t="s">
        <v>128</v>
      </c>
      <c r="E34" s="11" t="s">
        <v>56</v>
      </c>
      <c r="F34" s="12">
        <v>905</v>
      </c>
      <c r="G34" s="13"/>
      <c r="H34" s="13">
        <f>ROUND(ROUND(G34,2)*ROUND(F34,3),2)</f>
        <v>0</v>
      </c>
    </row>
    <row r="35" spans="1:14">
      <c r="B35"/>
      <c r="C35"/>
      <c r="D35" s="15" t="s">
        <v>123</v>
      </c>
      <c r="E35"/>
      <c r="F35"/>
      <c r="G35"/>
      <c r="H35"/>
    </row>
    <row r="36" spans="1:14" ht="102">
      <c r="B36"/>
      <c r="C36"/>
      <c r="D36" s="14" t="s">
        <v>113</v>
      </c>
      <c r="E36"/>
      <c r="F36"/>
      <c r="G36"/>
      <c r="H36"/>
    </row>
    <row r="37" spans="1:14">
      <c r="B37" s="114">
        <v>12</v>
      </c>
      <c r="C37" s="114">
        <v>56932</v>
      </c>
      <c r="D37" s="115" t="s">
        <v>146</v>
      </c>
      <c r="E37" s="116" t="s">
        <v>56</v>
      </c>
      <c r="F37" s="117">
        <f>360*0.5</f>
        <v>180</v>
      </c>
      <c r="G37" s="118"/>
      <c r="H37" s="118">
        <f>ROUND(ROUND(G37,2)*ROUND(F37,3),2)</f>
        <v>0</v>
      </c>
    </row>
    <row r="38" spans="1:14">
      <c r="A38" s="103" t="s">
        <v>27</v>
      </c>
      <c r="B38" s="180"/>
      <c r="C38" s="180"/>
      <c r="D38" s="115" t="s">
        <v>145</v>
      </c>
      <c r="E38" s="181"/>
      <c r="F38" s="182"/>
      <c r="G38" s="183"/>
      <c r="H38" s="183"/>
      <c r="K38" s="100" t="e">
        <f>0+N38</f>
        <v>#REF!</v>
      </c>
      <c r="M38" s="100" t="e">
        <f>0+#REF!+#REF!+#REF!+#REF!+#REF!</f>
        <v>#REF!</v>
      </c>
      <c r="N38" s="100" t="e">
        <f>0+#REF!+#REF!+#REF!+#REF!+#REF!</f>
        <v>#REF!</v>
      </c>
    </row>
    <row r="39" spans="1:14" ht="38.25">
      <c r="D39" s="121" t="s">
        <v>144</v>
      </c>
    </row>
    <row r="40" spans="1:14">
      <c r="B40" s="114">
        <v>8</v>
      </c>
      <c r="C40" s="114">
        <v>572111</v>
      </c>
      <c r="D40" s="115" t="s">
        <v>105</v>
      </c>
      <c r="E40" s="116" t="s">
        <v>56</v>
      </c>
      <c r="F40" s="117">
        <v>905</v>
      </c>
      <c r="G40" s="118"/>
      <c r="H40" s="118">
        <f>ROUND(ROUND(G40,2)*ROUND(F40,3),2)</f>
        <v>0</v>
      </c>
    </row>
    <row r="41" spans="1:14" ht="51">
      <c r="D41" s="121" t="s">
        <v>61</v>
      </c>
    </row>
    <row r="42" spans="1:14">
      <c r="B42" s="114">
        <v>9</v>
      </c>
      <c r="C42" s="114">
        <v>572213</v>
      </c>
      <c r="D42" s="115" t="s">
        <v>124</v>
      </c>
      <c r="E42" s="116" t="s">
        <v>56</v>
      </c>
      <c r="F42" s="117">
        <v>905</v>
      </c>
      <c r="G42" s="165"/>
      <c r="H42" s="118">
        <f>ROUND(ROUND(G42,2)*ROUND(F42,3),2)</f>
        <v>0</v>
      </c>
    </row>
    <row r="43" spans="1:14" ht="51">
      <c r="D43" s="121" t="s">
        <v>61</v>
      </c>
      <c r="H43" s="125"/>
    </row>
    <row r="44" spans="1:14">
      <c r="B44" s="114">
        <v>10</v>
      </c>
      <c r="C44" s="114" t="s">
        <v>63</v>
      </c>
      <c r="D44" s="115" t="s">
        <v>127</v>
      </c>
      <c r="E44" s="116" t="s">
        <v>56</v>
      </c>
      <c r="F44" s="117">
        <v>905</v>
      </c>
      <c r="G44" s="118"/>
      <c r="H44" s="118">
        <f>ROUND(ROUND(G44,2)*ROUND(F44,3),2)</f>
        <v>0</v>
      </c>
    </row>
    <row r="45" spans="1:14" ht="140.25">
      <c r="D45" s="121" t="s">
        <v>64</v>
      </c>
    </row>
    <row r="46" spans="1:14">
      <c r="B46" s="114">
        <v>11</v>
      </c>
      <c r="C46" s="169" t="s">
        <v>118</v>
      </c>
      <c r="D46" s="68" t="s">
        <v>117</v>
      </c>
      <c r="E46" s="11" t="s">
        <v>56</v>
      </c>
      <c r="F46" s="70">
        <v>905</v>
      </c>
      <c r="G46" s="13"/>
      <c r="H46" s="13">
        <f>ROUND(ROUND(G46,2)*ROUND(F46,3),2)</f>
        <v>0</v>
      </c>
    </row>
    <row r="47" spans="1:14" ht="140.25">
      <c r="D47" s="14" t="s">
        <v>64</v>
      </c>
      <c r="E47"/>
      <c r="F47"/>
      <c r="G47"/>
      <c r="H47"/>
    </row>
    <row r="48" spans="1:14">
      <c r="B48" s="9">
        <v>12</v>
      </c>
      <c r="C48" s="9" t="s">
        <v>65</v>
      </c>
      <c r="D48" s="10" t="s">
        <v>66</v>
      </c>
      <c r="E48" s="11" t="s">
        <v>58</v>
      </c>
      <c r="F48" s="12">
        <v>23</v>
      </c>
      <c r="G48" s="13"/>
      <c r="H48" s="13">
        <f>ROUND(ROUND(G48,2)*ROUND(F48,3),2)</f>
        <v>0</v>
      </c>
    </row>
    <row r="49" spans="2:8" ht="51">
      <c r="B49"/>
      <c r="C49"/>
      <c r="D49" s="14" t="s">
        <v>67</v>
      </c>
      <c r="E49"/>
      <c r="F49"/>
      <c r="G49"/>
      <c r="H49"/>
    </row>
    <row r="50" spans="2:8">
      <c r="B50" s="9">
        <v>11</v>
      </c>
      <c r="C50" s="9">
        <v>58222</v>
      </c>
      <c r="D50" s="68" t="s">
        <v>139</v>
      </c>
      <c r="E50" s="66" t="s">
        <v>56</v>
      </c>
      <c r="F50" s="12">
        <f>8*0.8</f>
        <v>6.4</v>
      </c>
      <c r="G50" s="13"/>
      <c r="H50" s="13">
        <f>ROUND(ROUND(G50,2)*ROUND(F50,3),2)</f>
        <v>0</v>
      </c>
    </row>
    <row r="51" spans="2:8">
      <c r="B51"/>
      <c r="C51"/>
      <c r="D51" s="67" t="s">
        <v>140</v>
      </c>
      <c r="E51"/>
      <c r="F51"/>
      <c r="G51"/>
      <c r="H51"/>
    </row>
    <row r="52" spans="2:8" ht="140.25">
      <c r="B52"/>
      <c r="C52"/>
      <c r="D52" s="67" t="s">
        <v>141</v>
      </c>
      <c r="E52"/>
      <c r="F52"/>
      <c r="G52"/>
      <c r="H52"/>
    </row>
    <row r="53" spans="2:8">
      <c r="B53" s="103"/>
      <c r="C53" s="122" t="s">
        <v>47</v>
      </c>
      <c r="D53" s="111" t="s">
        <v>68</v>
      </c>
      <c r="E53" s="103"/>
      <c r="F53" s="103"/>
      <c r="G53" s="103"/>
      <c r="H53" s="123">
        <f>SUM(H54:H57)</f>
        <v>0</v>
      </c>
    </row>
    <row r="54" spans="2:8">
      <c r="B54" s="114">
        <v>13</v>
      </c>
      <c r="C54" s="114" t="s">
        <v>70</v>
      </c>
      <c r="D54" s="115" t="s">
        <v>71</v>
      </c>
      <c r="E54" s="116" t="s">
        <v>69</v>
      </c>
      <c r="F54" s="117">
        <v>11</v>
      </c>
      <c r="G54" s="118"/>
      <c r="H54" s="118">
        <f>ROUND(ROUND(G54,2)*ROUND(F54,3),2)</f>
        <v>0</v>
      </c>
    </row>
    <row r="55" spans="2:8" ht="25.5">
      <c r="D55" s="121" t="s">
        <v>72</v>
      </c>
      <c r="H55" s="124"/>
    </row>
    <row r="56" spans="2:8">
      <c r="B56" s="114">
        <v>14</v>
      </c>
      <c r="C56" s="114" t="s">
        <v>73</v>
      </c>
      <c r="D56" s="115" t="s">
        <v>74</v>
      </c>
      <c r="E56" s="116" t="s">
        <v>69</v>
      </c>
      <c r="F56" s="117">
        <v>10</v>
      </c>
      <c r="G56" s="118"/>
      <c r="H56" s="118">
        <f>ROUND(ROUND(G56,2)*ROUND(F56,3),2)</f>
        <v>0</v>
      </c>
    </row>
    <row r="57" spans="2:8" ht="25.5">
      <c r="D57" s="121" t="s">
        <v>72</v>
      </c>
    </row>
    <row r="58" spans="2:8">
      <c r="B58" s="103"/>
      <c r="C58" s="122" t="s">
        <v>24</v>
      </c>
      <c r="D58" s="111" t="s">
        <v>75</v>
      </c>
      <c r="E58" s="103"/>
      <c r="F58" s="103"/>
      <c r="G58" s="103"/>
      <c r="H58" s="123">
        <f>SUM(H59:H65)</f>
        <v>0</v>
      </c>
    </row>
    <row r="59" spans="2:8">
      <c r="B59" s="9">
        <v>14</v>
      </c>
      <c r="C59" s="9">
        <v>917224</v>
      </c>
      <c r="D59" s="10" t="s">
        <v>137</v>
      </c>
      <c r="E59" s="11" t="s">
        <v>58</v>
      </c>
      <c r="F59" s="12">
        <v>128</v>
      </c>
      <c r="G59" s="13"/>
      <c r="H59" s="13">
        <f>ROUND(ROUND(G59,2)*ROUND(F59,3),2)</f>
        <v>0</v>
      </c>
    </row>
    <row r="60" spans="2:8" ht="51">
      <c r="B60"/>
      <c r="C60"/>
      <c r="D60" s="69" t="s">
        <v>138</v>
      </c>
      <c r="E60"/>
      <c r="F60"/>
      <c r="G60"/>
      <c r="H60"/>
    </row>
    <row r="61" spans="2:8">
      <c r="B61" s="9">
        <v>15</v>
      </c>
      <c r="C61" s="9" t="s">
        <v>76</v>
      </c>
      <c r="D61" s="10" t="s">
        <v>77</v>
      </c>
      <c r="E61" s="11" t="s">
        <v>58</v>
      </c>
      <c r="F61" s="12">
        <v>23</v>
      </c>
      <c r="G61" s="13"/>
      <c r="H61" s="13">
        <f>ROUND(ROUND(G61,2)*ROUND(F61,3),2)</f>
        <v>0</v>
      </c>
    </row>
    <row r="62" spans="2:8">
      <c r="B62"/>
      <c r="C62"/>
      <c r="D62" s="69" t="s">
        <v>78</v>
      </c>
      <c r="E62"/>
      <c r="F62"/>
      <c r="G62"/>
      <c r="H62"/>
    </row>
    <row r="63" spans="2:8">
      <c r="B63" s="9">
        <v>16</v>
      </c>
      <c r="C63" s="9" t="s">
        <v>108</v>
      </c>
      <c r="D63" s="10" t="s">
        <v>109</v>
      </c>
      <c r="E63" s="11" t="s">
        <v>55</v>
      </c>
      <c r="F63" s="12">
        <v>1.5</v>
      </c>
      <c r="G63" s="13"/>
      <c r="H63" s="13">
        <f>ROUND(ROUND(G63,2)*ROUND(F63,3),2)</f>
        <v>0</v>
      </c>
    </row>
    <row r="64" spans="2:8">
      <c r="B64" s="85"/>
      <c r="C64" s="85"/>
      <c r="D64" s="15" t="s">
        <v>119</v>
      </c>
      <c r="E64" s="85"/>
      <c r="F64" s="85"/>
      <c r="G64" s="85"/>
      <c r="H64" s="85"/>
    </row>
    <row r="65" spans="2:8" ht="76.5">
      <c r="B65" s="85"/>
      <c r="C65" s="85"/>
      <c r="D65" s="67" t="s">
        <v>110</v>
      </c>
      <c r="E65" s="85"/>
      <c r="F65" s="85"/>
      <c r="G65" s="85"/>
      <c r="H65" s="85"/>
    </row>
  </sheetData>
  <sheetProtection algorithmName="SHA-512" hashValue="+RU2JC9oNAxfEkMmSEGFyaiF2dQp4Xqx/QpWC0RJXjOQnS6WXVK+XLAaK7UJieCT0a3I10kJgU2Cep+HlgUp8g==" saltValue="/s0YrnYahhbf9JhmJazrtQ==" spinCount="100000" sheet="1" objects="1" scenarios="1"/>
  <protectedRanges>
    <protectedRange sqref="G10:G65" name="Oblast1"/>
  </protectedRanges>
  <mergeCells count="9">
    <mergeCell ref="F6:F7"/>
    <mergeCell ref="G6:H6"/>
    <mergeCell ref="B3:C3"/>
    <mergeCell ref="B5:C5"/>
    <mergeCell ref="A6:A7"/>
    <mergeCell ref="B6:B7"/>
    <mergeCell ref="C6:C7"/>
    <mergeCell ref="D6:D7"/>
    <mergeCell ref="E6:E7"/>
  </mergeCells>
  <pageMargins left="0.74803149606299213" right="0.74803149606299213" top="0.98425196850393704" bottom="0.98425196850393704" header="0.51181102362204722" footer="0.51181102362204722"/>
  <pageSetup paperSize="9" scale="58" fitToHeight="3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2"/>
  <sheetViews>
    <sheetView view="pageBreakPreview" topLeftCell="B1" zoomScale="70" zoomScaleNormal="115" zoomScaleSheetLayoutView="70" workbookViewId="0">
      <pane ySplit="8" topLeftCell="A9" activePane="bottomLeft" state="frozen"/>
      <selection activeCell="H48" sqref="H48"/>
      <selection pane="bottomLeft" activeCell="F14" sqref="F14"/>
    </sheetView>
  </sheetViews>
  <sheetFormatPr defaultRowHeight="12.75" customHeight="1"/>
  <cols>
    <col min="1" max="1" width="9.140625" style="100" hidden="1" customWidth="1"/>
    <col min="2" max="2" width="7" style="100" customWidth="1"/>
    <col min="3" max="3" width="10.85546875" style="100" customWidth="1"/>
    <col min="4" max="4" width="77.5703125" style="100" customWidth="1"/>
    <col min="5" max="5" width="7.42578125" style="100" customWidth="1"/>
    <col min="6" max="6" width="14.5703125" style="100" customWidth="1"/>
    <col min="7" max="8" width="16.7109375" style="100" customWidth="1"/>
    <col min="9" max="9" width="9.140625" style="100"/>
    <col min="10" max="13" width="9.140625" style="100" hidden="1" customWidth="1"/>
    <col min="14" max="16384" width="9.140625" style="100"/>
  </cols>
  <sheetData>
    <row r="1" spans="1:13" ht="12.75" customHeight="1">
      <c r="A1" s="100" t="s">
        <v>0</v>
      </c>
      <c r="B1" s="101"/>
      <c r="C1" s="101"/>
      <c r="D1" s="101"/>
      <c r="E1" s="101"/>
      <c r="F1" s="101"/>
      <c r="G1" s="101"/>
      <c r="H1" s="101"/>
      <c r="K1" s="100" t="s">
        <v>8</v>
      </c>
    </row>
    <row r="2" spans="1:13" ht="24.95" customHeight="1">
      <c r="B2" s="101"/>
      <c r="C2" s="101"/>
      <c r="D2" s="102" t="s">
        <v>98</v>
      </c>
      <c r="E2" s="101"/>
      <c r="F2" s="101"/>
      <c r="G2" s="103"/>
      <c r="H2" s="103"/>
      <c r="J2" s="100" t="e">
        <f>0+J9+J16+#REF!+J22+#REF!+#REF!</f>
        <v>#REF!</v>
      </c>
      <c r="K2" s="100" t="s">
        <v>8</v>
      </c>
    </row>
    <row r="3" spans="1:13" ht="15" customHeight="1">
      <c r="A3" s="100" t="s">
        <v>1</v>
      </c>
      <c r="B3" s="213" t="s">
        <v>2</v>
      </c>
      <c r="C3" s="213"/>
      <c r="D3" s="170" t="s">
        <v>125</v>
      </c>
      <c r="E3" s="101"/>
      <c r="F3" s="104"/>
      <c r="G3" s="105" t="s">
        <v>25</v>
      </c>
      <c r="H3" s="106">
        <f>+H9+H16+H25+H47+H44</f>
        <v>0</v>
      </c>
      <c r="J3" s="100" t="s">
        <v>5</v>
      </c>
      <c r="K3" s="100" t="s">
        <v>9</v>
      </c>
    </row>
    <row r="4" spans="1:13" ht="5.0999999999999996" customHeight="1">
      <c r="B4" s="167"/>
      <c r="C4" s="167"/>
      <c r="D4" s="167"/>
      <c r="E4" s="101"/>
      <c r="F4" s="101"/>
      <c r="G4" s="107"/>
      <c r="H4" s="108"/>
    </row>
    <row r="5" spans="1:13" ht="15" customHeight="1">
      <c r="A5" s="100" t="s">
        <v>3</v>
      </c>
      <c r="B5" s="214" t="s">
        <v>4</v>
      </c>
      <c r="C5" s="214"/>
      <c r="D5" s="168" t="s">
        <v>131</v>
      </c>
      <c r="E5" s="103"/>
      <c r="F5" s="103"/>
      <c r="G5" s="103"/>
      <c r="H5" s="103"/>
      <c r="J5" s="100" t="s">
        <v>6</v>
      </c>
      <c r="K5" s="100" t="s">
        <v>9</v>
      </c>
    </row>
    <row r="6" spans="1:13" ht="12.75" customHeight="1">
      <c r="A6" s="212" t="s">
        <v>11</v>
      </c>
      <c r="B6" s="212" t="s">
        <v>13</v>
      </c>
      <c r="C6" s="212" t="s">
        <v>15</v>
      </c>
      <c r="D6" s="215" t="s">
        <v>16</v>
      </c>
      <c r="E6" s="212" t="s">
        <v>18</v>
      </c>
      <c r="F6" s="212" t="s">
        <v>20</v>
      </c>
      <c r="G6" s="212" t="s">
        <v>22</v>
      </c>
      <c r="H6" s="212"/>
      <c r="J6" s="100" t="s">
        <v>7</v>
      </c>
      <c r="K6" s="100" t="s">
        <v>9</v>
      </c>
    </row>
    <row r="7" spans="1:13" ht="12.75" customHeight="1">
      <c r="A7" s="212"/>
      <c r="B7" s="212"/>
      <c r="C7" s="212"/>
      <c r="D7" s="215"/>
      <c r="E7" s="212"/>
      <c r="F7" s="212"/>
      <c r="G7" s="166" t="s">
        <v>23</v>
      </c>
      <c r="H7" s="166" t="s">
        <v>25</v>
      </c>
    </row>
    <row r="8" spans="1:13" ht="12.75" customHeight="1">
      <c r="A8" s="166" t="s">
        <v>12</v>
      </c>
      <c r="B8" s="166" t="s">
        <v>14</v>
      </c>
      <c r="C8" s="166" t="s">
        <v>9</v>
      </c>
      <c r="D8" s="166" t="s">
        <v>17</v>
      </c>
      <c r="E8" s="166" t="s">
        <v>19</v>
      </c>
      <c r="F8" s="166" t="s">
        <v>21</v>
      </c>
      <c r="G8" s="166" t="s">
        <v>24</v>
      </c>
      <c r="H8" s="166" t="s">
        <v>26</v>
      </c>
    </row>
    <row r="9" spans="1:13" ht="12.75" customHeight="1">
      <c r="A9" s="109" t="s">
        <v>27</v>
      </c>
      <c r="B9" s="109"/>
      <c r="C9" s="110" t="s">
        <v>12</v>
      </c>
      <c r="D9" s="111" t="s">
        <v>52</v>
      </c>
      <c r="E9" s="109"/>
      <c r="F9" s="109"/>
      <c r="G9" s="109"/>
      <c r="H9" s="112">
        <f>SUM(H10:H15)</f>
        <v>0</v>
      </c>
      <c r="J9" s="100" t="e">
        <f>0+M9</f>
        <v>#REF!</v>
      </c>
      <c r="L9" s="100" t="e">
        <f>0+H10+#REF!</f>
        <v>#REF!</v>
      </c>
      <c r="M9" s="100" t="e">
        <f>0+J10+#REF!</f>
        <v>#REF!</v>
      </c>
    </row>
    <row r="10" spans="1:13" ht="25.5">
      <c r="A10" s="113" t="s">
        <v>29</v>
      </c>
      <c r="B10" s="114">
        <v>1</v>
      </c>
      <c r="C10" s="114">
        <v>15112</v>
      </c>
      <c r="D10" s="115" t="s">
        <v>101</v>
      </c>
      <c r="E10" s="116" t="s">
        <v>53</v>
      </c>
      <c r="F10" s="117">
        <f>220.6*1.8</f>
        <v>397.08</v>
      </c>
      <c r="G10" s="118"/>
      <c r="H10" s="118">
        <f>ROUND(ROUND(G10,2)*ROUND(F10,3),2)</f>
        <v>0</v>
      </c>
      <c r="J10" s="100">
        <f>(H10*21)/100</f>
        <v>0</v>
      </c>
      <c r="K10" s="100" t="s">
        <v>9</v>
      </c>
    </row>
    <row r="11" spans="1:13">
      <c r="A11" s="119" t="s">
        <v>32</v>
      </c>
      <c r="D11" s="120" t="s">
        <v>150</v>
      </c>
    </row>
    <row r="12" spans="1:13" ht="127.5">
      <c r="A12" s="100" t="s">
        <v>33</v>
      </c>
      <c r="D12" s="121" t="s">
        <v>102</v>
      </c>
    </row>
    <row r="13" spans="1:13" ht="25.5">
      <c r="B13" s="9">
        <v>2</v>
      </c>
      <c r="C13" s="9">
        <v>15130</v>
      </c>
      <c r="D13" s="68" t="s">
        <v>103</v>
      </c>
      <c r="E13" s="11" t="s">
        <v>53</v>
      </c>
      <c r="F13" s="70">
        <f>1*2.5</f>
        <v>2.5</v>
      </c>
      <c r="G13" s="13"/>
      <c r="H13" s="13">
        <f>ROUND(ROUND(G13,2)*ROUND(F13,3),2)</f>
        <v>0</v>
      </c>
    </row>
    <row r="14" spans="1:13">
      <c r="B14"/>
      <c r="C14"/>
      <c r="D14" s="15" t="s">
        <v>136</v>
      </c>
      <c r="E14"/>
      <c r="F14"/>
      <c r="G14"/>
      <c r="H14"/>
    </row>
    <row r="15" spans="1:13" ht="127.5">
      <c r="B15"/>
      <c r="C15"/>
      <c r="D15" s="67" t="s">
        <v>104</v>
      </c>
      <c r="E15"/>
      <c r="F15"/>
      <c r="G15"/>
      <c r="H15"/>
    </row>
    <row r="16" spans="1:13">
      <c r="A16" s="103" t="s">
        <v>27</v>
      </c>
      <c r="B16" s="103"/>
      <c r="C16" s="122" t="s">
        <v>14</v>
      </c>
      <c r="D16" s="111" t="s">
        <v>54</v>
      </c>
      <c r="E16" s="103"/>
      <c r="F16" s="103"/>
      <c r="G16" s="103"/>
      <c r="H16" s="123">
        <f>SUM(H17:H24)</f>
        <v>0</v>
      </c>
      <c r="J16" s="100" t="e">
        <f>0+M16</f>
        <v>#REF!</v>
      </c>
      <c r="L16" s="100" t="e">
        <f>0+#REF!+#REF!+#REF!+#REF!+#REF!+#REF!+#REF!+#REF!+#REF!+#REF!</f>
        <v>#REF!</v>
      </c>
      <c r="M16" s="100" t="e">
        <f>0+#REF!+#REF!+#REF!+#REF!+#REF!+#REF!+#REF!+#REF!+#REF!+#REF!</f>
        <v>#REF!</v>
      </c>
    </row>
    <row r="17" spans="1:13">
      <c r="B17" s="9">
        <v>4</v>
      </c>
      <c r="C17" s="9">
        <v>113323</v>
      </c>
      <c r="D17" s="68" t="s">
        <v>120</v>
      </c>
      <c r="E17" s="11" t="s">
        <v>55</v>
      </c>
      <c r="F17" s="12">
        <f>412*0.5</f>
        <v>206</v>
      </c>
      <c r="G17" s="13"/>
      <c r="H17" s="13">
        <f>ROUND(ROUND(G17,2)*ROUND(F17,3),2)</f>
        <v>0</v>
      </c>
    </row>
    <row r="18" spans="1:13">
      <c r="B18"/>
      <c r="C18"/>
      <c r="D18" s="15" t="s">
        <v>149</v>
      </c>
      <c r="E18"/>
      <c r="F18"/>
      <c r="G18"/>
      <c r="H18"/>
    </row>
    <row r="19" spans="1:13" ht="51">
      <c r="B19"/>
      <c r="C19"/>
      <c r="D19" s="14" t="s">
        <v>121</v>
      </c>
      <c r="E19"/>
      <c r="F19"/>
      <c r="G19"/>
      <c r="H19"/>
    </row>
    <row r="20" spans="1:13">
      <c r="B20" s="113">
        <v>6</v>
      </c>
      <c r="C20" s="6">
        <v>12922</v>
      </c>
      <c r="D20" s="67" t="s">
        <v>111</v>
      </c>
      <c r="E20" s="66" t="s">
        <v>56</v>
      </c>
      <c r="F20" s="70">
        <v>146</v>
      </c>
      <c r="G20" s="13"/>
      <c r="H20" s="13">
        <f>ROUND(ROUND(G20,2)*ROUND(F20,3),2)</f>
        <v>0</v>
      </c>
    </row>
    <row r="21" spans="1:13">
      <c r="C21"/>
      <c r="D21" s="67" t="s">
        <v>134</v>
      </c>
      <c r="E21" s="77"/>
      <c r="F21" s="126"/>
      <c r="G21" s="127"/>
      <c r="H21" s="127"/>
    </row>
    <row r="22" spans="1:13" ht="76.5">
      <c r="A22" s="103" t="s">
        <v>27</v>
      </c>
      <c r="B22" s="128"/>
      <c r="C22"/>
      <c r="D22" s="67" t="s">
        <v>112</v>
      </c>
      <c r="E22"/>
      <c r="F22"/>
      <c r="G22"/>
      <c r="H22"/>
      <c r="J22" s="100" t="e">
        <f>0+M22</f>
        <v>#REF!</v>
      </c>
      <c r="L22" s="100" t="e">
        <f>0+#REF!+#REF!+#REF!+#REF!+H34+H38+#REF!+#REF!+#REF!</f>
        <v>#REF!</v>
      </c>
      <c r="M22" s="100" t="e">
        <f>0+#REF!+#REF!+#REF!+#REF!+J28+J30+#REF!+#REF!+#REF!</f>
        <v>#REF!</v>
      </c>
    </row>
    <row r="23" spans="1:13">
      <c r="A23" s="103"/>
      <c r="B23" s="9">
        <v>5</v>
      </c>
      <c r="C23" s="9">
        <v>18120</v>
      </c>
      <c r="D23" s="68" t="s">
        <v>122</v>
      </c>
      <c r="E23" s="11" t="s">
        <v>56</v>
      </c>
      <c r="F23" s="12">
        <v>412</v>
      </c>
      <c r="G23" s="13"/>
      <c r="H23" s="13">
        <f>ROUND(ROUND(G23,2)*ROUND(F23,3),2)</f>
        <v>0</v>
      </c>
    </row>
    <row r="24" spans="1:13" ht="25.5">
      <c r="A24" s="103"/>
      <c r="B24"/>
      <c r="C24"/>
      <c r="D24" s="14" t="s">
        <v>57</v>
      </c>
      <c r="E24"/>
      <c r="F24"/>
      <c r="G24"/>
      <c r="H24"/>
    </row>
    <row r="25" spans="1:13">
      <c r="A25" s="103"/>
      <c r="B25" s="103"/>
      <c r="C25" s="122" t="s">
        <v>19</v>
      </c>
      <c r="D25" s="111" t="s">
        <v>59</v>
      </c>
      <c r="E25" s="103"/>
      <c r="F25" s="103"/>
      <c r="G25" s="103"/>
      <c r="H25" s="123">
        <f>SUM(H26:H43)</f>
        <v>0</v>
      </c>
    </row>
    <row r="26" spans="1:13">
      <c r="A26" s="103"/>
      <c r="B26" s="9">
        <v>6</v>
      </c>
      <c r="C26" s="9">
        <v>56335</v>
      </c>
      <c r="D26" s="68" t="s">
        <v>126</v>
      </c>
      <c r="E26" s="11" t="s">
        <v>56</v>
      </c>
      <c r="F26" s="12">
        <v>412</v>
      </c>
      <c r="G26" s="13"/>
      <c r="H26" s="13">
        <f>ROUND(ROUND(G26,2)*ROUND(F26,3),2)</f>
        <v>0</v>
      </c>
    </row>
    <row r="27" spans="1:13" ht="51">
      <c r="A27" s="103"/>
      <c r="B27"/>
      <c r="C27"/>
      <c r="D27" s="14" t="s">
        <v>60</v>
      </c>
      <c r="E27"/>
      <c r="F27"/>
      <c r="G27"/>
      <c r="H27"/>
    </row>
    <row r="28" spans="1:13">
      <c r="A28" s="113" t="s">
        <v>62</v>
      </c>
      <c r="B28" s="9">
        <v>7</v>
      </c>
      <c r="C28" s="9">
        <v>56364</v>
      </c>
      <c r="D28" s="68" t="s">
        <v>128</v>
      </c>
      <c r="E28" s="11" t="s">
        <v>56</v>
      </c>
      <c r="F28" s="12">
        <v>412</v>
      </c>
      <c r="G28" s="13"/>
      <c r="H28" s="13">
        <f>ROUND(ROUND(G28,2)*ROUND(F28,3),2)</f>
        <v>0</v>
      </c>
      <c r="J28" s="100">
        <f>(H34*21)/100</f>
        <v>0</v>
      </c>
      <c r="K28" s="100" t="s">
        <v>9</v>
      </c>
    </row>
    <row r="29" spans="1:13">
      <c r="A29" s="100" t="s">
        <v>33</v>
      </c>
      <c r="B29"/>
      <c r="C29"/>
      <c r="D29" s="15" t="s">
        <v>123</v>
      </c>
      <c r="E29"/>
      <c r="F29"/>
      <c r="G29"/>
      <c r="H29"/>
    </row>
    <row r="30" spans="1:13" ht="102">
      <c r="A30" s="113" t="s">
        <v>62</v>
      </c>
      <c r="B30"/>
      <c r="C30"/>
      <c r="D30" s="14" t="s">
        <v>113</v>
      </c>
      <c r="E30"/>
      <c r="F30"/>
      <c r="G30"/>
      <c r="H30"/>
      <c r="J30" s="100">
        <f>(H38*21)/100</f>
        <v>0</v>
      </c>
      <c r="K30" s="100" t="s">
        <v>9</v>
      </c>
    </row>
    <row r="31" spans="1:13">
      <c r="A31" s="100" t="s">
        <v>33</v>
      </c>
      <c r="B31" s="114">
        <v>12</v>
      </c>
      <c r="C31" s="114">
        <v>56932</v>
      </c>
      <c r="D31" s="115" t="s">
        <v>146</v>
      </c>
      <c r="E31" s="116" t="s">
        <v>56</v>
      </c>
      <c r="F31" s="117">
        <f>146*2*0.5</f>
        <v>146</v>
      </c>
      <c r="G31" s="118"/>
      <c r="H31" s="118">
        <f>ROUND(ROUND(G31,2)*ROUND(F31,3),2)</f>
        <v>0</v>
      </c>
    </row>
    <row r="32" spans="1:13">
      <c r="B32" s="180"/>
      <c r="C32" s="180"/>
      <c r="D32" s="115" t="s">
        <v>134</v>
      </c>
      <c r="E32" s="181"/>
      <c r="F32" s="182"/>
      <c r="G32" s="183"/>
      <c r="H32" s="183"/>
    </row>
    <row r="33" spans="2:8" ht="38.25">
      <c r="D33" s="121" t="s">
        <v>144</v>
      </c>
    </row>
    <row r="34" spans="2:8">
      <c r="B34" s="114">
        <v>9</v>
      </c>
      <c r="C34" s="114">
        <v>572111</v>
      </c>
      <c r="D34" s="115" t="s">
        <v>105</v>
      </c>
      <c r="E34" s="116" t="s">
        <v>56</v>
      </c>
      <c r="F34" s="117">
        <v>412</v>
      </c>
      <c r="G34" s="118"/>
      <c r="H34" s="118">
        <f>ROUND(ROUND(G34,2)*ROUND(F34,3),2)</f>
        <v>0</v>
      </c>
    </row>
    <row r="35" spans="2:8" ht="51">
      <c r="D35" s="121" t="s">
        <v>61</v>
      </c>
    </row>
    <row r="36" spans="2:8">
      <c r="B36" s="114">
        <v>9</v>
      </c>
      <c r="C36" s="114">
        <v>572213</v>
      </c>
      <c r="D36" s="115" t="s">
        <v>124</v>
      </c>
      <c r="E36" s="116" t="s">
        <v>56</v>
      </c>
      <c r="F36" s="117">
        <v>412</v>
      </c>
      <c r="G36" s="165"/>
      <c r="H36" s="118">
        <f>ROUND(ROUND(G36,2)*ROUND(F36,3),2)</f>
        <v>0</v>
      </c>
    </row>
    <row r="37" spans="2:8" ht="51">
      <c r="D37" s="121" t="s">
        <v>61</v>
      </c>
      <c r="H37" s="125"/>
    </row>
    <row r="38" spans="2:8">
      <c r="B38" s="114">
        <v>10</v>
      </c>
      <c r="C38" s="114" t="s">
        <v>63</v>
      </c>
      <c r="D38" s="115" t="s">
        <v>127</v>
      </c>
      <c r="E38" s="116" t="s">
        <v>56</v>
      </c>
      <c r="F38" s="117">
        <v>412</v>
      </c>
      <c r="G38" s="118"/>
      <c r="H38" s="118">
        <f>ROUND(ROUND(G38,2)*ROUND(F38,3),2)</f>
        <v>0</v>
      </c>
    </row>
    <row r="39" spans="2:8" ht="140.25">
      <c r="D39" s="121" t="s">
        <v>64</v>
      </c>
    </row>
    <row r="40" spans="2:8">
      <c r="B40" s="114">
        <v>11</v>
      </c>
      <c r="C40" s="169" t="s">
        <v>118</v>
      </c>
      <c r="D40" s="68" t="s">
        <v>117</v>
      </c>
      <c r="E40" s="11" t="s">
        <v>56</v>
      </c>
      <c r="F40" s="70">
        <v>412</v>
      </c>
      <c r="G40" s="13"/>
      <c r="H40" s="118">
        <f>ROUND(ROUND(G40,2)*ROUND(F40,3),2)</f>
        <v>0</v>
      </c>
    </row>
    <row r="41" spans="2:8" ht="140.25">
      <c r="D41" s="14" t="s">
        <v>64</v>
      </c>
      <c r="E41"/>
      <c r="F41"/>
      <c r="G41"/>
      <c r="H41" s="125"/>
    </row>
    <row r="42" spans="2:8">
      <c r="B42" s="9">
        <v>12</v>
      </c>
      <c r="C42" s="9" t="s">
        <v>65</v>
      </c>
      <c r="D42" s="10" t="s">
        <v>66</v>
      </c>
      <c r="E42" s="11" t="s">
        <v>58</v>
      </c>
      <c r="F42" s="12">
        <v>4</v>
      </c>
      <c r="G42" s="13"/>
      <c r="H42" s="13">
        <f>ROUND(ROUND(G42,2)*ROUND(F42,3),2)</f>
        <v>0</v>
      </c>
    </row>
    <row r="43" spans="2:8" ht="51">
      <c r="B43"/>
      <c r="C43"/>
      <c r="D43" s="14" t="s">
        <v>67</v>
      </c>
      <c r="E43"/>
      <c r="F43"/>
      <c r="G43"/>
      <c r="H43"/>
    </row>
    <row r="44" spans="2:8">
      <c r="B44" s="103"/>
      <c r="C44" s="122" t="s">
        <v>47</v>
      </c>
      <c r="D44" s="111" t="s">
        <v>68</v>
      </c>
      <c r="E44" s="103"/>
      <c r="F44" s="103"/>
      <c r="G44" s="103"/>
      <c r="H44" s="123">
        <f>SUM(H45:H46)</f>
        <v>0</v>
      </c>
    </row>
    <row r="45" spans="2:8">
      <c r="B45" s="114">
        <v>13</v>
      </c>
      <c r="C45" s="114" t="s">
        <v>70</v>
      </c>
      <c r="D45" s="115" t="s">
        <v>71</v>
      </c>
      <c r="E45" s="116" t="s">
        <v>69</v>
      </c>
      <c r="F45" s="117">
        <v>2</v>
      </c>
      <c r="G45" s="118"/>
      <c r="H45" s="118">
        <f>ROUND(ROUND(G45,2)*ROUND(F45,3),2)</f>
        <v>0</v>
      </c>
    </row>
    <row r="46" spans="2:8" ht="25.5">
      <c r="D46" s="121" t="s">
        <v>72</v>
      </c>
      <c r="H46" s="125"/>
    </row>
    <row r="47" spans="2:8">
      <c r="B47" s="103"/>
      <c r="C47" s="122" t="s">
        <v>24</v>
      </c>
      <c r="D47" s="111" t="s">
        <v>75</v>
      </c>
      <c r="E47" s="103"/>
      <c r="F47" s="103"/>
      <c r="G47" s="103"/>
      <c r="H47" s="123">
        <f>SUM(H48:H52)</f>
        <v>0</v>
      </c>
    </row>
    <row r="48" spans="2:8">
      <c r="B48" s="9">
        <v>13</v>
      </c>
      <c r="C48" s="9" t="s">
        <v>76</v>
      </c>
      <c r="D48" s="10" t="s">
        <v>77</v>
      </c>
      <c r="E48" s="11" t="s">
        <v>58</v>
      </c>
      <c r="F48" s="12">
        <v>4</v>
      </c>
      <c r="G48" s="13"/>
      <c r="H48" s="13">
        <f>ROUND(ROUND(G48,2)*ROUND(F48,3),2)</f>
        <v>0</v>
      </c>
    </row>
    <row r="49" spans="2:8">
      <c r="B49"/>
      <c r="C49"/>
      <c r="D49" s="69" t="s">
        <v>78</v>
      </c>
      <c r="E49"/>
      <c r="F49"/>
      <c r="G49"/>
      <c r="H49"/>
    </row>
    <row r="50" spans="2:8" ht="12.75" customHeight="1">
      <c r="B50" s="9">
        <v>14</v>
      </c>
      <c r="C50" s="9" t="s">
        <v>108</v>
      </c>
      <c r="D50" s="10" t="s">
        <v>109</v>
      </c>
      <c r="E50" s="11" t="s">
        <v>55</v>
      </c>
      <c r="F50" s="12">
        <v>1</v>
      </c>
      <c r="G50" s="13"/>
      <c r="H50" s="13">
        <f>ROUND(ROUND(G50,2)*ROUND(F50,3),2)</f>
        <v>0</v>
      </c>
    </row>
    <row r="51" spans="2:8" ht="12.75" customHeight="1">
      <c r="B51" s="85"/>
      <c r="C51" s="85"/>
      <c r="D51" s="15" t="s">
        <v>130</v>
      </c>
      <c r="E51" s="85"/>
      <c r="F51" s="85"/>
      <c r="G51" s="85"/>
      <c r="H51" s="85"/>
    </row>
    <row r="52" spans="2:8" ht="12.75" customHeight="1">
      <c r="B52" s="85"/>
      <c r="C52" s="85"/>
      <c r="D52" s="67" t="s">
        <v>110</v>
      </c>
      <c r="E52" s="85"/>
      <c r="F52" s="85"/>
      <c r="G52" s="85"/>
      <c r="H52" s="85"/>
    </row>
  </sheetData>
  <sheetProtection algorithmName="SHA-512" hashValue="lbfosMuK4X4X82CkuiVcOezopVYnK+K2s89ECOBcg7GZpLPw2Z3KJdSu7G/m2JGduaN7ObZ7yrzezF73uQY8QQ==" saltValue="uh5gEcVDwenE9XCpp+pUug==" spinCount="100000" sheet="1" objects="1" scenarios="1"/>
  <protectedRanges>
    <protectedRange sqref="G10:G52" name="Oblast1"/>
  </protectedRanges>
  <mergeCells count="9">
    <mergeCell ref="F6:F7"/>
    <mergeCell ref="G6:H6"/>
    <mergeCell ref="B3:C3"/>
    <mergeCell ref="B5:C5"/>
    <mergeCell ref="A6:A7"/>
    <mergeCell ref="B6:B7"/>
    <mergeCell ref="C6:C7"/>
    <mergeCell ref="D6:D7"/>
    <mergeCell ref="E6:E7"/>
  </mergeCells>
  <pageMargins left="0.74803149606299213" right="0.74803149606299213" top="0.98425196850393704" bottom="0.98425196850393704" header="0.51181102362204722" footer="0.51181102362204722"/>
  <pageSetup paperSize="9" scale="58" fitToHeight="3" orientation="portrait" horizontalDpi="300" verticalDpi="300" r:id="rId1"/>
  <headerFooter alignWithMargins="0"/>
  <rowBreaks count="1" manualBreakCount="1">
    <brk id="21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Rekapitulace</vt:lpstr>
      <vt:lpstr>VRN</vt:lpstr>
      <vt:lpstr>11c</vt:lpstr>
      <vt:lpstr>12c</vt:lpstr>
      <vt:lpstr>'11c'!Oblast_tisku</vt:lpstr>
      <vt:lpstr>'12c'!Oblast_tisku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Petr Svoboda</cp:lastModifiedBy>
  <cp:lastPrinted>2020-12-16T12:06:57Z</cp:lastPrinted>
  <dcterms:created xsi:type="dcterms:W3CDTF">2019-02-05T12:33:27Z</dcterms:created>
  <dcterms:modified xsi:type="dcterms:W3CDTF">2021-09-15T06:54:55Z</dcterms:modified>
</cp:coreProperties>
</file>