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xr:revisionPtr revIDLastSave="0" documentId="13_ncr:1_{B3AC3E65-4EF8-431A-BB82-92CF79520A28}" xr6:coauthVersionLast="47" xr6:coauthVersionMax="47" xr10:uidLastSave="{00000000-0000-0000-0000-000000000000}"/>
  <bookViews>
    <workbookView xWindow="19118" yWindow="0" windowWidth="19365" windowHeight="19928" activeTab="2" xr2:uid="{00000000-000D-0000-FFFF-FFFF00000000}"/>
  </bookViews>
  <sheets>
    <sheet name="Rekapitulace stavby" sheetId="1" r:id="rId1"/>
    <sheet name="Objekt1 - SO 00" sheetId="2" r:id="rId2"/>
    <sheet name="Objekt2 - SO 01.2" sheetId="3" r:id="rId3"/>
  </sheets>
  <definedNames>
    <definedName name="_xlnm._FilterDatabase" localSheetId="1" hidden="1">'Objekt1 - SO 00'!$C$116:$K$130</definedName>
    <definedName name="_xlnm._FilterDatabase" localSheetId="2" hidden="1">'Objekt2 - SO 01.2'!$C$115:$K$210</definedName>
    <definedName name="_xlnm.Print_Titles" localSheetId="1">'Objekt1 - SO 00'!$116:$116</definedName>
    <definedName name="_xlnm.Print_Titles" localSheetId="2">'Objekt2 - SO 01.2'!$115:$115</definedName>
    <definedName name="_xlnm.Print_Titles" localSheetId="0">'Rekapitulace stavby'!$92:$92</definedName>
    <definedName name="_xlnm.Print_Area" localSheetId="1">'Objekt1 - SO 00'!$C$104:$K$130</definedName>
    <definedName name="_xlnm.Print_Area" localSheetId="2">'Objekt2 - SO 01.2'!$C$103:$K$210</definedName>
    <definedName name="_xlnm.Print_Area" localSheetId="0">'Rekapitulace stavby'!$D$4:$AO$76,'Rekapitulace stavby'!$C$82:$AQ$97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3" l="1"/>
  <c r="J36" i="3"/>
  <c r="AY96" i="1" s="1"/>
  <c r="J35" i="3"/>
  <c r="AX96" i="1"/>
  <c r="BI207" i="3"/>
  <c r="BH207" i="3"/>
  <c r="BG207" i="3"/>
  <c r="BF207" i="3"/>
  <c r="T207" i="3"/>
  <c r="R207" i="3"/>
  <c r="P207" i="3"/>
  <c r="BI203" i="3"/>
  <c r="BH203" i="3"/>
  <c r="BG203" i="3"/>
  <c r="BF203" i="3"/>
  <c r="T203" i="3"/>
  <c r="R203" i="3"/>
  <c r="P203" i="3"/>
  <c r="BI199" i="3"/>
  <c r="BH199" i="3"/>
  <c r="BG199" i="3"/>
  <c r="BF199" i="3"/>
  <c r="T199" i="3"/>
  <c r="R199" i="3"/>
  <c r="P199" i="3"/>
  <c r="BI195" i="3"/>
  <c r="BH195" i="3"/>
  <c r="BG195" i="3"/>
  <c r="BF195" i="3"/>
  <c r="T195" i="3"/>
  <c r="R195" i="3"/>
  <c r="P195" i="3"/>
  <c r="BI191" i="3"/>
  <c r="BH191" i="3"/>
  <c r="BG191" i="3"/>
  <c r="BF191" i="3"/>
  <c r="T191" i="3"/>
  <c r="R191" i="3"/>
  <c r="P191" i="3"/>
  <c r="BI187" i="3"/>
  <c r="BH187" i="3"/>
  <c r="BG187" i="3"/>
  <c r="BF187" i="3"/>
  <c r="T187" i="3"/>
  <c r="R187" i="3"/>
  <c r="P187" i="3"/>
  <c r="BI183" i="3"/>
  <c r="BH183" i="3"/>
  <c r="BG183" i="3"/>
  <c r="BF183" i="3"/>
  <c r="T183" i="3"/>
  <c r="R183" i="3"/>
  <c r="P183" i="3"/>
  <c r="BI179" i="3"/>
  <c r="BH179" i="3"/>
  <c r="BG179" i="3"/>
  <c r="BF179" i="3"/>
  <c r="T179" i="3"/>
  <c r="R179" i="3"/>
  <c r="P179" i="3"/>
  <c r="BI175" i="3"/>
  <c r="BH175" i="3"/>
  <c r="BG175" i="3"/>
  <c r="BF175" i="3"/>
  <c r="T175" i="3"/>
  <c r="R175" i="3"/>
  <c r="P175" i="3"/>
  <c r="BI171" i="3"/>
  <c r="BH171" i="3"/>
  <c r="BG171" i="3"/>
  <c r="BF171" i="3"/>
  <c r="T171" i="3"/>
  <c r="R171" i="3"/>
  <c r="P171" i="3"/>
  <c r="BI167" i="3"/>
  <c r="BH167" i="3"/>
  <c r="BG167" i="3"/>
  <c r="BF167" i="3"/>
  <c r="T167" i="3"/>
  <c r="R167" i="3"/>
  <c r="P167" i="3"/>
  <c r="BI161" i="3"/>
  <c r="BH161" i="3"/>
  <c r="BG161" i="3"/>
  <c r="BF161" i="3"/>
  <c r="T161" i="3"/>
  <c r="R161" i="3"/>
  <c r="P161" i="3"/>
  <c r="BI157" i="3"/>
  <c r="BH157" i="3"/>
  <c r="BG157" i="3"/>
  <c r="BF157" i="3"/>
  <c r="T157" i="3"/>
  <c r="R157" i="3"/>
  <c r="P157" i="3"/>
  <c r="BI153" i="3"/>
  <c r="BH153" i="3"/>
  <c r="BG153" i="3"/>
  <c r="BF153" i="3"/>
  <c r="T153" i="3"/>
  <c r="R153" i="3"/>
  <c r="P153" i="3"/>
  <c r="BI149" i="3"/>
  <c r="BH149" i="3"/>
  <c r="BG149" i="3"/>
  <c r="BF149" i="3"/>
  <c r="T149" i="3"/>
  <c r="R149" i="3"/>
  <c r="P149" i="3"/>
  <c r="BI145" i="3"/>
  <c r="BH145" i="3"/>
  <c r="BG145" i="3"/>
  <c r="BF145" i="3"/>
  <c r="T145" i="3"/>
  <c r="R145" i="3"/>
  <c r="P145" i="3"/>
  <c r="BI141" i="3"/>
  <c r="BH141" i="3"/>
  <c r="BG141" i="3"/>
  <c r="BF141" i="3"/>
  <c r="T141" i="3"/>
  <c r="R141" i="3"/>
  <c r="P141" i="3"/>
  <c r="BI137" i="3"/>
  <c r="BH137" i="3"/>
  <c r="BG137" i="3"/>
  <c r="BF137" i="3"/>
  <c r="T137" i="3"/>
  <c r="R137" i="3"/>
  <c r="P137" i="3"/>
  <c r="BI133" i="3"/>
  <c r="BH133" i="3"/>
  <c r="BG133" i="3"/>
  <c r="BF133" i="3"/>
  <c r="T133" i="3"/>
  <c r="R133" i="3"/>
  <c r="P133" i="3"/>
  <c r="BI129" i="3"/>
  <c r="BH129" i="3"/>
  <c r="BG129" i="3"/>
  <c r="BF129" i="3"/>
  <c r="T129" i="3"/>
  <c r="R129" i="3"/>
  <c r="P129" i="3"/>
  <c r="BI125" i="3"/>
  <c r="BH125" i="3"/>
  <c r="BG125" i="3"/>
  <c r="BF125" i="3"/>
  <c r="T125" i="3"/>
  <c r="R125" i="3"/>
  <c r="P125" i="3"/>
  <c r="BI121" i="3"/>
  <c r="BH121" i="3"/>
  <c r="BG121" i="3"/>
  <c r="BF121" i="3"/>
  <c r="T121" i="3"/>
  <c r="R121" i="3"/>
  <c r="P121" i="3"/>
  <c r="BI117" i="3"/>
  <c r="BH117" i="3"/>
  <c r="BG117" i="3"/>
  <c r="BF117" i="3"/>
  <c r="T117" i="3"/>
  <c r="R117" i="3"/>
  <c r="P117" i="3"/>
  <c r="F110" i="3"/>
  <c r="E108" i="3"/>
  <c r="F89" i="3"/>
  <c r="E87" i="3"/>
  <c r="J24" i="3"/>
  <c r="E24" i="3"/>
  <c r="J113" i="3" s="1"/>
  <c r="J23" i="3"/>
  <c r="J21" i="3"/>
  <c r="E21" i="3"/>
  <c r="J112" i="3"/>
  <c r="J20" i="3"/>
  <c r="J18" i="3"/>
  <c r="E18" i="3"/>
  <c r="F113" i="3" s="1"/>
  <c r="J17" i="3"/>
  <c r="J15" i="3"/>
  <c r="E15" i="3"/>
  <c r="F112" i="3"/>
  <c r="J14" i="3"/>
  <c r="J12" i="3"/>
  <c r="J110" i="3"/>
  <c r="E7" i="3"/>
  <c r="E106" i="3" s="1"/>
  <c r="J37" i="2"/>
  <c r="J36" i="2"/>
  <c r="AY95" i="1" s="1"/>
  <c r="J35" i="2"/>
  <c r="AX95" i="1"/>
  <c r="BI129" i="2"/>
  <c r="BH129" i="2"/>
  <c r="BG129" i="2"/>
  <c r="BF129" i="2"/>
  <c r="T129" i="2"/>
  <c r="R129" i="2"/>
  <c r="P129" i="2"/>
  <c r="BI127" i="2"/>
  <c r="BH127" i="2"/>
  <c r="BG127" i="2"/>
  <c r="BF127" i="2"/>
  <c r="T127" i="2"/>
  <c r="R127" i="2"/>
  <c r="P127" i="2"/>
  <c r="BI125" i="2"/>
  <c r="BH125" i="2"/>
  <c r="BG125" i="2"/>
  <c r="BF125" i="2"/>
  <c r="T125" i="2"/>
  <c r="R125" i="2"/>
  <c r="P125" i="2"/>
  <c r="BI123" i="2"/>
  <c r="BH123" i="2"/>
  <c r="BG123" i="2"/>
  <c r="BF123" i="2"/>
  <c r="T123" i="2"/>
  <c r="R123" i="2"/>
  <c r="P123" i="2"/>
  <c r="BI121" i="2"/>
  <c r="BH121" i="2"/>
  <c r="BG121" i="2"/>
  <c r="BF121" i="2"/>
  <c r="T121" i="2"/>
  <c r="R121" i="2"/>
  <c r="P121" i="2"/>
  <c r="BI119" i="2"/>
  <c r="BH119" i="2"/>
  <c r="BG119" i="2"/>
  <c r="BF119" i="2"/>
  <c r="T119" i="2"/>
  <c r="R119" i="2"/>
  <c r="P119" i="2"/>
  <c r="F111" i="2"/>
  <c r="E109" i="2"/>
  <c r="F89" i="2"/>
  <c r="E87" i="2"/>
  <c r="J24" i="2"/>
  <c r="E24" i="2"/>
  <c r="J114" i="2" s="1"/>
  <c r="J23" i="2"/>
  <c r="J21" i="2"/>
  <c r="E21" i="2"/>
  <c r="J113" i="2"/>
  <c r="J20" i="2"/>
  <c r="J18" i="2"/>
  <c r="E18" i="2"/>
  <c r="F114" i="2"/>
  <c r="J17" i="2"/>
  <c r="J15" i="2"/>
  <c r="E15" i="2"/>
  <c r="F113" i="2" s="1"/>
  <c r="J14" i="2"/>
  <c r="J12" i="2"/>
  <c r="J111" i="2" s="1"/>
  <c r="E7" i="2"/>
  <c r="E107" i="2"/>
  <c r="L90" i="1"/>
  <c r="AM90" i="1"/>
  <c r="AM89" i="1"/>
  <c r="L89" i="1"/>
  <c r="AM87" i="1"/>
  <c r="L87" i="1"/>
  <c r="L85" i="1"/>
  <c r="L84" i="1"/>
  <c r="J125" i="2"/>
  <c r="J119" i="2"/>
  <c r="BK129" i="2"/>
  <c r="BK127" i="2"/>
  <c r="J123" i="2"/>
  <c r="J207" i="3"/>
  <c r="BK195" i="3"/>
  <c r="J191" i="3"/>
  <c r="BK187" i="3"/>
  <c r="BK183" i="3"/>
  <c r="BK179" i="3"/>
  <c r="BK175" i="3"/>
  <c r="J171" i="3"/>
  <c r="BK167" i="3"/>
  <c r="J161" i="3"/>
  <c r="BK157" i="3"/>
  <c r="J153" i="3"/>
  <c r="BK149" i="3"/>
  <c r="BK145" i="3"/>
  <c r="BK141" i="3"/>
  <c r="J133" i="3"/>
  <c r="BK129" i="3"/>
  <c r="BK121" i="3"/>
  <c r="J117" i="3"/>
  <c r="J203" i="3"/>
  <c r="BK191" i="3"/>
  <c r="J183" i="3"/>
  <c r="J175" i="3"/>
  <c r="J167" i="3"/>
  <c r="J149" i="3"/>
  <c r="J137" i="3"/>
  <c r="J125" i="3"/>
  <c r="J127" i="2"/>
  <c r="BK121" i="2"/>
  <c r="J121" i="2"/>
  <c r="AS94" i="1"/>
  <c r="BK207" i="3"/>
  <c r="BK203" i="3"/>
  <c r="J199" i="3"/>
  <c r="BK137" i="3"/>
  <c r="BK125" i="3"/>
  <c r="BK117" i="3"/>
  <c r="BK199" i="3"/>
  <c r="J187" i="3"/>
  <c r="J179" i="3"/>
  <c r="BK171" i="3"/>
  <c r="BK161" i="3"/>
  <c r="BK153" i="3"/>
  <c r="J145" i="3"/>
  <c r="BK133" i="3"/>
  <c r="J121" i="3"/>
  <c r="J195" i="3"/>
  <c r="J157" i="3"/>
  <c r="J141" i="3"/>
  <c r="J129" i="3"/>
  <c r="BK123" i="2"/>
  <c r="BK119" i="2"/>
  <c r="J129" i="2"/>
  <c r="BK125" i="2"/>
  <c r="F37" i="3" l="1"/>
  <c r="P118" i="2"/>
  <c r="P117" i="2"/>
  <c r="AU95" i="1"/>
  <c r="T118" i="2"/>
  <c r="T117" i="2"/>
  <c r="BK116" i="3"/>
  <c r="J116" i="3" s="1"/>
  <c r="J30" i="3" s="1"/>
  <c r="R116" i="3"/>
  <c r="BK118" i="2"/>
  <c r="J118" i="2" s="1"/>
  <c r="J97" i="2" s="1"/>
  <c r="R118" i="2"/>
  <c r="R117" i="2" s="1"/>
  <c r="P116" i="3"/>
  <c r="AU96" i="1"/>
  <c r="T116" i="3"/>
  <c r="E85" i="3"/>
  <c r="J89" i="3"/>
  <c r="J91" i="3"/>
  <c r="F92" i="3"/>
  <c r="BE141" i="3"/>
  <c r="BE149" i="3"/>
  <c r="BE153" i="3"/>
  <c r="BE183" i="3"/>
  <c r="BE195" i="3"/>
  <c r="BE207" i="3"/>
  <c r="F91" i="3"/>
  <c r="J92" i="3"/>
  <c r="BE117" i="3"/>
  <c r="BE121" i="3"/>
  <c r="BE125" i="3"/>
  <c r="BE129" i="3"/>
  <c r="BE133" i="3"/>
  <c r="BE137" i="3"/>
  <c r="BE145" i="3"/>
  <c r="BE157" i="3"/>
  <c r="BE161" i="3"/>
  <c r="BE167" i="3"/>
  <c r="BE171" i="3"/>
  <c r="BE175" i="3"/>
  <c r="BE179" i="3"/>
  <c r="BE187" i="3"/>
  <c r="BE191" i="3"/>
  <c r="BE199" i="3"/>
  <c r="BE203" i="3"/>
  <c r="BD96" i="1"/>
  <c r="E85" i="2"/>
  <c r="J92" i="2"/>
  <c r="BE129" i="2"/>
  <c r="BE127" i="2"/>
  <c r="J89" i="2"/>
  <c r="F91" i="2"/>
  <c r="J91" i="2"/>
  <c r="F92" i="2"/>
  <c r="BE121" i="2"/>
  <c r="BE119" i="2"/>
  <c r="BE123" i="2"/>
  <c r="BE125" i="2"/>
  <c r="F36" i="2"/>
  <c r="BC95" i="1" s="1"/>
  <c r="F37" i="2"/>
  <c r="BD95" i="1" s="1"/>
  <c r="F36" i="3"/>
  <c r="BC96" i="1" s="1"/>
  <c r="F34" i="2"/>
  <c r="BA95" i="1" s="1"/>
  <c r="J34" i="2"/>
  <c r="AW95" i="1" s="1"/>
  <c r="F35" i="3"/>
  <c r="BB96" i="1" s="1"/>
  <c r="F35" i="2"/>
  <c r="BB95" i="1" s="1"/>
  <c r="F34" i="3"/>
  <c r="BA96" i="1"/>
  <c r="J34" i="3"/>
  <c r="AW96" i="1" s="1"/>
  <c r="BD94" i="1" l="1"/>
  <c r="W33" i="1" s="1"/>
  <c r="AG96" i="1"/>
  <c r="BK117" i="2"/>
  <c r="J117" i="2"/>
  <c r="J96" i="2" s="1"/>
  <c r="J96" i="3"/>
  <c r="AU94" i="1"/>
  <c r="J33" i="2"/>
  <c r="AV95" i="1" s="1"/>
  <c r="AT95" i="1" s="1"/>
  <c r="BA94" i="1"/>
  <c r="W30" i="1"/>
  <c r="BB94" i="1"/>
  <c r="W31" i="1" s="1"/>
  <c r="J33" i="3"/>
  <c r="AV96" i="1"/>
  <c r="AT96" i="1" s="1"/>
  <c r="AN96" i="1" s="1"/>
  <c r="F33" i="2"/>
  <c r="AZ95" i="1" s="1"/>
  <c r="BC94" i="1"/>
  <c r="W32" i="1"/>
  <c r="F33" i="3"/>
  <c r="AZ96" i="1"/>
  <c r="J39" i="3" l="1"/>
  <c r="J30" i="2"/>
  <c r="AG95" i="1" s="1"/>
  <c r="AG94" i="1" s="1"/>
  <c r="AK26" i="1" s="1"/>
  <c r="AZ94" i="1"/>
  <c r="W29" i="1" s="1"/>
  <c r="AW94" i="1"/>
  <c r="AK30" i="1" s="1"/>
  <c r="AX94" i="1"/>
  <c r="AY94" i="1"/>
  <c r="J39" i="2" l="1"/>
  <c r="AN95" i="1"/>
  <c r="AV94" i="1"/>
  <c r="AK29" i="1" s="1"/>
  <c r="AK35" i="1" s="1"/>
  <c r="AT94" i="1" l="1"/>
  <c r="AN94" i="1" l="1"/>
</calcChain>
</file>

<file path=xl/sharedStrings.xml><?xml version="1.0" encoding="utf-8"?>
<sst xmlns="http://schemas.openxmlformats.org/spreadsheetml/2006/main" count="1335" uniqueCount="234">
  <si>
    <t>Export Komplet</t>
  </si>
  <si>
    <t/>
  </si>
  <si>
    <t>2.0</t>
  </si>
  <si>
    <t>ZAMOK</t>
  </si>
  <si>
    <t>False</t>
  </si>
  <si>
    <t>{e07762c4-32c6-424a-83c9-1aa5cfb7207c}</t>
  </si>
  <si>
    <t>0,01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</si>
  <si>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</si>
  <si>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</si>
  <si>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</si>
  <si>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</si>
  <si>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</si>
  <si>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</si>
  <si>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</si>
  <si>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9_2025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</si>
  <si>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</si>
  <si>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</si>
  <si>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Krajinný park Havraňák - propojení Kbely-Čakovice_část Kbely</t>
  </si>
  <si>
    <t>KSO:</t>
  </si>
  <si>
    <t>CC-CZ:</t>
  </si>
  <si>
    <t>Místo:</t>
  </si>
  <si>
    <t xml:space="preserve"> </t>
  </si>
  <si>
    <t>Datum:</t>
  </si>
  <si>
    <t>30. 9. 2025</t>
  </si>
  <si>
    <t>Zadavatel:</t>
  </si>
  <si>
    <t>IČ:</t>
  </si>
  <si>
    <t>00231304</t>
  </si>
  <si>
    <t>Městská část Praha 19</t>
  </si>
  <si>
    <t>DIČ:</t>
  </si>
  <si>
    <t>Uchazeč:</t>
  </si>
  <si>
    <t>Vyplň údaj</t>
  </si>
  <si>
    <t>Projektant:</t>
  </si>
  <si>
    <t>10909231</t>
  </si>
  <si>
    <t>Ing.Dárius Bolješik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</si>
  <si>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</si>
  <si>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</si>
  <si>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</si>
  <si>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</si>
  <si>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</si>
  <si>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</si>
  <si>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</si>
  <si>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</si>
  <si>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</si>
  <si>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</si>
  <si>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</si>
  <si>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</si>
  <si>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</si>
  <si>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</si>
  <si>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</si>
  <si>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</si>
  <si>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</si>
  <si>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</si>
  <si>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</si>
  <si>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</si>
  <si>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</si>
  <si>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</si>
  <si>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</si>
  <si>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</si>
  <si>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</si>
  <si>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</si>
  <si>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</si>
  <si>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</si>
  <si>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</si>
  <si>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</si>
  <si>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</si>
  <si>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</si>
  <si>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</si>
  <si>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</si>
  <si>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</si>
  <si>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</si>
  <si>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</si>
  <si>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</si>
  <si>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</si>
  <si>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</si>
  <si>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</si>
  <si>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</si>
  <si>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</si>
  <si>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</si>
  <si>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</si>
  <si>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</si>
  <si>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</si>
  <si>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</si>
  <si>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Objekt1</t>
  </si>
  <si>
    <t>SO 00</t>
  </si>
  <si>
    <t>STA</t>
  </si>
  <si>
    <t>1</t>
  </si>
  <si>
    <t>{ce5d1dbb-8df1-424d-aaa3-9cd2ccb2734f}</t>
  </si>
  <si>
    <t>2</t>
  </si>
  <si>
    <t>Objekt2</t>
  </si>
  <si>
    <t>SO 01.2</t>
  </si>
  <si>
    <t>{466b9382-55c6-4a7a-ac8b-2110efbec859}</t>
  </si>
  <si>
    <t>KRYCÍ LIST SOUPISU PRACÍ</t>
  </si>
  <si>
    <t>Objekt:</t>
  </si>
  <si>
    <t>Objekt1 - SO 00</t>
  </si>
  <si>
    <t>REKAPITULACE ČLENĚNÍ SOUPISU PRACÍ</t>
  </si>
  <si>
    <t>Kód dílu - Popis</t>
  </si>
  <si>
    <t>Cena celkem [CZK]</t>
  </si>
  <si>
    <t>Náklady ze soupisu prací</t>
  </si>
  <si>
    <t>-1</t>
  </si>
  <si>
    <t>OST - Ostatní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</si>
  <si>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</si>
  <si>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</si>
  <si>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</si>
  <si>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</si>
  <si>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</si>
  <si>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</si>
  <si>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</si>
  <si>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</si>
  <si>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</si>
  <si>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</si>
  <si>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</si>
  <si>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</si>
  <si>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</si>
  <si>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OST</t>
  </si>
  <si>
    <t>Ostatní</t>
  </si>
  <si>
    <t>4</t>
  </si>
  <si>
    <t>ROZPOCET</t>
  </si>
  <si>
    <t>9</t>
  </si>
  <si>
    <t>K</t>
  </si>
  <si>
    <t>03100</t>
  </si>
  <si>
    <t>ZAŘÍZENÍ STAVENIŠTĚ - ZŘÍZENÍ, PROVOZ, DEMONTÁŽ</t>
  </si>
  <si>
    <t>KPL</t>
  </si>
  <si>
    <t>OTSKP 2025</t>
  </si>
  <si>
    <t>512</t>
  </si>
  <si>
    <t>-1747076545</t>
  </si>
  <si>
    <t>PP</t>
  </si>
  <si>
    <t>8</t>
  </si>
  <si>
    <t>03710</t>
  </si>
  <si>
    <t>POMOC PRÁCE ZAJIŠŤ NEBO ZŘÍZ OBJÍŽĎKY A PŘÍSTUP CESTY</t>
  </si>
  <si>
    <t>-708452434</t>
  </si>
  <si>
    <t>02944</t>
  </si>
  <si>
    <t>OSTAT POŽADAVKY - DOKUMENTACE SKUTEČ PROVEDENÍ V DIGIT FORMĚ</t>
  </si>
  <si>
    <t>3</t>
  </si>
  <si>
    <t>02943</t>
  </si>
  <si>
    <t>OSTATNÍ POŽADAVKY - VYPRACOVÁNÍ RDS</t>
  </si>
  <si>
    <t>6</t>
  </si>
  <si>
    <t>02911</t>
  </si>
  <si>
    <t>OSTATNÍ POŽADAVKY - GEODETICKÉ ZAMĚŘENÍ</t>
  </si>
  <si>
    <t>5</t>
  </si>
  <si>
    <t>02720</t>
  </si>
  <si>
    <t>POMOC PRÁCE ZŘÍZ NEBO ZAJIŠŤ REGULACI A OCHRANU DOPRAVY</t>
  </si>
  <si>
    <t>Objekt2 - SO 01.2</t>
  </si>
  <si>
    <t>47</t>
  </si>
  <si>
    <t>014101</t>
  </si>
  <si>
    <t>POPLATKY ZA SKLÁDKU</t>
  </si>
  <si>
    <t>M3</t>
  </si>
  <si>
    <t>VV</t>
  </si>
  <si>
    <t>9,7*0,15*0,25 "Dle pol. 11352 [A]</t>
  </si>
  <si>
    <t>Součet</t>
  </si>
  <si>
    <t>48</t>
  </si>
  <si>
    <t>11352</t>
  </si>
  <si>
    <t>ODSTRANĚNÍ CHODNÍKOVÝCH A SILNIČNÍCH OBRUBNÍKŮ BETONOVÝCH</t>
  </si>
  <si>
    <t>M</t>
  </si>
  <si>
    <t>9,7" [A]</t>
  </si>
  <si>
    <t>121106</t>
  </si>
  <si>
    <t>SEJMUTÍ ORNICE NEBO LESNÍ PŮDY S ODVOZEM DO 12KM</t>
  </si>
  <si>
    <t>0,4*458" [A]</t>
  </si>
  <si>
    <t>12373</t>
  </si>
  <si>
    <t>ODKOP PRO SPOD STAVBU SILNIC A ŽELEZNIC TŘ. I</t>
  </si>
  <si>
    <t>0,05*3,2*10+0,06*3,2*10+0,04*10*3,2+0,2*4*3,2" [A]</t>
  </si>
  <si>
    <t>12573</t>
  </si>
  <si>
    <t>VYKOPÁVKY ZE ZEMNÍKŮ A SKLÁDEK TŘ. I</t>
  </si>
  <si>
    <t>10</t>
  </si>
  <si>
    <t>13,8" [A]</t>
  </si>
  <si>
    <t>50</t>
  </si>
  <si>
    <t>17120</t>
  </si>
  <si>
    <t>ULOŽENÍ SYPANINY DO NÁSYPŮ A NA SKLÁDKY BEZ ZHUTNĚNÍ</t>
  </si>
  <si>
    <t>0,12*3,2*7,3+0,03*3,2*10+0,07*3,2*10+0,03*3,2*10+0,03*3,2*10+0,03*3,2*10+0,1*3,2*10+0,03*3,2*10+0,03*3,2*10+0,05*3,2*10" [A]</t>
  </si>
  <si>
    <t>51</t>
  </si>
  <si>
    <t>14</t>
  </si>
  <si>
    <t>0,364" Dle pol. 014101 [A]</t>
  </si>
  <si>
    <t>16</t>
  </si>
  <si>
    <t>183,2-13,8" [A]</t>
  </si>
  <si>
    <t>13</t>
  </si>
  <si>
    <t>18110</t>
  </si>
  <si>
    <t>ÚPRAVA PLÁNĚ SE ZHUTNĚNÍM V HORNINĚ TŘ. I</t>
  </si>
  <si>
    <t>M2</t>
  </si>
  <si>
    <t>18</t>
  </si>
  <si>
    <t>427,5*1,05" [A]</t>
  </si>
  <si>
    <t>18220</t>
  </si>
  <si>
    <t>ROZPROSTŘENÍ ORNICE VE SVAHU</t>
  </si>
  <si>
    <t>20</t>
  </si>
  <si>
    <t>154*2*0,15 "[A]</t>
  </si>
  <si>
    <t>18241</t>
  </si>
  <si>
    <t>ZALOŽENÍ TRÁVNÍKU RUČNÍM VÝSEVEM</t>
  </si>
  <si>
    <t>22</t>
  </si>
  <si>
    <t>154*2 "[A]</t>
  </si>
  <si>
    <t>17</t>
  </si>
  <si>
    <t>18247</t>
  </si>
  <si>
    <t>OŠETŘOVÁNÍ TRÁVNÍKU</t>
  </si>
  <si>
    <t>24</t>
  </si>
  <si>
    <t>92 = 92,000 [A]</t>
  </si>
  <si>
    <t>215663</t>
  </si>
  <si>
    <t>ÚPRAVA PODLOŽÍ HYDRAULICKÝMI POJIVY DO 2% HL DO 0,5M</t>
  </si>
  <si>
    <t>26</t>
  </si>
  <si>
    <t>495" [A]</t>
  </si>
  <si>
    <t>215669</t>
  </si>
  <si>
    <t>ÚPRAVA PODLOŽÍ HYDRAULICKÝMI POJIVY HL DO 0,5M - PŘÍPLATEK ZA DALŠÍCH 0,5%</t>
  </si>
  <si>
    <t>28</t>
  </si>
  <si>
    <t>495*2" [A]</t>
  </si>
  <si>
    <t>56333</t>
  </si>
  <si>
    <t>VOZOVKOVÉ VRSTVY ZE ŠTĚRKODRTI TL. DO 150MM</t>
  </si>
  <si>
    <t>30</t>
  </si>
  <si>
    <t>427,5" [A]</t>
  </si>
  <si>
    <t>25</t>
  </si>
  <si>
    <t>32</t>
  </si>
  <si>
    <t>427.5*1,05" [A]</t>
  </si>
  <si>
    <t>572123</t>
  </si>
  <si>
    <t>INFILTRAČNÍ POSTŘIK Z EMULZE DO 1,0KG/M2</t>
  </si>
  <si>
    <t>34</t>
  </si>
  <si>
    <t>427.5" [A]</t>
  </si>
  <si>
    <t>31</t>
  </si>
  <si>
    <t>572214</t>
  </si>
  <si>
    <t>SPOJOVACÍ POSTŘIK Z MODIFIK EMULZE DO 0,5KG/M2</t>
  </si>
  <si>
    <t>36</t>
  </si>
  <si>
    <t>574A33</t>
  </si>
  <si>
    <t>ASFALTOVÝ BETON PRO OBRUSNÉ VRSTVY ACO 11 TL. 40MM</t>
  </si>
  <si>
    <t>38</t>
  </si>
  <si>
    <t>33</t>
  </si>
  <si>
    <t>574E46</t>
  </si>
  <si>
    <t>ASFALTOVÝ BETON PRO PODKLADNÍ VRSTVY ACP 16+, 16S TL. 50MM</t>
  </si>
  <si>
    <t>40</t>
  </si>
  <si>
    <t>49</t>
  </si>
  <si>
    <t>917223</t>
  </si>
  <si>
    <t>SILNIČNÍ A CHODNÍKOVÉ OBRUBY Z BETONOVÝCH OBRUBNÍKŮ ŠÍŘ 100MM</t>
  </si>
  <si>
    <t>42</t>
  </si>
  <si>
    <t>305,2" [A]</t>
  </si>
  <si>
    <t>52</t>
  </si>
  <si>
    <t>919111</t>
  </si>
  <si>
    <t>ŘEZÁNÍ ASFALTOVÉHO KRYTU VOZOVEK TL DO 50MM</t>
  </si>
  <si>
    <t>44</t>
  </si>
  <si>
    <t>46</t>
  </si>
  <si>
    <t>931326</t>
  </si>
  <si>
    <t>TĚSNĚNÍ DILATAČ SPAR ASF ZÁLIVKOU MODIFIK PRŮŘ DO 800MM2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</si>
</sst>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0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7" fillId="0" borderId="3" xfId="0" applyFont="1" applyBorder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Protection="1">
      <protection locked="0"/>
    </xf>
    <xf numFmtId="4" fontId="6" fillId="0" borderId="0" xfId="0" applyNumberFormat="1" applyFont="1"/>
    <xf numFmtId="0" fontId="7" fillId="0" borderId="14" xfId="0" applyFont="1" applyBorder="1"/>
    <xf numFmtId="166" fontId="7" fillId="0" borderId="0" xfId="0" applyNumberFormat="1" applyFont="1"/>
    <xf numFmtId="166" fontId="7" fillId="0" borderId="15" xfId="0" applyNumberFormat="1" applyFont="1" applyBorder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21" fillId="0" borderId="22" xfId="0" applyFont="1" applyBorder="1" applyAlignment="1">
      <alignment horizontal="center" vertical="center"/>
    </xf>
    <xf numFmtId="49" fontId="21" fillId="0" borderId="22" xfId="0" applyNumberFormat="1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center" vertical="center" wrapText="1"/>
    </xf>
    <xf numFmtId="167" fontId="21" fillId="0" borderId="22" xfId="0" applyNumberFormat="1" applyFont="1" applyBorder="1" applyAlignment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3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7" fontId="8" fillId="0" borderId="0" xfId="0" applyNumberFormat="1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6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right" vertical="center"/>
    </xf>
    <xf numFmtId="0" fontId="21" fillId="4" borderId="8" xfId="0" applyFont="1" applyFill="1" applyBorder="1" applyAlignment="1">
      <alignment horizontal="lef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8"/>
  <sheetViews>
    <sheetView showGridLines="0" workbookViewId="0"/>
  </sheetViews>
  <sheetFormatPr defaultRowHeight="14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0.15">
      <c r="A1" s="14" t="s">
        <v>0</v>
      </c>
      <c r="AZ1" s="14" t="s">
        <v>1</v>
      </c>
      <c r="BA1" s="14" t="s">
        <v>2</v>
      </c>
      <c r="BB1" s="14" t="s">
        <v>3</v>
      </c>
      <c r="BT1" s="14" t="s">
        <v>4</v>
      </c>
      <c r="BU1" s="14" t="s">
        <v>4</v>
      </c>
      <c r="BV1" s="14" t="s">
        <v>5</v>
      </c>
    </row>
    <row r="2" spans="1:74" ht="36.950000000000003" customHeight="1">
      <c r="AR2" s="171"/>
      <c r="AS2" s="171"/>
      <c r="AT2" s="171"/>
      <c r="AU2" s="171"/>
      <c r="AV2" s="171"/>
      <c r="AW2" s="171"/>
      <c r="AX2" s="171"/>
      <c r="AY2" s="171"/>
      <c r="AZ2" s="171"/>
      <c r="BA2" s="171"/>
      <c r="BB2" s="171"/>
      <c r="BC2" s="171"/>
      <c r="BD2" s="171"/>
      <c r="BE2" s="171"/>
      <c r="BS2" s="15" t="s">
        <v>6</v>
      </c>
      <c r="BT2" s="15" t="s">
        <v>7</v>
      </c>
    </row>
    <row r="3" spans="1:74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8</v>
      </c>
    </row>
    <row r="4" spans="1:74" ht="24.95" customHeight="1">
      <c r="B4" s="18"/>
      <c r="D4" s="19" t="s">
        <v>9</v>
      </c>
      <c r="AR4" s="18"/>
      <c r="AS4" s="20" t="s">
        <v>10</v>
      </c>
      <c r="BE4" s="21" t="s">
        <v>11</v>
      </c>
      <c r="BS4" s="15" t="s">
        <v>12</v>
      </c>
    </row>
    <row r="5" spans="1:74" ht="12" customHeight="1">
      <c r="B5" s="18"/>
      <c r="D5" s="22" t="s">
        <v>13</v>
      </c>
      <c r="K5" s="170" t="s">
        <v>14</v>
      </c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R5" s="18"/>
      <c r="BE5" s="167" t="s">
        <v>15</v>
      </c>
      <c r="BS5" s="15" t="s">
        <v>6</v>
      </c>
    </row>
    <row r="6" spans="1:74" ht="36.950000000000003" customHeight="1">
      <c r="B6" s="18"/>
      <c r="D6" s="24" t="s">
        <v>16</v>
      </c>
      <c r="K6" s="172" t="s">
        <v>17</v>
      </c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  <c r="AB6" s="171"/>
      <c r="AC6" s="171"/>
      <c r="AD6" s="171"/>
      <c r="AE6" s="171"/>
      <c r="AF6" s="171"/>
      <c r="AG6" s="171"/>
      <c r="AH6" s="171"/>
      <c r="AI6" s="171"/>
      <c r="AJ6" s="171"/>
      <c r="AK6" s="171"/>
      <c r="AL6" s="171"/>
      <c r="AM6" s="171"/>
      <c r="AN6" s="171"/>
      <c r="AO6" s="171"/>
      <c r="AR6" s="18"/>
      <c r="BE6" s="168"/>
      <c r="BS6" s="15" t="s">
        <v>6</v>
      </c>
    </row>
    <row r="7" spans="1:74" ht="12" customHeight="1">
      <c r="B7" s="18"/>
      <c r="D7" s="25" t="s">
        <v>18</v>
      </c>
      <c r="K7" s="23" t="s">
        <v>1</v>
      </c>
      <c r="AK7" s="25" t="s">
        <v>19</v>
      </c>
      <c r="AN7" s="23" t="s">
        <v>1</v>
      </c>
      <c r="AR7" s="18"/>
      <c r="BE7" s="168"/>
      <c r="BS7" s="15" t="s">
        <v>6</v>
      </c>
    </row>
    <row r="8" spans="1:74" ht="12" customHeight="1">
      <c r="B8" s="18"/>
      <c r="D8" s="25" t="s">
        <v>20</v>
      </c>
      <c r="K8" s="23" t="s">
        <v>21</v>
      </c>
      <c r="AK8" s="25" t="s">
        <v>22</v>
      </c>
      <c r="AN8" s="26" t="s">
        <v>23</v>
      </c>
      <c r="AR8" s="18"/>
      <c r="BE8" s="168"/>
      <c r="BS8" s="15" t="s">
        <v>6</v>
      </c>
    </row>
    <row r="9" spans="1:74" ht="14.45" customHeight="1">
      <c r="B9" s="18"/>
      <c r="AR9" s="18"/>
      <c r="BE9" s="168"/>
      <c r="BS9" s="15" t="s">
        <v>6</v>
      </c>
    </row>
    <row r="10" spans="1:74" ht="12" customHeight="1">
      <c r="B10" s="18"/>
      <c r="D10" s="25" t="s">
        <v>24</v>
      </c>
      <c r="AK10" s="25" t="s">
        <v>25</v>
      </c>
      <c r="AN10" s="23" t="s">
        <v>26</v>
      </c>
      <c r="AR10" s="18"/>
      <c r="BE10" s="168"/>
      <c r="BS10" s="15" t="s">
        <v>6</v>
      </c>
    </row>
    <row r="11" spans="1:74" ht="18.5" customHeight="1">
      <c r="B11" s="18"/>
      <c r="E11" s="23" t="s">
        <v>27</v>
      </c>
      <c r="AK11" s="25" t="s">
        <v>28</v>
      </c>
      <c r="AN11" s="23" t="s">
        <v>1</v>
      </c>
      <c r="AR11" s="18"/>
      <c r="BE11" s="168"/>
      <c r="BS11" s="15" t="s">
        <v>6</v>
      </c>
    </row>
    <row r="12" spans="1:74" ht="6.95" customHeight="1">
      <c r="B12" s="18"/>
      <c r="AR12" s="18"/>
      <c r="BE12" s="168"/>
      <c r="BS12" s="15" t="s">
        <v>6</v>
      </c>
    </row>
    <row r="13" spans="1:74" ht="12" customHeight="1">
      <c r="B13" s="18"/>
      <c r="D13" s="25" t="s">
        <v>29</v>
      </c>
      <c r="AK13" s="25" t="s">
        <v>25</v>
      </c>
      <c r="AN13" s="27" t="s">
        <v>30</v>
      </c>
      <c r="AR13" s="18"/>
      <c r="BE13" s="168"/>
      <c r="BS13" s="15" t="s">
        <v>6</v>
      </c>
    </row>
    <row r="14" spans="1:74" ht="12.75">
      <c r="B14" s="18"/>
      <c r="E14" s="173" t="s">
        <v>30</v>
      </c>
      <c r="F14" s="174"/>
      <c r="G14" s="174"/>
      <c r="H14" s="174"/>
      <c r="I14" s="174"/>
      <c r="J14" s="174"/>
      <c r="K14" s="174"/>
      <c r="L14" s="174"/>
      <c r="M14" s="174"/>
      <c r="N14" s="174"/>
      <c r="O14" s="174"/>
      <c r="P14" s="174"/>
      <c r="Q14" s="174"/>
      <c r="R14" s="174"/>
      <c r="S14" s="174"/>
      <c r="T14" s="174"/>
      <c r="U14" s="174"/>
      <c r="V14" s="174"/>
      <c r="W14" s="174"/>
      <c r="X14" s="174"/>
      <c r="Y14" s="174"/>
      <c r="Z14" s="174"/>
      <c r="AA14" s="174"/>
      <c r="AB14" s="174"/>
      <c r="AC14" s="174"/>
      <c r="AD14" s="174"/>
      <c r="AE14" s="174"/>
      <c r="AF14" s="174"/>
      <c r="AG14" s="174"/>
      <c r="AH14" s="174"/>
      <c r="AI14" s="174"/>
      <c r="AJ14" s="174"/>
      <c r="AK14" s="25" t="s">
        <v>28</v>
      </c>
      <c r="AN14" s="27" t="s">
        <v>30</v>
      </c>
      <c r="AR14" s="18"/>
      <c r="BE14" s="168"/>
      <c r="BS14" s="15" t="s">
        <v>6</v>
      </c>
    </row>
    <row r="15" spans="1:74" ht="6.95" customHeight="1">
      <c r="B15" s="18"/>
      <c r="AR15" s="18"/>
      <c r="BE15" s="168"/>
      <c r="BS15" s="15" t="s">
        <v>4</v>
      </c>
    </row>
    <row r="16" spans="1:74" ht="12" customHeight="1">
      <c r="B16" s="18"/>
      <c r="D16" s="25" t="s">
        <v>31</v>
      </c>
      <c r="AK16" s="25" t="s">
        <v>25</v>
      </c>
      <c r="AN16" s="23" t="s">
        <v>32</v>
      </c>
      <c r="AR16" s="18"/>
      <c r="BE16" s="168"/>
      <c r="BS16" s="15" t="s">
        <v>4</v>
      </c>
    </row>
    <row r="17" spans="2:71" ht="18.5" customHeight="1">
      <c r="B17" s="18"/>
      <c r="E17" s="23" t="s">
        <v>33</v>
      </c>
      <c r="AK17" s="25" t="s">
        <v>28</v>
      </c>
      <c r="AN17" s="23" t="s">
        <v>1</v>
      </c>
      <c r="AR17" s="18"/>
      <c r="BE17" s="168"/>
      <c r="BS17" s="15" t="s">
        <v>34</v>
      </c>
    </row>
    <row r="18" spans="2:71" ht="6.95" customHeight="1">
      <c r="B18" s="18"/>
      <c r="AR18" s="18"/>
      <c r="BE18" s="168"/>
      <c r="BS18" s="15" t="s">
        <v>6</v>
      </c>
    </row>
    <row r="19" spans="2:71" ht="12" customHeight="1">
      <c r="B19" s="18"/>
      <c r="D19" s="25" t="s">
        <v>35</v>
      </c>
      <c r="AK19" s="25" t="s">
        <v>25</v>
      </c>
      <c r="AN19" s="23" t="s">
        <v>1</v>
      </c>
      <c r="AR19" s="18"/>
      <c r="BE19" s="168"/>
      <c r="BS19" s="15" t="s">
        <v>6</v>
      </c>
    </row>
    <row r="20" spans="2:71" ht="18.5" customHeight="1">
      <c r="B20" s="18"/>
      <c r="E20" s="23" t="s">
        <v>21</v>
      </c>
      <c r="AK20" s="25" t="s">
        <v>28</v>
      </c>
      <c r="AN20" s="23" t="s">
        <v>1</v>
      </c>
      <c r="AR20" s="18"/>
      <c r="BE20" s="168"/>
      <c r="BS20" s="15" t="s">
        <v>34</v>
      </c>
    </row>
    <row r="21" spans="2:71" ht="6.95" customHeight="1">
      <c r="B21" s="18"/>
      <c r="AR21" s="18"/>
      <c r="BE21" s="168"/>
    </row>
    <row r="22" spans="2:71" ht="12" customHeight="1">
      <c r="B22" s="18"/>
      <c r="D22" s="25" t="s">
        <v>36</v>
      </c>
      <c r="AR22" s="18"/>
      <c r="BE22" s="168"/>
    </row>
    <row r="23" spans="2:71" ht="16.5" customHeight="1">
      <c r="B23" s="18"/>
      <c r="E23" s="175" t="s">
        <v>1</v>
      </c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R23" s="18"/>
      <c r="BE23" s="168"/>
    </row>
    <row r="24" spans="2:71" ht="6.95" customHeight="1">
      <c r="B24" s="18"/>
      <c r="AR24" s="18"/>
      <c r="BE24" s="168"/>
    </row>
    <row r="25" spans="2:71" ht="6.95" customHeight="1">
      <c r="B25" s="18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R25" s="18"/>
      <c r="BE25" s="168"/>
    </row>
    <row r="26" spans="2:71" s="1" customFormat="1" ht="25.9" customHeight="1">
      <c r="B26" s="30"/>
      <c r="D26" s="31" t="s">
        <v>37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176">
        <f>ROUND(AG94,2)</f>
        <v>1036244.46</v>
      </c>
      <c r="AL26" s="177"/>
      <c r="AM26" s="177"/>
      <c r="AN26" s="177"/>
      <c r="AO26" s="177"/>
      <c r="AR26" s="30"/>
      <c r="BE26" s="168"/>
    </row>
    <row r="27" spans="2:71" s="1" customFormat="1" ht="6.95" customHeight="1">
      <c r="B27" s="30"/>
      <c r="AR27" s="30"/>
      <c r="BE27" s="168"/>
    </row>
    <row r="28" spans="2:71" s="1" customFormat="1" ht="12.75">
      <c r="B28" s="30"/>
      <c r="L28" s="178" t="s">
        <v>38</v>
      </c>
      <c r="M28" s="178"/>
      <c r="N28" s="178"/>
      <c r="O28" s="178"/>
      <c r="P28" s="178"/>
      <c r="W28" s="178" t="s">
        <v>39</v>
      </c>
      <c r="X28" s="178"/>
      <c r="Y28" s="178"/>
      <c r="Z28" s="178"/>
      <c r="AA28" s="178"/>
      <c r="AB28" s="178"/>
      <c r="AC28" s="178"/>
      <c r="AD28" s="178"/>
      <c r="AE28" s="178"/>
      <c r="AK28" s="178" t="s">
        <v>40</v>
      </c>
      <c r="AL28" s="178"/>
      <c r="AM28" s="178"/>
      <c r="AN28" s="178"/>
      <c r="AO28" s="178"/>
      <c r="AR28" s="30"/>
      <c r="BE28" s="168"/>
    </row>
    <row r="29" spans="2:71" s="2" customFormat="1" ht="14.45" customHeight="1">
      <c r="B29" s="34"/>
      <c r="D29" s="25" t="s">
        <v>41</v>
      </c>
      <c r="F29" s="25" t="s">
        <v>42</v>
      </c>
      <c r="L29" s="181">
        <v>0.21</v>
      </c>
      <c r="M29" s="180"/>
      <c r="N29" s="180"/>
      <c r="O29" s="180"/>
      <c r="P29" s="180"/>
      <c r="W29" s="179">
        <f>ROUND(AZ94, 2)</f>
        <v>1036244.46</v>
      </c>
      <c r="X29" s="180"/>
      <c r="Y29" s="180"/>
      <c r="Z29" s="180"/>
      <c r="AA29" s="180"/>
      <c r="AB29" s="180"/>
      <c r="AC29" s="180"/>
      <c r="AD29" s="180"/>
      <c r="AE29" s="180"/>
      <c r="AK29" s="179">
        <f>ROUND(AV94, 2)</f>
        <v>217611.34</v>
      </c>
      <c r="AL29" s="180"/>
      <c r="AM29" s="180"/>
      <c r="AN29" s="180"/>
      <c r="AO29" s="180"/>
      <c r="AR29" s="34"/>
      <c r="BE29" s="169"/>
    </row>
    <row r="30" spans="2:71" s="2" customFormat="1" ht="14.45" customHeight="1">
      <c r="B30" s="34"/>
      <c r="F30" s="25" t="s">
        <v>43</v>
      </c>
      <c r="L30" s="181">
        <v>0.12</v>
      </c>
      <c r="M30" s="180"/>
      <c r="N30" s="180"/>
      <c r="O30" s="180"/>
      <c r="P30" s="180"/>
      <c r="W30" s="179">
        <f>ROUND(BA94, 2)</f>
        <v>0</v>
      </c>
      <c r="X30" s="180"/>
      <c r="Y30" s="180"/>
      <c r="Z30" s="180"/>
      <c r="AA30" s="180"/>
      <c r="AB30" s="180"/>
      <c r="AC30" s="180"/>
      <c r="AD30" s="180"/>
      <c r="AE30" s="180"/>
      <c r="AK30" s="179">
        <f>ROUND(AW94, 2)</f>
        <v>0</v>
      </c>
      <c r="AL30" s="180"/>
      <c r="AM30" s="180"/>
      <c r="AN30" s="180"/>
      <c r="AO30" s="180"/>
      <c r="AR30" s="34"/>
      <c r="BE30" s="169"/>
    </row>
    <row r="31" spans="2:71" s="2" customFormat="1" ht="14.45" hidden="1" customHeight="1">
      <c r="B31" s="34"/>
      <c r="F31" s="25" t="s">
        <v>44</v>
      </c>
      <c r="L31" s="181">
        <v>0.21</v>
      </c>
      <c r="M31" s="180"/>
      <c r="N31" s="180"/>
      <c r="O31" s="180"/>
      <c r="P31" s="180"/>
      <c r="W31" s="179">
        <f>ROUND(BB94, 2)</f>
        <v>0</v>
      </c>
      <c r="X31" s="180"/>
      <c r="Y31" s="180"/>
      <c r="Z31" s="180"/>
      <c r="AA31" s="180"/>
      <c r="AB31" s="180"/>
      <c r="AC31" s="180"/>
      <c r="AD31" s="180"/>
      <c r="AE31" s="180"/>
      <c r="AK31" s="179">
        <v>0</v>
      </c>
      <c r="AL31" s="180"/>
      <c r="AM31" s="180"/>
      <c r="AN31" s="180"/>
      <c r="AO31" s="180"/>
      <c r="AR31" s="34"/>
      <c r="BE31" s="169"/>
    </row>
    <row r="32" spans="2:71" s="2" customFormat="1" ht="14.45" hidden="1" customHeight="1">
      <c r="B32" s="34"/>
      <c r="F32" s="25" t="s">
        <v>45</v>
      </c>
      <c r="L32" s="181">
        <v>0.12</v>
      </c>
      <c r="M32" s="180"/>
      <c r="N32" s="180"/>
      <c r="O32" s="180"/>
      <c r="P32" s="180"/>
      <c r="W32" s="179">
        <f>ROUND(BC94, 2)</f>
        <v>0</v>
      </c>
      <c r="X32" s="180"/>
      <c r="Y32" s="180"/>
      <c r="Z32" s="180"/>
      <c r="AA32" s="180"/>
      <c r="AB32" s="180"/>
      <c r="AC32" s="180"/>
      <c r="AD32" s="180"/>
      <c r="AE32" s="180"/>
      <c r="AK32" s="179">
        <v>0</v>
      </c>
      <c r="AL32" s="180"/>
      <c r="AM32" s="180"/>
      <c r="AN32" s="180"/>
      <c r="AO32" s="180"/>
      <c r="AR32" s="34"/>
      <c r="BE32" s="169"/>
    </row>
    <row r="33" spans="2:57" s="2" customFormat="1" ht="14.45" hidden="1" customHeight="1">
      <c r="B33" s="34"/>
      <c r="F33" s="25" t="s">
        <v>46</v>
      </c>
      <c r="L33" s="181">
        <v>0</v>
      </c>
      <c r="M33" s="180"/>
      <c r="N33" s="180"/>
      <c r="O33" s="180"/>
      <c r="P33" s="180"/>
      <c r="W33" s="179">
        <f>ROUND(BD94, 2)</f>
        <v>0</v>
      </c>
      <c r="X33" s="180"/>
      <c r="Y33" s="180"/>
      <c r="Z33" s="180"/>
      <c r="AA33" s="180"/>
      <c r="AB33" s="180"/>
      <c r="AC33" s="180"/>
      <c r="AD33" s="180"/>
      <c r="AE33" s="180"/>
      <c r="AK33" s="179">
        <v>0</v>
      </c>
      <c r="AL33" s="180"/>
      <c r="AM33" s="180"/>
      <c r="AN33" s="180"/>
      <c r="AO33" s="180"/>
      <c r="AR33" s="34"/>
      <c r="BE33" s="169"/>
    </row>
    <row r="34" spans="2:57" s="1" customFormat="1" ht="6.95" customHeight="1">
      <c r="B34" s="30"/>
      <c r="AR34" s="30"/>
      <c r="BE34" s="168"/>
    </row>
    <row r="35" spans="2:57" s="1" customFormat="1" ht="25.9" customHeight="1">
      <c r="B35" s="30"/>
      <c r="C35" s="35"/>
      <c r="D35" s="36" t="s">
        <v>47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48</v>
      </c>
      <c r="U35" s="37"/>
      <c r="V35" s="37"/>
      <c r="W35" s="37"/>
      <c r="X35" s="182" t="s">
        <v>49</v>
      </c>
      <c r="Y35" s="183"/>
      <c r="Z35" s="183"/>
      <c r="AA35" s="183"/>
      <c r="AB35" s="183"/>
      <c r="AC35" s="37"/>
      <c r="AD35" s="37"/>
      <c r="AE35" s="37"/>
      <c r="AF35" s="37"/>
      <c r="AG35" s="37"/>
      <c r="AH35" s="37"/>
      <c r="AI35" s="37"/>
      <c r="AJ35" s="37"/>
      <c r="AK35" s="184">
        <f>SUM(AK26:AK33)</f>
        <v>1253855.8</v>
      </c>
      <c r="AL35" s="183"/>
      <c r="AM35" s="183"/>
      <c r="AN35" s="183"/>
      <c r="AO35" s="185"/>
      <c r="AP35" s="35"/>
      <c r="AQ35" s="35"/>
      <c r="AR35" s="30"/>
    </row>
    <row r="36" spans="2:57" s="1" customFormat="1" ht="6.95" customHeight="1">
      <c r="B36" s="30"/>
      <c r="AR36" s="30"/>
    </row>
    <row r="37" spans="2:57" s="1" customFormat="1" ht="14.45" customHeight="1">
      <c r="B37" s="30"/>
      <c r="AR37" s="30"/>
    </row>
    <row r="38" spans="2:57" ht="14.45" customHeight="1">
      <c r="B38" s="18"/>
      <c r="AR38" s="18"/>
    </row>
    <row r="39" spans="2:57" ht="14.45" customHeight="1">
      <c r="B39" s="18"/>
      <c r="AR39" s="18"/>
    </row>
    <row r="40" spans="2:57" ht="14.45" customHeight="1">
      <c r="B40" s="18"/>
      <c r="AR40" s="18"/>
    </row>
    <row r="41" spans="2:57" ht="14.45" customHeight="1">
      <c r="B41" s="18"/>
      <c r="AR41" s="18"/>
    </row>
    <row r="42" spans="2:57" ht="14.45" customHeight="1">
      <c r="B42" s="18"/>
      <c r="AR42" s="18"/>
    </row>
    <row r="43" spans="2:57" ht="14.45" customHeight="1">
      <c r="B43" s="18"/>
      <c r="AR43" s="18"/>
    </row>
    <row r="44" spans="2:57" ht="14.45" customHeight="1">
      <c r="B44" s="18"/>
      <c r="AR44" s="18"/>
    </row>
    <row r="45" spans="2:57" ht="14.45" customHeight="1">
      <c r="B45" s="18"/>
      <c r="AR45" s="18"/>
    </row>
    <row r="46" spans="2:57" ht="14.45" customHeight="1">
      <c r="B46" s="18"/>
      <c r="AR46" s="18"/>
    </row>
    <row r="47" spans="2:57" ht="14.45" customHeight="1">
      <c r="B47" s="18"/>
      <c r="AR47" s="18"/>
    </row>
    <row r="48" spans="2:57" ht="14.45" customHeight="1">
      <c r="B48" s="18"/>
      <c r="AR48" s="18"/>
    </row>
    <row r="49" spans="2:44" s="1" customFormat="1" ht="14.45" customHeight="1">
      <c r="B49" s="30"/>
      <c r="D49" s="39" t="s">
        <v>50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39" t="s">
        <v>51</v>
      </c>
      <c r="AI49" s="40"/>
      <c r="AJ49" s="40"/>
      <c r="AK49" s="40"/>
      <c r="AL49" s="40"/>
      <c r="AM49" s="40"/>
      <c r="AN49" s="40"/>
      <c r="AO49" s="40"/>
      <c r="AR49" s="30"/>
    </row>
    <row r="50" spans="2:44" ht="10.15">
      <c r="B50" s="18"/>
      <c r="AR50" s="18"/>
    </row>
    <row r="51" spans="2:44" ht="10.15">
      <c r="B51" s="18"/>
      <c r="AR51" s="18"/>
    </row>
    <row r="52" spans="2:44" ht="10.15">
      <c r="B52" s="18"/>
      <c r="AR52" s="18"/>
    </row>
    <row r="53" spans="2:44" ht="10.15">
      <c r="B53" s="18"/>
      <c r="AR53" s="18"/>
    </row>
    <row r="54" spans="2:44" ht="10.15">
      <c r="B54" s="18"/>
      <c r="AR54" s="18"/>
    </row>
    <row r="55" spans="2:44" ht="10.15">
      <c r="B55" s="18"/>
      <c r="AR55" s="18"/>
    </row>
    <row r="56" spans="2:44" ht="10.15">
      <c r="B56" s="18"/>
      <c r="AR56" s="18"/>
    </row>
    <row r="57" spans="2:44" ht="10.15">
      <c r="B57" s="18"/>
      <c r="AR57" s="18"/>
    </row>
    <row r="58" spans="2:44" ht="10.15">
      <c r="B58" s="18"/>
      <c r="AR58" s="18"/>
    </row>
    <row r="59" spans="2:44" ht="10.15">
      <c r="B59" s="18"/>
      <c r="AR59" s="18"/>
    </row>
    <row r="60" spans="2:44" s="1" customFormat="1" ht="12.75">
      <c r="B60" s="30"/>
      <c r="D60" s="41" t="s">
        <v>52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1" t="s">
        <v>53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1" t="s">
        <v>52</v>
      </c>
      <c r="AI60" s="32"/>
      <c r="AJ60" s="32"/>
      <c r="AK60" s="32"/>
      <c r="AL60" s="32"/>
      <c r="AM60" s="41" t="s">
        <v>53</v>
      </c>
      <c r="AN60" s="32"/>
      <c r="AO60" s="32"/>
      <c r="AR60" s="30"/>
    </row>
    <row r="61" spans="2:44" ht="10.15">
      <c r="B61" s="18"/>
      <c r="AR61" s="18"/>
    </row>
    <row r="62" spans="2:44" ht="10.15">
      <c r="B62" s="18"/>
      <c r="AR62" s="18"/>
    </row>
    <row r="63" spans="2:44" ht="10.15">
      <c r="B63" s="18"/>
      <c r="AR63" s="18"/>
    </row>
    <row r="64" spans="2:44" s="1" customFormat="1" ht="13.15">
      <c r="B64" s="30"/>
      <c r="D64" s="39" t="s">
        <v>54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9" t="s">
        <v>55</v>
      </c>
      <c r="AI64" s="40"/>
      <c r="AJ64" s="40"/>
      <c r="AK64" s="40"/>
      <c r="AL64" s="40"/>
      <c r="AM64" s="40"/>
      <c r="AN64" s="40"/>
      <c r="AO64" s="40"/>
      <c r="AR64" s="30"/>
    </row>
    <row r="65" spans="2:44" ht="10.15">
      <c r="B65" s="18"/>
      <c r="AR65" s="18"/>
    </row>
    <row r="66" spans="2:44" ht="10.15">
      <c r="B66" s="18"/>
      <c r="AR66" s="18"/>
    </row>
    <row r="67" spans="2:44" ht="10.15">
      <c r="B67" s="18"/>
      <c r="AR67" s="18"/>
    </row>
    <row r="68" spans="2:44" ht="10.15">
      <c r="B68" s="18"/>
      <c r="AR68" s="18"/>
    </row>
    <row r="69" spans="2:44" ht="10.15">
      <c r="B69" s="18"/>
      <c r="AR69" s="18"/>
    </row>
    <row r="70" spans="2:44" ht="10.15">
      <c r="B70" s="18"/>
      <c r="AR70" s="18"/>
    </row>
    <row r="71" spans="2:44" ht="10.15">
      <c r="B71" s="18"/>
      <c r="AR71" s="18"/>
    </row>
    <row r="72" spans="2:44" ht="10.15">
      <c r="B72" s="18"/>
      <c r="AR72" s="18"/>
    </row>
    <row r="73" spans="2:44" ht="10.15">
      <c r="B73" s="18"/>
      <c r="AR73" s="18"/>
    </row>
    <row r="74" spans="2:44" ht="10.15">
      <c r="B74" s="18"/>
      <c r="AR74" s="18"/>
    </row>
    <row r="75" spans="2:44" s="1" customFormat="1" ht="12.75">
      <c r="B75" s="30"/>
      <c r="D75" s="41" t="s">
        <v>52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1" t="s">
        <v>53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1" t="s">
        <v>52</v>
      </c>
      <c r="AI75" s="32"/>
      <c r="AJ75" s="32"/>
      <c r="AK75" s="32"/>
      <c r="AL75" s="32"/>
      <c r="AM75" s="41" t="s">
        <v>53</v>
      </c>
      <c r="AN75" s="32"/>
      <c r="AO75" s="32"/>
      <c r="AR75" s="30"/>
    </row>
    <row r="76" spans="2:44" s="1" customFormat="1" ht="10.15">
      <c r="B76" s="30"/>
      <c r="AR76" s="30"/>
    </row>
    <row r="77" spans="2:44" s="1" customFormat="1" ht="6.9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30"/>
    </row>
    <row r="81" spans="1:91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30"/>
    </row>
    <row r="82" spans="1:91" s="1" customFormat="1" ht="24.95" customHeight="1">
      <c r="B82" s="30"/>
      <c r="C82" s="19" t="s">
        <v>56</v>
      </c>
      <c r="AR82" s="30"/>
    </row>
    <row r="83" spans="1:91" s="1" customFormat="1" ht="6.95" customHeight="1">
      <c r="B83" s="30"/>
      <c r="AR83" s="30"/>
    </row>
    <row r="84" spans="1:91" s="3" customFormat="1" ht="12" customHeight="1">
      <c r="B84" s="46"/>
      <c r="C84" s="25" t="s">
        <v>13</v>
      </c>
      <c r="L84" s="3" t="str">
        <f>K5</f>
        <v>9_2025</v>
      </c>
      <c r="AR84" s="46"/>
    </row>
    <row r="85" spans="1:91" s="4" customFormat="1" ht="36.950000000000003" customHeight="1">
      <c r="B85" s="47"/>
      <c r="C85" s="48" t="s">
        <v>16</v>
      </c>
      <c r="L85" s="186" t="str">
        <f>K6</f>
        <v>Krajinný park Havraňák - propojení Kbely-Čakovice_část Kbely</v>
      </c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  <c r="X85" s="187"/>
      <c r="Y85" s="187"/>
      <c r="Z85" s="187"/>
      <c r="AA85" s="187"/>
      <c r="AB85" s="187"/>
      <c r="AC85" s="187"/>
      <c r="AD85" s="187"/>
      <c r="AE85" s="187"/>
      <c r="AF85" s="187"/>
      <c r="AG85" s="187"/>
      <c r="AH85" s="187"/>
      <c r="AI85" s="187"/>
      <c r="AJ85" s="187"/>
      <c r="AK85" s="187"/>
      <c r="AL85" s="187"/>
      <c r="AM85" s="187"/>
      <c r="AN85" s="187"/>
      <c r="AO85" s="187"/>
      <c r="AR85" s="47"/>
    </row>
    <row r="86" spans="1:91" s="1" customFormat="1" ht="6.95" customHeight="1">
      <c r="B86" s="30"/>
      <c r="AR86" s="30"/>
    </row>
    <row r="87" spans="1:91" s="1" customFormat="1" ht="12" customHeight="1">
      <c r="B87" s="30"/>
      <c r="C87" s="25" t="s">
        <v>20</v>
      </c>
      <c r="L87" s="49" t="str">
        <f>IF(K8="","",K8)</f>
        <v xml:space="preserve"> </v>
      </c>
      <c r="AI87" s="25" t="s">
        <v>22</v>
      </c>
      <c r="AM87" s="188" t="str">
        <f>IF(AN8= "","",AN8)</f>
        <v>30. 9. 2025</v>
      </c>
      <c r="AN87" s="188"/>
      <c r="AR87" s="30"/>
    </row>
    <row r="88" spans="1:91" s="1" customFormat="1" ht="6.95" customHeight="1">
      <c r="B88" s="30"/>
      <c r="AR88" s="30"/>
    </row>
    <row r="89" spans="1:91" s="1" customFormat="1" ht="15.2" customHeight="1">
      <c r="B89" s="30"/>
      <c r="C89" s="25" t="s">
        <v>24</v>
      </c>
      <c r="L89" s="3" t="str">
        <f>IF(E11= "","",E11)</f>
        <v>Městská část Praha 19</v>
      </c>
      <c r="AI89" s="25" t="s">
        <v>31</v>
      </c>
      <c r="AM89" s="189" t="str">
        <f>IF(E17="","",E17)</f>
        <v>Ing.Dárius Bolješik</v>
      </c>
      <c r="AN89" s="190"/>
      <c r="AO89" s="190"/>
      <c r="AP89" s="190"/>
      <c r="AR89" s="30"/>
      <c r="AS89" s="191" t="s">
        <v>57</v>
      </c>
      <c r="AT89" s="192"/>
      <c r="AU89" s="51"/>
      <c r="AV89" s="51"/>
      <c r="AW89" s="51"/>
      <c r="AX89" s="51"/>
      <c r="AY89" s="51"/>
      <c r="AZ89" s="51"/>
      <c r="BA89" s="51"/>
      <c r="BB89" s="51"/>
      <c r="BC89" s="51"/>
      <c r="BD89" s="52"/>
    </row>
    <row r="90" spans="1:91" s="1" customFormat="1" ht="15.2" customHeight="1">
      <c r="B90" s="30"/>
      <c r="C90" s="25" t="s">
        <v>29</v>
      </c>
      <c r="L90" s="3" t="str">
        <f>IF(E14= "Vyplň údaj","",E14)</f>
        <v/>
      </c>
      <c r="AI90" s="25" t="s">
        <v>35</v>
      </c>
      <c r="AM90" s="189" t="str">
        <f>IF(E20="","",E20)</f>
        <v xml:space="preserve"> </v>
      </c>
      <c r="AN90" s="190"/>
      <c r="AO90" s="190"/>
      <c r="AP90" s="190"/>
      <c r="AR90" s="30"/>
      <c r="AS90" s="193"/>
      <c r="AT90" s="194"/>
      <c r="BD90" s="54"/>
    </row>
    <row r="91" spans="1:91" s="1" customFormat="1" ht="10.8" customHeight="1">
      <c r="B91" s="30"/>
      <c r="AR91" s="30"/>
      <c r="AS91" s="193"/>
      <c r="AT91" s="194"/>
      <c r="BD91" s="54"/>
    </row>
    <row r="92" spans="1:91" s="1" customFormat="1" ht="29.25" customHeight="1">
      <c r="B92" s="30"/>
      <c r="C92" s="195" t="s">
        <v>58</v>
      </c>
      <c r="D92" s="196"/>
      <c r="E92" s="196"/>
      <c r="F92" s="196"/>
      <c r="G92" s="196"/>
      <c r="H92" s="55"/>
      <c r="I92" s="197" t="s">
        <v>59</v>
      </c>
      <c r="J92" s="196"/>
      <c r="K92" s="196"/>
      <c r="L92" s="196"/>
      <c r="M92" s="196"/>
      <c r="N92" s="196"/>
      <c r="O92" s="196"/>
      <c r="P92" s="196"/>
      <c r="Q92" s="196"/>
      <c r="R92" s="196"/>
      <c r="S92" s="196"/>
      <c r="T92" s="196"/>
      <c r="U92" s="196"/>
      <c r="V92" s="196"/>
      <c r="W92" s="196"/>
      <c r="X92" s="196"/>
      <c r="Y92" s="196"/>
      <c r="Z92" s="196"/>
      <c r="AA92" s="196"/>
      <c r="AB92" s="196"/>
      <c r="AC92" s="196"/>
      <c r="AD92" s="196"/>
      <c r="AE92" s="196"/>
      <c r="AF92" s="196"/>
      <c r="AG92" s="198" t="s">
        <v>60</v>
      </c>
      <c r="AH92" s="196"/>
      <c r="AI92" s="196"/>
      <c r="AJ92" s="196"/>
      <c r="AK92" s="196"/>
      <c r="AL92" s="196"/>
      <c r="AM92" s="196"/>
      <c r="AN92" s="197" t="s">
        <v>61</v>
      </c>
      <c r="AO92" s="196"/>
      <c r="AP92" s="199"/>
      <c r="AQ92" s="56" t="s">
        <v>62</v>
      </c>
      <c r="AR92" s="30"/>
      <c r="AS92" s="57" t="s">
        <v>63</v>
      </c>
      <c r="AT92" s="58" t="s">
        <v>64</v>
      </c>
      <c r="AU92" s="58" t="s">
        <v>65</v>
      </c>
      <c r="AV92" s="58" t="s">
        <v>66</v>
      </c>
      <c r="AW92" s="58" t="s">
        <v>67</v>
      </c>
      <c r="AX92" s="58" t="s">
        <v>68</v>
      </c>
      <c r="AY92" s="58" t="s">
        <v>69</v>
      </c>
      <c r="AZ92" s="58" t="s">
        <v>70</v>
      </c>
      <c r="BA92" s="58" t="s">
        <v>71</v>
      </c>
      <c r="BB92" s="58" t="s">
        <v>72</v>
      </c>
      <c r="BC92" s="58" t="s">
        <v>73</v>
      </c>
      <c r="BD92" s="59" t="s">
        <v>74</v>
      </c>
    </row>
    <row r="93" spans="1:91" s="1" customFormat="1" ht="10.8" customHeight="1">
      <c r="B93" s="30"/>
      <c r="AR93" s="30"/>
      <c r="AS93" s="60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2"/>
    </row>
    <row r="94" spans="1:91" s="5" customFormat="1" ht="32.450000000000003" customHeight="1">
      <c r="B94" s="61"/>
      <c r="C94" s="62" t="s">
        <v>75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203">
        <f>ROUND(SUM(AG95:AG96),2)</f>
        <v>1036244.46</v>
      </c>
      <c r="AH94" s="203"/>
      <c r="AI94" s="203"/>
      <c r="AJ94" s="203"/>
      <c r="AK94" s="203"/>
      <c r="AL94" s="203"/>
      <c r="AM94" s="203"/>
      <c r="AN94" s="204">
        <f>SUM(AG94,AT94)</f>
        <v>1253855.8</v>
      </c>
      <c r="AO94" s="204"/>
      <c r="AP94" s="204"/>
      <c r="AQ94" s="65" t="s">
        <v>1</v>
      </c>
      <c r="AR94" s="61"/>
      <c r="AS94" s="66">
        <f>ROUND(SUM(AS95:AS96),2)</f>
        <v>0</v>
      </c>
      <c r="AT94" s="67">
        <f>ROUND(SUM(AV94:AW94),2)</f>
        <v>217611.34</v>
      </c>
      <c r="AU94" s="68">
        <f>ROUND(SUM(AU95:AU96),5)</f>
        <v>0</v>
      </c>
      <c r="AV94" s="67">
        <f>ROUND(AZ94*L29,2)</f>
        <v>217611.34</v>
      </c>
      <c r="AW94" s="67">
        <f>ROUND(BA94*L30,2)</f>
        <v>0</v>
      </c>
      <c r="AX94" s="67">
        <f>ROUND(BB94*L29,2)</f>
        <v>0</v>
      </c>
      <c r="AY94" s="67">
        <f>ROUND(BC94*L30,2)</f>
        <v>0</v>
      </c>
      <c r="AZ94" s="67">
        <f>ROUND(SUM(AZ95:AZ96),2)</f>
        <v>1036244.46</v>
      </c>
      <c r="BA94" s="67">
        <f>ROUND(SUM(BA95:BA96),2)</f>
        <v>0</v>
      </c>
      <c r="BB94" s="67">
        <f>ROUND(SUM(BB95:BB96),2)</f>
        <v>0</v>
      </c>
      <c r="BC94" s="67">
        <f>ROUND(SUM(BC95:BC96),2)</f>
        <v>0</v>
      </c>
      <c r="BD94" s="69">
        <f>ROUND(SUM(BD95:BD96),2)</f>
        <v>0</v>
      </c>
      <c r="BS94" s="70" t="s">
        <v>76</v>
      </c>
      <c r="BT94" s="70" t="s">
        <v>77</v>
      </c>
      <c r="BU94" s="71" t="s">
        <v>78</v>
      </c>
      <c r="BV94" s="70" t="s">
        <v>79</v>
      </c>
      <c r="BW94" s="70" t="s">
        <v>5</v>
      </c>
      <c r="BX94" s="70" t="s">
        <v>80</v>
      </c>
      <c r="CL94" s="70" t="s">
        <v>1</v>
      </c>
    </row>
    <row r="95" spans="1:91" s="6" customFormat="1" ht="16.5" customHeight="1">
      <c r="A95" s="72" t="s">
        <v>81</v>
      </c>
      <c r="B95" s="73"/>
      <c r="C95" s="74"/>
      <c r="D95" s="202" t="s">
        <v>82</v>
      </c>
      <c r="E95" s="202"/>
      <c r="F95" s="202"/>
      <c r="G95" s="202"/>
      <c r="H95" s="202"/>
      <c r="I95" s="75"/>
      <c r="J95" s="202" t="s">
        <v>83</v>
      </c>
      <c r="K95" s="202"/>
      <c r="L95" s="202"/>
      <c r="M95" s="202"/>
      <c r="N95" s="202"/>
      <c r="O95" s="202"/>
      <c r="P95" s="202"/>
      <c r="Q95" s="202"/>
      <c r="R95" s="202"/>
      <c r="S95" s="202"/>
      <c r="T95" s="202"/>
      <c r="U95" s="202"/>
      <c r="V95" s="202"/>
      <c r="W95" s="202"/>
      <c r="X95" s="202"/>
      <c r="Y95" s="202"/>
      <c r="Z95" s="202"/>
      <c r="AA95" s="202"/>
      <c r="AB95" s="202"/>
      <c r="AC95" s="202"/>
      <c r="AD95" s="202"/>
      <c r="AE95" s="202"/>
      <c r="AF95" s="202"/>
      <c r="AG95" s="200">
        <f>'Objekt1 - SO 00'!J30</f>
        <v>110000</v>
      </c>
      <c r="AH95" s="201"/>
      <c r="AI95" s="201"/>
      <c r="AJ95" s="201"/>
      <c r="AK95" s="201"/>
      <c r="AL95" s="201"/>
      <c r="AM95" s="201"/>
      <c r="AN95" s="200">
        <f>SUM(AG95,AT95)</f>
        <v>133100</v>
      </c>
      <c r="AO95" s="201"/>
      <c r="AP95" s="201"/>
      <c r="AQ95" s="76" t="s">
        <v>84</v>
      </c>
      <c r="AR95" s="73"/>
      <c r="AS95" s="77">
        <v>0</v>
      </c>
      <c r="AT95" s="78">
        <f>ROUND(SUM(AV95:AW95),2)</f>
        <v>23100</v>
      </c>
      <c r="AU95" s="79">
        <f>'Objekt1 - SO 00'!P117</f>
        <v>0</v>
      </c>
      <c r="AV95" s="78">
        <f>'Objekt1 - SO 00'!J33</f>
        <v>23100</v>
      </c>
      <c r="AW95" s="78">
        <f>'Objekt1 - SO 00'!J34</f>
        <v>0</v>
      </c>
      <c r="AX95" s="78">
        <f>'Objekt1 - SO 00'!J35</f>
        <v>0</v>
      </c>
      <c r="AY95" s="78">
        <f>'Objekt1 - SO 00'!J36</f>
        <v>0</v>
      </c>
      <c r="AZ95" s="78">
        <f>'Objekt1 - SO 00'!F33</f>
        <v>110000</v>
      </c>
      <c r="BA95" s="78">
        <f>'Objekt1 - SO 00'!F34</f>
        <v>0</v>
      </c>
      <c r="BB95" s="78">
        <f>'Objekt1 - SO 00'!F35</f>
        <v>0</v>
      </c>
      <c r="BC95" s="78">
        <f>'Objekt1 - SO 00'!F36</f>
        <v>0</v>
      </c>
      <c r="BD95" s="80">
        <f>'Objekt1 - SO 00'!F37</f>
        <v>0</v>
      </c>
      <c r="BT95" s="81" t="s">
        <v>85</v>
      </c>
      <c r="BV95" s="81" t="s">
        <v>79</v>
      </c>
      <c r="BW95" s="81" t="s">
        <v>86</v>
      </c>
      <c r="BX95" s="81" t="s">
        <v>5</v>
      </c>
      <c r="CL95" s="81" t="s">
        <v>1</v>
      </c>
      <c r="CM95" s="81" t="s">
        <v>87</v>
      </c>
    </row>
    <row r="96" spans="1:91" s="6" customFormat="1" ht="16.5" customHeight="1">
      <c r="A96" s="72" t="s">
        <v>81</v>
      </c>
      <c r="B96" s="73"/>
      <c r="C96" s="74"/>
      <c r="D96" s="202" t="s">
        <v>88</v>
      </c>
      <c r="E96" s="202"/>
      <c r="F96" s="202"/>
      <c r="G96" s="202"/>
      <c r="H96" s="202"/>
      <c r="I96" s="75"/>
      <c r="J96" s="202" t="s">
        <v>89</v>
      </c>
      <c r="K96" s="202"/>
      <c r="L96" s="202"/>
      <c r="M96" s="202"/>
      <c r="N96" s="202"/>
      <c r="O96" s="202"/>
      <c r="P96" s="202"/>
      <c r="Q96" s="202"/>
      <c r="R96" s="202"/>
      <c r="S96" s="202"/>
      <c r="T96" s="202"/>
      <c r="U96" s="202"/>
      <c r="V96" s="202"/>
      <c r="W96" s="202"/>
      <c r="X96" s="202"/>
      <c r="Y96" s="202"/>
      <c r="Z96" s="202"/>
      <c r="AA96" s="202"/>
      <c r="AB96" s="202"/>
      <c r="AC96" s="202"/>
      <c r="AD96" s="202"/>
      <c r="AE96" s="202"/>
      <c r="AF96" s="202"/>
      <c r="AG96" s="200">
        <f>'Objekt2 - SO 01.2'!J30</f>
        <v>926244.46</v>
      </c>
      <c r="AH96" s="201"/>
      <c r="AI96" s="201"/>
      <c r="AJ96" s="201"/>
      <c r="AK96" s="201"/>
      <c r="AL96" s="201"/>
      <c r="AM96" s="201"/>
      <c r="AN96" s="200">
        <f>SUM(AG96,AT96)</f>
        <v>1120755.8</v>
      </c>
      <c r="AO96" s="201"/>
      <c r="AP96" s="201"/>
      <c r="AQ96" s="76" t="s">
        <v>84</v>
      </c>
      <c r="AR96" s="73"/>
      <c r="AS96" s="82">
        <v>0</v>
      </c>
      <c r="AT96" s="83">
        <f>ROUND(SUM(AV96:AW96),2)</f>
        <v>194511.34</v>
      </c>
      <c r="AU96" s="84">
        <f>'Objekt2 - SO 01.2'!P116</f>
        <v>0</v>
      </c>
      <c r="AV96" s="83">
        <f>'Objekt2 - SO 01.2'!J33</f>
        <v>194511.34</v>
      </c>
      <c r="AW96" s="83">
        <f>'Objekt2 - SO 01.2'!J34</f>
        <v>0</v>
      </c>
      <c r="AX96" s="83">
        <f>'Objekt2 - SO 01.2'!J35</f>
        <v>0</v>
      </c>
      <c r="AY96" s="83">
        <f>'Objekt2 - SO 01.2'!J36</f>
        <v>0</v>
      </c>
      <c r="AZ96" s="83">
        <f>'Objekt2 - SO 01.2'!F33</f>
        <v>926244.46</v>
      </c>
      <c r="BA96" s="83">
        <f>'Objekt2 - SO 01.2'!F34</f>
        <v>0</v>
      </c>
      <c r="BB96" s="83">
        <f>'Objekt2 - SO 01.2'!F35</f>
        <v>0</v>
      </c>
      <c r="BC96" s="83">
        <f>'Objekt2 - SO 01.2'!F36</f>
        <v>0</v>
      </c>
      <c r="BD96" s="85">
        <f>'Objekt2 - SO 01.2'!F37</f>
        <v>0</v>
      </c>
      <c r="BT96" s="81" t="s">
        <v>85</v>
      </c>
      <c r="BV96" s="81" t="s">
        <v>79</v>
      </c>
      <c r="BW96" s="81" t="s">
        <v>90</v>
      </c>
      <c r="BX96" s="81" t="s">
        <v>5</v>
      </c>
      <c r="CL96" s="81" t="s">
        <v>1</v>
      </c>
      <c r="CM96" s="81" t="s">
        <v>87</v>
      </c>
    </row>
    <row r="97" spans="2:44" s="1" customFormat="1" ht="30" customHeight="1">
      <c r="B97" s="30"/>
      <c r="AR97" s="30"/>
    </row>
    <row r="98" spans="2:44" s="1" customFormat="1" ht="6.95" customHeight="1">
      <c r="B98" s="42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30"/>
    </row>
  </sheetData>
  <sheetProtection algorithmName="SHA-512" hashValue="W7+4ZoQk1jkCu7n42Z4+O1HC6n2GBNTblOPHpIpE8EIMpTk8FMxadslXxg2EzEMVlCo7pkA8hp9B6EG3SLX9cQ==" saltValue="oIMneo6E2IGYt3TfqASheMK3apPj1+NyEX+SY//wl9MXY62ak/UP1pQg2NT3Ya72b3JxgJiUDUcE0EbtenFRHA==" spinCount="100000" sheet="1" objects="1" scenarios="1" formatColumns="0" formatRows="0"/>
  <mergeCells count="46">
    <mergeCell ref="AR2:BE2"/>
    <mergeCell ref="AN96:AP96"/>
    <mergeCell ref="AG96:AM96"/>
    <mergeCell ref="D96:H96"/>
    <mergeCell ref="J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Objekt1 - SO 00'!C2" display="/" xr:uid="{00000000-0004-0000-0000-000000000000}"/>
    <hyperlink ref="A96" location="'Objekt2 - SO 01.2'!C2" display="/" xr:uid="{00000000-0004-0000-0000-000001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31"/>
  <sheetViews>
    <sheetView showGridLines="0" workbookViewId="0">
      <selection activeCell="I120" sqref="I120"/>
    </sheetView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AT2" s="15" t="s">
        <v>86</v>
      </c>
    </row>
    <row r="3" spans="2:46" ht="6.95" hidden="1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87</v>
      </c>
    </row>
    <row r="4" spans="2:46" ht="24.95" hidden="1" customHeight="1">
      <c r="B4" s="18"/>
      <c r="D4" s="19" t="s">
        <v>91</v>
      </c>
      <c r="L4" s="18"/>
      <c r="M4" s="86" t="s">
        <v>10</v>
      </c>
      <c r="AT4" s="15" t="s">
        <v>4</v>
      </c>
    </row>
    <row r="5" spans="2:46" ht="6.95" hidden="1" customHeight="1">
      <c r="B5" s="18"/>
      <c r="L5" s="18"/>
    </row>
    <row r="6" spans="2:46" ht="12" hidden="1" customHeight="1">
      <c r="B6" s="18"/>
      <c r="D6" s="25" t="s">
        <v>16</v>
      </c>
      <c r="L6" s="18"/>
    </row>
    <row r="7" spans="2:46" ht="16.5" hidden="1" customHeight="1">
      <c r="B7" s="18"/>
      <c r="E7" s="205" t="str">
        <f>'Rekapitulace stavby'!K6</f>
        <v>Krajinný park Havraňák - propojení Kbely-Čakovice_část Kbely</v>
      </c>
      <c r="F7" s="206"/>
      <c r="G7" s="206"/>
      <c r="H7" s="206"/>
      <c r="L7" s="18"/>
    </row>
    <row r="8" spans="2:46" s="1" customFormat="1" ht="12" hidden="1" customHeight="1">
      <c r="B8" s="30"/>
      <c r="D8" s="25" t="s">
        <v>92</v>
      </c>
      <c r="L8" s="30"/>
    </row>
    <row r="9" spans="2:46" s="1" customFormat="1" ht="16.5" hidden="1" customHeight="1">
      <c r="B9" s="30"/>
      <c r="E9" s="186" t="s">
        <v>93</v>
      </c>
      <c r="F9" s="207"/>
      <c r="G9" s="207"/>
      <c r="H9" s="207"/>
      <c r="L9" s="30"/>
    </row>
    <row r="10" spans="2:46" s="1" customFormat="1" ht="10.15" hidden="1">
      <c r="B10" s="30"/>
      <c r="L10" s="30"/>
    </row>
    <row r="11" spans="2:46" s="1" customFormat="1" ht="12" hidden="1" customHeight="1">
      <c r="B11" s="30"/>
      <c r="D11" s="25" t="s">
        <v>18</v>
      </c>
      <c r="F11" s="23" t="s">
        <v>1</v>
      </c>
      <c r="I11" s="25" t="s">
        <v>19</v>
      </c>
      <c r="J11" s="23" t="s">
        <v>1</v>
      </c>
      <c r="L11" s="30"/>
    </row>
    <row r="12" spans="2:46" s="1" customFormat="1" ht="12" hidden="1" customHeight="1">
      <c r="B12" s="30"/>
      <c r="D12" s="25" t="s">
        <v>20</v>
      </c>
      <c r="F12" s="23" t="s">
        <v>21</v>
      </c>
      <c r="I12" s="25" t="s">
        <v>22</v>
      </c>
      <c r="J12" s="50" t="str">
        <f>'Rekapitulace stavby'!AN8</f>
        <v>30. 9. 2025</v>
      </c>
      <c r="L12" s="30"/>
    </row>
    <row r="13" spans="2:46" s="1" customFormat="1" ht="10.8" hidden="1" customHeight="1">
      <c r="B13" s="30"/>
      <c r="L13" s="30"/>
    </row>
    <row r="14" spans="2:46" s="1" customFormat="1" ht="12" hidden="1" customHeight="1">
      <c r="B14" s="30"/>
      <c r="D14" s="25" t="s">
        <v>24</v>
      </c>
      <c r="I14" s="25" t="s">
        <v>25</v>
      </c>
      <c r="J14" s="23" t="str">
        <f>IF('Rekapitulace stavby'!AN10="","",'Rekapitulace stavby'!AN10)</f>
        <v>00231304</v>
      </c>
      <c r="L14" s="30"/>
    </row>
    <row r="15" spans="2:46" s="1" customFormat="1" ht="18" hidden="1" customHeight="1">
      <c r="B15" s="30"/>
      <c r="E15" s="23" t="str">
        <f>IF('Rekapitulace stavby'!E11="","",'Rekapitulace stavby'!E11)</f>
        <v>Městská část Praha 19</v>
      </c>
      <c r="I15" s="25" t="s">
        <v>28</v>
      </c>
      <c r="J15" s="23" t="str">
        <f>IF('Rekapitulace stavby'!AN11="","",'Rekapitulace stavby'!AN11)</f>
        <v/>
      </c>
      <c r="L15" s="30"/>
    </row>
    <row r="16" spans="2:46" s="1" customFormat="1" ht="6.95" hidden="1" customHeight="1">
      <c r="B16" s="30"/>
      <c r="L16" s="30"/>
    </row>
    <row r="17" spans="2:12" s="1" customFormat="1" ht="12" hidden="1" customHeight="1">
      <c r="B17" s="30"/>
      <c r="D17" s="25" t="s">
        <v>29</v>
      </c>
      <c r="I17" s="25" t="s">
        <v>25</v>
      </c>
      <c r="J17" s="26" t="str">
        <f>'Rekapitulace stavby'!AN13</f>
        <v>Vyplň údaj</v>
      </c>
      <c r="L17" s="30"/>
    </row>
    <row r="18" spans="2:12" s="1" customFormat="1" ht="18" hidden="1" customHeight="1">
      <c r="B18" s="30"/>
      <c r="E18" s="208" t="str">
        <f>'Rekapitulace stavby'!E14</f>
        <v>Vyplň údaj</v>
      </c>
      <c r="F18" s="170"/>
      <c r="G18" s="170"/>
      <c r="H18" s="170"/>
      <c r="I18" s="25" t="s">
        <v>28</v>
      </c>
      <c r="J18" s="26" t="str">
        <f>'Rekapitulace stavby'!AN14</f>
        <v>Vyplň údaj</v>
      </c>
      <c r="L18" s="30"/>
    </row>
    <row r="19" spans="2:12" s="1" customFormat="1" ht="6.95" hidden="1" customHeight="1">
      <c r="B19" s="30"/>
      <c r="L19" s="30"/>
    </row>
    <row r="20" spans="2:12" s="1" customFormat="1" ht="12" hidden="1" customHeight="1">
      <c r="B20" s="30"/>
      <c r="D20" s="25" t="s">
        <v>31</v>
      </c>
      <c r="I20" s="25" t="s">
        <v>25</v>
      </c>
      <c r="J20" s="23" t="str">
        <f>IF('Rekapitulace stavby'!AN16="","",'Rekapitulace stavby'!AN16)</f>
        <v>10909231</v>
      </c>
      <c r="L20" s="30"/>
    </row>
    <row r="21" spans="2:12" s="1" customFormat="1" ht="18" hidden="1" customHeight="1">
      <c r="B21" s="30"/>
      <c r="E21" s="23" t="str">
        <f>IF('Rekapitulace stavby'!E17="","",'Rekapitulace stavby'!E17)</f>
        <v>Ing.Dárius Bolješik</v>
      </c>
      <c r="I21" s="25" t="s">
        <v>28</v>
      </c>
      <c r="J21" s="23" t="str">
        <f>IF('Rekapitulace stavby'!AN17="","",'Rekapitulace stavby'!AN17)</f>
        <v/>
      </c>
      <c r="L21" s="30"/>
    </row>
    <row r="22" spans="2:12" s="1" customFormat="1" ht="6.95" hidden="1" customHeight="1">
      <c r="B22" s="30"/>
      <c r="L22" s="30"/>
    </row>
    <row r="23" spans="2:12" s="1" customFormat="1" ht="12" hidden="1" customHeight="1">
      <c r="B23" s="30"/>
      <c r="D23" s="25" t="s">
        <v>35</v>
      </c>
      <c r="I23" s="25" t="s">
        <v>25</v>
      </c>
      <c r="J23" s="23" t="str">
        <f>IF('Rekapitulace stavby'!AN19="","",'Rekapitulace stavby'!AN19)</f>
        <v/>
      </c>
      <c r="L23" s="30"/>
    </row>
    <row r="24" spans="2:12" s="1" customFormat="1" ht="18" hidden="1" customHeight="1">
      <c r="B24" s="30"/>
      <c r="E24" s="23" t="str">
        <f>IF('Rekapitulace stavby'!E20="","",'Rekapitulace stavby'!E20)</f>
        <v xml:space="preserve"> </v>
      </c>
      <c r="I24" s="25" t="s">
        <v>28</v>
      </c>
      <c r="J24" s="23" t="str">
        <f>IF('Rekapitulace stavby'!AN20="","",'Rekapitulace stavby'!AN20)</f>
        <v/>
      </c>
      <c r="L24" s="30"/>
    </row>
    <row r="25" spans="2:12" s="1" customFormat="1" ht="6.95" hidden="1" customHeight="1">
      <c r="B25" s="30"/>
      <c r="L25" s="30"/>
    </row>
    <row r="26" spans="2:12" s="1" customFormat="1" ht="12" hidden="1" customHeight="1">
      <c r="B26" s="30"/>
      <c r="D26" s="25" t="s">
        <v>36</v>
      </c>
      <c r="L26" s="30"/>
    </row>
    <row r="27" spans="2:12" s="7" customFormat="1" ht="16.5" hidden="1" customHeight="1">
      <c r="B27" s="87"/>
      <c r="E27" s="175" t="s">
        <v>1</v>
      </c>
      <c r="F27" s="175"/>
      <c r="G27" s="175"/>
      <c r="H27" s="175"/>
      <c r="L27" s="87"/>
    </row>
    <row r="28" spans="2:12" s="1" customFormat="1" ht="6.95" hidden="1" customHeight="1">
      <c r="B28" s="30"/>
      <c r="L28" s="30"/>
    </row>
    <row r="29" spans="2:12" s="1" customFormat="1" ht="6.95" hidden="1" customHeight="1">
      <c r="B29" s="30"/>
      <c r="D29" s="51"/>
      <c r="E29" s="51"/>
      <c r="F29" s="51"/>
      <c r="G29" s="51"/>
      <c r="H29" s="51"/>
      <c r="I29" s="51"/>
      <c r="J29" s="51"/>
      <c r="K29" s="51"/>
      <c r="L29" s="30"/>
    </row>
    <row r="30" spans="2:12" s="1" customFormat="1" ht="25.45" hidden="1" customHeight="1">
      <c r="B30" s="30"/>
      <c r="D30" s="88" t="s">
        <v>37</v>
      </c>
      <c r="J30" s="64">
        <f>ROUND(J117, 2)</f>
        <v>110000</v>
      </c>
      <c r="L30" s="30"/>
    </row>
    <row r="31" spans="2:12" s="1" customFormat="1" ht="6.95" hidden="1" customHeight="1">
      <c r="B31" s="30"/>
      <c r="D31" s="51"/>
      <c r="E31" s="51"/>
      <c r="F31" s="51"/>
      <c r="G31" s="51"/>
      <c r="H31" s="51"/>
      <c r="I31" s="51"/>
      <c r="J31" s="51"/>
      <c r="K31" s="51"/>
      <c r="L31" s="30"/>
    </row>
    <row r="32" spans="2:12" s="1" customFormat="1" ht="14.45" hidden="1" customHeight="1">
      <c r="B32" s="30"/>
      <c r="F32" s="33" t="s">
        <v>39</v>
      </c>
      <c r="I32" s="33" t="s">
        <v>38</v>
      </c>
      <c r="J32" s="33" t="s">
        <v>40</v>
      </c>
      <c r="L32" s="30"/>
    </row>
    <row r="33" spans="2:12" s="1" customFormat="1" ht="14.45" hidden="1" customHeight="1">
      <c r="B33" s="30"/>
      <c r="D33" s="53" t="s">
        <v>41</v>
      </c>
      <c r="E33" s="25" t="s">
        <v>42</v>
      </c>
      <c r="F33" s="89">
        <f>ROUND((SUM(BE117:BE130)),  2)</f>
        <v>110000</v>
      </c>
      <c r="I33" s="90">
        <v>0.21</v>
      </c>
      <c r="J33" s="89">
        <f>ROUND(((SUM(BE117:BE130))*I33),  2)</f>
        <v>23100</v>
      </c>
      <c r="L33" s="30"/>
    </row>
    <row r="34" spans="2:12" s="1" customFormat="1" ht="14.45" hidden="1" customHeight="1">
      <c r="B34" s="30"/>
      <c r="E34" s="25" t="s">
        <v>43</v>
      </c>
      <c r="F34" s="89">
        <f>ROUND((SUM(BF117:BF130)),  2)</f>
        <v>0</v>
      </c>
      <c r="I34" s="90">
        <v>0.12</v>
      </c>
      <c r="J34" s="89">
        <f>ROUND(((SUM(BF117:BF130))*I34),  2)</f>
        <v>0</v>
      </c>
      <c r="L34" s="30"/>
    </row>
    <row r="35" spans="2:12" s="1" customFormat="1" ht="14.45" hidden="1" customHeight="1">
      <c r="B35" s="30"/>
      <c r="E35" s="25" t="s">
        <v>44</v>
      </c>
      <c r="F35" s="89">
        <f>ROUND((SUM(BG117:BG130)),  2)</f>
        <v>0</v>
      </c>
      <c r="I35" s="90">
        <v>0.21</v>
      </c>
      <c r="J35" s="89">
        <f>0</f>
        <v>0</v>
      </c>
      <c r="L35" s="30"/>
    </row>
    <row r="36" spans="2:12" s="1" customFormat="1" ht="14.45" hidden="1" customHeight="1">
      <c r="B36" s="30"/>
      <c r="E36" s="25" t="s">
        <v>45</v>
      </c>
      <c r="F36" s="89">
        <f>ROUND((SUM(BH117:BH130)),  2)</f>
        <v>0</v>
      </c>
      <c r="I36" s="90">
        <v>0.12</v>
      </c>
      <c r="J36" s="89">
        <f>0</f>
        <v>0</v>
      </c>
      <c r="L36" s="30"/>
    </row>
    <row r="37" spans="2:12" s="1" customFormat="1" ht="14.45" hidden="1" customHeight="1">
      <c r="B37" s="30"/>
      <c r="E37" s="25" t="s">
        <v>46</v>
      </c>
      <c r="F37" s="89">
        <f>ROUND((SUM(BI117:BI130)),  2)</f>
        <v>0</v>
      </c>
      <c r="I37" s="90">
        <v>0</v>
      </c>
      <c r="J37" s="89">
        <f>0</f>
        <v>0</v>
      </c>
      <c r="L37" s="30"/>
    </row>
    <row r="38" spans="2:12" s="1" customFormat="1" ht="6.95" hidden="1" customHeight="1">
      <c r="B38" s="30"/>
      <c r="L38" s="30"/>
    </row>
    <row r="39" spans="2:12" s="1" customFormat="1" ht="25.45" hidden="1" customHeight="1">
      <c r="B39" s="30"/>
      <c r="C39" s="91"/>
      <c r="D39" s="92" t="s">
        <v>47</v>
      </c>
      <c r="E39" s="55"/>
      <c r="F39" s="55"/>
      <c r="G39" s="93" t="s">
        <v>48</v>
      </c>
      <c r="H39" s="94" t="s">
        <v>49</v>
      </c>
      <c r="I39" s="55"/>
      <c r="J39" s="95">
        <f>SUM(J30:J37)</f>
        <v>133100</v>
      </c>
      <c r="K39" s="96"/>
      <c r="L39" s="30"/>
    </row>
    <row r="40" spans="2:12" s="1" customFormat="1" ht="14.45" hidden="1" customHeight="1">
      <c r="B40" s="30"/>
      <c r="L40" s="30"/>
    </row>
    <row r="41" spans="2:12" ht="14.45" hidden="1" customHeight="1">
      <c r="B41" s="18"/>
      <c r="L41" s="18"/>
    </row>
    <row r="42" spans="2:12" ht="14.45" hidden="1" customHeight="1">
      <c r="B42" s="18"/>
      <c r="L42" s="18"/>
    </row>
    <row r="43" spans="2:12" ht="14.45" hidden="1" customHeight="1">
      <c r="B43" s="18"/>
      <c r="L43" s="18"/>
    </row>
    <row r="44" spans="2:12" ht="14.45" hidden="1" customHeight="1">
      <c r="B44" s="18"/>
      <c r="L44" s="18"/>
    </row>
    <row r="45" spans="2:12" ht="14.45" hidden="1" customHeight="1">
      <c r="B45" s="18"/>
      <c r="L45" s="18"/>
    </row>
    <row r="46" spans="2:12" ht="14.45" hidden="1" customHeight="1">
      <c r="B46" s="18"/>
      <c r="L46" s="18"/>
    </row>
    <row r="47" spans="2:12" ht="14.45" hidden="1" customHeight="1">
      <c r="B47" s="18"/>
      <c r="L47" s="18"/>
    </row>
    <row r="48" spans="2:12" ht="14.45" hidden="1" customHeight="1">
      <c r="B48" s="18"/>
      <c r="L48" s="18"/>
    </row>
    <row r="49" spans="2:12" ht="14.45" hidden="1" customHeight="1">
      <c r="B49" s="18"/>
      <c r="L49" s="18"/>
    </row>
    <row r="50" spans="2:12" s="1" customFormat="1" ht="14.45" hidden="1" customHeight="1">
      <c r="B50" s="30"/>
      <c r="D50" s="39" t="s">
        <v>50</v>
      </c>
      <c r="E50" s="40"/>
      <c r="F50" s="40"/>
      <c r="G50" s="39" t="s">
        <v>51</v>
      </c>
      <c r="H50" s="40"/>
      <c r="I50" s="40"/>
      <c r="J50" s="40"/>
      <c r="K50" s="40"/>
      <c r="L50" s="30"/>
    </row>
    <row r="51" spans="2:12" ht="10.15" hidden="1">
      <c r="B51" s="18"/>
      <c r="L51" s="18"/>
    </row>
    <row r="52" spans="2:12" ht="10.15" hidden="1">
      <c r="B52" s="18"/>
      <c r="L52" s="18"/>
    </row>
    <row r="53" spans="2:12" ht="10.15" hidden="1">
      <c r="B53" s="18"/>
      <c r="L53" s="18"/>
    </row>
    <row r="54" spans="2:12" ht="10.15" hidden="1">
      <c r="B54" s="18"/>
      <c r="L54" s="18"/>
    </row>
    <row r="55" spans="2:12" ht="10.15" hidden="1">
      <c r="B55" s="18"/>
      <c r="L55" s="18"/>
    </row>
    <row r="56" spans="2:12" ht="10.15" hidden="1">
      <c r="B56" s="18"/>
      <c r="L56" s="18"/>
    </row>
    <row r="57" spans="2:12" ht="10.15" hidden="1">
      <c r="B57" s="18"/>
      <c r="L57" s="18"/>
    </row>
    <row r="58" spans="2:12" ht="10.15" hidden="1">
      <c r="B58" s="18"/>
      <c r="L58" s="18"/>
    </row>
    <row r="59" spans="2:12" ht="10.15" hidden="1">
      <c r="B59" s="18"/>
      <c r="L59" s="18"/>
    </row>
    <row r="60" spans="2:12" ht="10.15" hidden="1">
      <c r="B60" s="18"/>
      <c r="L60" s="18"/>
    </row>
    <row r="61" spans="2:12" s="1" customFormat="1" ht="12.75" hidden="1">
      <c r="B61" s="30"/>
      <c r="D61" s="41" t="s">
        <v>52</v>
      </c>
      <c r="E61" s="32"/>
      <c r="F61" s="97" t="s">
        <v>53</v>
      </c>
      <c r="G61" s="41" t="s">
        <v>52</v>
      </c>
      <c r="H61" s="32"/>
      <c r="I61" s="32"/>
      <c r="J61" s="98" t="s">
        <v>53</v>
      </c>
      <c r="K61" s="32"/>
      <c r="L61" s="30"/>
    </row>
    <row r="62" spans="2:12" ht="10.15" hidden="1">
      <c r="B62" s="18"/>
      <c r="L62" s="18"/>
    </row>
    <row r="63" spans="2:12" ht="10.15" hidden="1">
      <c r="B63" s="18"/>
      <c r="L63" s="18"/>
    </row>
    <row r="64" spans="2:12" ht="10.15" hidden="1">
      <c r="B64" s="18"/>
      <c r="L64" s="18"/>
    </row>
    <row r="65" spans="2:12" s="1" customFormat="1" ht="13.15" hidden="1">
      <c r="B65" s="30"/>
      <c r="D65" s="39" t="s">
        <v>54</v>
      </c>
      <c r="E65" s="40"/>
      <c r="F65" s="40"/>
      <c r="G65" s="39" t="s">
        <v>55</v>
      </c>
      <c r="H65" s="40"/>
      <c r="I65" s="40"/>
      <c r="J65" s="40"/>
      <c r="K65" s="40"/>
      <c r="L65" s="30"/>
    </row>
    <row r="66" spans="2:12" ht="10.15" hidden="1">
      <c r="B66" s="18"/>
      <c r="L66" s="18"/>
    </row>
    <row r="67" spans="2:12" ht="10.15" hidden="1">
      <c r="B67" s="18"/>
      <c r="L67" s="18"/>
    </row>
    <row r="68" spans="2:12" ht="10.15" hidden="1">
      <c r="B68" s="18"/>
      <c r="L68" s="18"/>
    </row>
    <row r="69" spans="2:12" ht="10.15" hidden="1">
      <c r="B69" s="18"/>
      <c r="L69" s="18"/>
    </row>
    <row r="70" spans="2:12" ht="10.15" hidden="1">
      <c r="B70" s="18"/>
      <c r="L70" s="18"/>
    </row>
    <row r="71" spans="2:12" ht="10.15" hidden="1">
      <c r="B71" s="18"/>
      <c r="L71" s="18"/>
    </row>
    <row r="72" spans="2:12" ht="10.15" hidden="1">
      <c r="B72" s="18"/>
      <c r="L72" s="18"/>
    </row>
    <row r="73" spans="2:12" ht="10.15" hidden="1">
      <c r="B73" s="18"/>
      <c r="L73" s="18"/>
    </row>
    <row r="74" spans="2:12" ht="10.15" hidden="1">
      <c r="B74" s="18"/>
      <c r="L74" s="18"/>
    </row>
    <row r="75" spans="2:12" ht="10.15" hidden="1">
      <c r="B75" s="18"/>
      <c r="L75" s="18"/>
    </row>
    <row r="76" spans="2:12" s="1" customFormat="1" ht="12.75" hidden="1">
      <c r="B76" s="30"/>
      <c r="D76" s="41" t="s">
        <v>52</v>
      </c>
      <c r="E76" s="32"/>
      <c r="F76" s="97" t="s">
        <v>53</v>
      </c>
      <c r="G76" s="41" t="s">
        <v>52</v>
      </c>
      <c r="H76" s="32"/>
      <c r="I76" s="32"/>
      <c r="J76" s="98" t="s">
        <v>53</v>
      </c>
      <c r="K76" s="32"/>
      <c r="L76" s="30"/>
    </row>
    <row r="77" spans="2:12" s="1" customFormat="1" ht="14.45" hidden="1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0"/>
    </row>
    <row r="78" spans="2:12" ht="10.15" hidden="1"/>
    <row r="79" spans="2:12" ht="10.15" hidden="1"/>
    <row r="80" spans="2:12" ht="10.15" hidden="1"/>
    <row r="81" spans="2:47" s="1" customFormat="1" ht="6.95" hidden="1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0"/>
    </row>
    <row r="82" spans="2:47" s="1" customFormat="1" ht="24.95" hidden="1" customHeight="1">
      <c r="B82" s="30"/>
      <c r="C82" s="19" t="s">
        <v>94</v>
      </c>
      <c r="L82" s="30"/>
    </row>
    <row r="83" spans="2:47" s="1" customFormat="1" ht="6.95" hidden="1" customHeight="1">
      <c r="B83" s="30"/>
      <c r="L83" s="30"/>
    </row>
    <row r="84" spans="2:47" s="1" customFormat="1" ht="12" hidden="1" customHeight="1">
      <c r="B84" s="30"/>
      <c r="C84" s="25" t="s">
        <v>16</v>
      </c>
      <c r="L84" s="30"/>
    </row>
    <row r="85" spans="2:47" s="1" customFormat="1" ht="16.5" hidden="1" customHeight="1">
      <c r="B85" s="30"/>
      <c r="E85" s="205" t="str">
        <f>E7</f>
        <v>Krajinný park Havraňák - propojení Kbely-Čakovice_část Kbely</v>
      </c>
      <c r="F85" s="206"/>
      <c r="G85" s="206"/>
      <c r="H85" s="206"/>
      <c r="L85" s="30"/>
    </row>
    <row r="86" spans="2:47" s="1" customFormat="1" ht="12" hidden="1" customHeight="1">
      <c r="B86" s="30"/>
      <c r="C86" s="25" t="s">
        <v>92</v>
      </c>
      <c r="L86" s="30"/>
    </row>
    <row r="87" spans="2:47" s="1" customFormat="1" ht="16.5" hidden="1" customHeight="1">
      <c r="B87" s="30"/>
      <c r="E87" s="186" t="str">
        <f>E9</f>
        <v>Objekt1 - SO 00</v>
      </c>
      <c r="F87" s="207"/>
      <c r="G87" s="207"/>
      <c r="H87" s="207"/>
      <c r="L87" s="30"/>
    </row>
    <row r="88" spans="2:47" s="1" customFormat="1" ht="6.95" hidden="1" customHeight="1">
      <c r="B88" s="30"/>
      <c r="L88" s="30"/>
    </row>
    <row r="89" spans="2:47" s="1" customFormat="1" ht="12" hidden="1" customHeight="1">
      <c r="B89" s="30"/>
      <c r="C89" s="25" t="s">
        <v>20</v>
      </c>
      <c r="F89" s="23" t="str">
        <f>F12</f>
        <v xml:space="preserve"> </v>
      </c>
      <c r="I89" s="25" t="s">
        <v>22</v>
      </c>
      <c r="J89" s="50" t="str">
        <f>IF(J12="","",J12)</f>
        <v>30. 9. 2025</v>
      </c>
      <c r="L89" s="30"/>
    </row>
    <row r="90" spans="2:47" s="1" customFormat="1" ht="6.95" hidden="1" customHeight="1">
      <c r="B90" s="30"/>
      <c r="L90" s="30"/>
    </row>
    <row r="91" spans="2:47" s="1" customFormat="1" ht="15.2" hidden="1" customHeight="1">
      <c r="B91" s="30"/>
      <c r="C91" s="25" t="s">
        <v>24</v>
      </c>
      <c r="F91" s="23" t="str">
        <f>E15</f>
        <v>Městská část Praha 19</v>
      </c>
      <c r="I91" s="25" t="s">
        <v>31</v>
      </c>
      <c r="J91" s="28" t="str">
        <f>E21</f>
        <v>Ing.Dárius Bolješik</v>
      </c>
      <c r="L91" s="30"/>
    </row>
    <row r="92" spans="2:47" s="1" customFormat="1" ht="15.2" hidden="1" customHeight="1">
      <c r="B92" s="30"/>
      <c r="C92" s="25" t="s">
        <v>29</v>
      </c>
      <c r="F92" s="23" t="str">
        <f>IF(E18="","",E18)</f>
        <v>Vyplň údaj</v>
      </c>
      <c r="I92" s="25" t="s">
        <v>35</v>
      </c>
      <c r="J92" s="28" t="str">
        <f>E24</f>
        <v xml:space="preserve"> </v>
      </c>
      <c r="L92" s="30"/>
    </row>
    <row r="93" spans="2:47" s="1" customFormat="1" ht="10.35" hidden="1" customHeight="1">
      <c r="B93" s="30"/>
      <c r="L93" s="30"/>
    </row>
    <row r="94" spans="2:47" s="1" customFormat="1" ht="29.25" hidden="1" customHeight="1">
      <c r="B94" s="30"/>
      <c r="C94" s="99" t="s">
        <v>95</v>
      </c>
      <c r="D94" s="91"/>
      <c r="E94" s="91"/>
      <c r="F94" s="91"/>
      <c r="G94" s="91"/>
      <c r="H94" s="91"/>
      <c r="I94" s="91"/>
      <c r="J94" s="100" t="s">
        <v>96</v>
      </c>
      <c r="K94" s="91"/>
      <c r="L94" s="30"/>
    </row>
    <row r="95" spans="2:47" s="1" customFormat="1" ht="10.35" hidden="1" customHeight="1">
      <c r="B95" s="30"/>
      <c r="L95" s="30"/>
    </row>
    <row r="96" spans="2:47" s="1" customFormat="1" ht="22.8" hidden="1" customHeight="1">
      <c r="B96" s="30"/>
      <c r="C96" s="101" t="s">
        <v>97</v>
      </c>
      <c r="J96" s="64">
        <f>J117</f>
        <v>110000</v>
      </c>
      <c r="L96" s="30"/>
      <c r="AU96" s="15" t="s">
        <v>98</v>
      </c>
    </row>
    <row r="97" spans="2:12" s="8" customFormat="1" ht="24.95" hidden="1" customHeight="1">
      <c r="B97" s="102"/>
      <c r="D97" s="103" t="s">
        <v>99</v>
      </c>
      <c r="E97" s="104"/>
      <c r="F97" s="104"/>
      <c r="G97" s="104"/>
      <c r="H97" s="104"/>
      <c r="I97" s="104"/>
      <c r="J97" s="105">
        <f>J118</f>
        <v>110000</v>
      </c>
      <c r="L97" s="102"/>
    </row>
    <row r="98" spans="2:12" s="1" customFormat="1" ht="21.85" hidden="1" customHeight="1">
      <c r="B98" s="30"/>
      <c r="L98" s="30"/>
    </row>
    <row r="99" spans="2:12" s="1" customFormat="1" ht="6.95" hidden="1" customHeight="1">
      <c r="B99" s="42"/>
      <c r="C99" s="43"/>
      <c r="D99" s="43"/>
      <c r="E99" s="43"/>
      <c r="F99" s="43"/>
      <c r="G99" s="43"/>
      <c r="H99" s="43"/>
      <c r="I99" s="43"/>
      <c r="J99" s="43"/>
      <c r="K99" s="43"/>
      <c r="L99" s="30"/>
    </row>
    <row r="100" spans="2:12" ht="10.15" hidden="1"/>
    <row r="101" spans="2:12" ht="10.15" hidden="1"/>
    <row r="102" spans="2:12" ht="10.15" hidden="1"/>
    <row r="103" spans="2:12" s="1" customFormat="1" ht="6.95" customHeight="1">
      <c r="B103" s="44"/>
      <c r="C103" s="45"/>
      <c r="D103" s="45"/>
      <c r="E103" s="45"/>
      <c r="F103" s="45"/>
      <c r="G103" s="45"/>
      <c r="H103" s="45"/>
      <c r="I103" s="45"/>
      <c r="J103" s="45"/>
      <c r="K103" s="45"/>
      <c r="L103" s="30"/>
    </row>
    <row r="104" spans="2:12" s="1" customFormat="1" ht="24.95" customHeight="1">
      <c r="B104" s="30"/>
      <c r="C104" s="19" t="s">
        <v>100</v>
      </c>
      <c r="L104" s="30"/>
    </row>
    <row r="105" spans="2:12" s="1" customFormat="1" ht="6.95" customHeight="1">
      <c r="B105" s="30"/>
      <c r="L105" s="30"/>
    </row>
    <row r="106" spans="2:12" s="1" customFormat="1" ht="12" customHeight="1">
      <c r="B106" s="30"/>
      <c r="C106" s="25" t="s">
        <v>16</v>
      </c>
      <c r="L106" s="30"/>
    </row>
    <row r="107" spans="2:12" s="1" customFormat="1" ht="16.5" customHeight="1">
      <c r="B107" s="30"/>
      <c r="E107" s="205" t="str">
        <f>E7</f>
        <v>Krajinný park Havraňák - propojení Kbely-Čakovice_část Kbely</v>
      </c>
      <c r="F107" s="206"/>
      <c r="G107" s="206"/>
      <c r="H107" s="206"/>
      <c r="L107" s="30"/>
    </row>
    <row r="108" spans="2:12" s="1" customFormat="1" ht="12" customHeight="1">
      <c r="B108" s="30"/>
      <c r="C108" s="25" t="s">
        <v>92</v>
      </c>
      <c r="L108" s="30"/>
    </row>
    <row r="109" spans="2:12" s="1" customFormat="1" ht="16.5" customHeight="1">
      <c r="B109" s="30"/>
      <c r="E109" s="186" t="str">
        <f>E9</f>
        <v>Objekt1 - SO 00</v>
      </c>
      <c r="F109" s="207"/>
      <c r="G109" s="207"/>
      <c r="H109" s="207"/>
      <c r="L109" s="30"/>
    </row>
    <row r="110" spans="2:12" s="1" customFormat="1" ht="6.95" customHeight="1">
      <c r="B110" s="30"/>
      <c r="L110" s="30"/>
    </row>
    <row r="111" spans="2:12" s="1" customFormat="1" ht="12" customHeight="1">
      <c r="B111" s="30"/>
      <c r="C111" s="25" t="s">
        <v>20</v>
      </c>
      <c r="F111" s="23" t="str">
        <f>F12</f>
        <v xml:space="preserve"> </v>
      </c>
      <c r="I111" s="25" t="s">
        <v>22</v>
      </c>
      <c r="J111" s="50" t="str">
        <f>IF(J12="","",J12)</f>
        <v>30. 9. 2025</v>
      </c>
      <c r="L111" s="30"/>
    </row>
    <row r="112" spans="2:12" s="1" customFormat="1" ht="6.95" customHeight="1">
      <c r="B112" s="30"/>
      <c r="L112" s="30"/>
    </row>
    <row r="113" spans="2:65" s="1" customFormat="1" ht="15.2" customHeight="1">
      <c r="B113" s="30"/>
      <c r="C113" s="25" t="s">
        <v>24</v>
      </c>
      <c r="F113" s="23" t="str">
        <f>E15</f>
        <v>Městská část Praha 19</v>
      </c>
      <c r="I113" s="25" t="s">
        <v>31</v>
      </c>
      <c r="J113" s="28" t="str">
        <f>E21</f>
        <v>Ing.Dárius Bolješik</v>
      </c>
      <c r="L113" s="30"/>
    </row>
    <row r="114" spans="2:65" s="1" customFormat="1" ht="15.2" customHeight="1">
      <c r="B114" s="30"/>
      <c r="C114" s="25" t="s">
        <v>29</v>
      </c>
      <c r="F114" s="23" t="str">
        <f>IF(E18="","",E18)</f>
        <v>Vyplň údaj</v>
      </c>
      <c r="I114" s="25" t="s">
        <v>35</v>
      </c>
      <c r="J114" s="28" t="str">
        <f>E24</f>
        <v xml:space="preserve"> </v>
      </c>
      <c r="L114" s="30"/>
    </row>
    <row r="115" spans="2:65" s="1" customFormat="1" ht="10.35" customHeight="1">
      <c r="B115" s="30"/>
      <c r="L115" s="30"/>
    </row>
    <row r="116" spans="2:65" s="9" customFormat="1" ht="29.25" customHeight="1">
      <c r="B116" s="106"/>
      <c r="C116" s="107" t="s">
        <v>101</v>
      </c>
      <c r="D116" s="108" t="s">
        <v>62</v>
      </c>
      <c r="E116" s="108" t="s">
        <v>58</v>
      </c>
      <c r="F116" s="108" t="s">
        <v>59</v>
      </c>
      <c r="G116" s="108" t="s">
        <v>102</v>
      </c>
      <c r="H116" s="108" t="s">
        <v>103</v>
      </c>
      <c r="I116" s="108" t="s">
        <v>104</v>
      </c>
      <c r="J116" s="108" t="s">
        <v>96</v>
      </c>
      <c r="K116" s="109" t="s">
        <v>105</v>
      </c>
      <c r="L116" s="106"/>
      <c r="M116" s="57" t="s">
        <v>1</v>
      </c>
      <c r="N116" s="58" t="s">
        <v>41</v>
      </c>
      <c r="O116" s="58" t="s">
        <v>106</v>
      </c>
      <c r="P116" s="58" t="s">
        <v>107</v>
      </c>
      <c r="Q116" s="58" t="s">
        <v>108</v>
      </c>
      <c r="R116" s="58" t="s">
        <v>109</v>
      </c>
      <c r="S116" s="58" t="s">
        <v>110</v>
      </c>
      <c r="T116" s="59" t="s">
        <v>111</v>
      </c>
    </row>
    <row r="117" spans="2:65" s="1" customFormat="1" ht="22.8" customHeight="1">
      <c r="B117" s="30"/>
      <c r="C117" s="62" t="s">
        <v>112</v>
      </c>
      <c r="J117" s="110">
        <f>BK117</f>
        <v>110000</v>
      </c>
      <c r="L117" s="30"/>
      <c r="M117" s="60"/>
      <c r="N117" s="51"/>
      <c r="O117" s="51"/>
      <c r="P117" s="111">
        <f>P118</f>
        <v>0</v>
      </c>
      <c r="Q117" s="51"/>
      <c r="R117" s="111">
        <f>R118</f>
        <v>0</v>
      </c>
      <c r="S117" s="51"/>
      <c r="T117" s="112">
        <f>T118</f>
        <v>0</v>
      </c>
      <c r="AT117" s="15" t="s">
        <v>76</v>
      </c>
      <c r="AU117" s="15" t="s">
        <v>98</v>
      </c>
      <c r="BK117" s="113">
        <f>BK118</f>
        <v>110000</v>
      </c>
    </row>
    <row r="118" spans="2:65" s="10" customFormat="1" ht="25.9" customHeight="1">
      <c r="B118" s="114"/>
      <c r="D118" s="115" t="s">
        <v>76</v>
      </c>
      <c r="E118" s="116" t="s">
        <v>113</v>
      </c>
      <c r="F118" s="116" t="s">
        <v>114</v>
      </c>
      <c r="I118" s="117"/>
      <c r="J118" s="118">
        <f>BK118</f>
        <v>110000</v>
      </c>
      <c r="L118" s="114"/>
      <c r="M118" s="119"/>
      <c r="P118" s="120">
        <f>SUM(P119:P130)</f>
        <v>0</v>
      </c>
      <c r="R118" s="120">
        <f>SUM(R119:R130)</f>
        <v>0</v>
      </c>
      <c r="T118" s="121">
        <f>SUM(T119:T130)</f>
        <v>0</v>
      </c>
      <c r="AR118" s="115" t="s">
        <v>115</v>
      </c>
      <c r="AT118" s="122" t="s">
        <v>76</v>
      </c>
      <c r="AU118" s="122" t="s">
        <v>77</v>
      </c>
      <c r="AY118" s="115" t="s">
        <v>116</v>
      </c>
      <c r="BK118" s="123">
        <f>SUM(BK119:BK130)</f>
        <v>110000</v>
      </c>
    </row>
    <row r="119" spans="2:65" s="1" customFormat="1" ht="24.2" customHeight="1">
      <c r="B119" s="30"/>
      <c r="C119" s="124" t="s">
        <v>117</v>
      </c>
      <c r="D119" s="124" t="s">
        <v>118</v>
      </c>
      <c r="E119" s="125" t="s">
        <v>119</v>
      </c>
      <c r="F119" s="126" t="s">
        <v>120</v>
      </c>
      <c r="G119" s="127" t="s">
        <v>121</v>
      </c>
      <c r="H119" s="128">
        <v>1</v>
      </c>
      <c r="I119" s="129">
        <v>5000</v>
      </c>
      <c r="J119" s="130">
        <f>ROUND(I119*H119,2)</f>
        <v>5000</v>
      </c>
      <c r="K119" s="126" t="s">
        <v>122</v>
      </c>
      <c r="L119" s="30"/>
      <c r="M119" s="131" t="s">
        <v>1</v>
      </c>
      <c r="N119" s="132" t="s">
        <v>42</v>
      </c>
      <c r="P119" s="133">
        <f>O119*H119</f>
        <v>0</v>
      </c>
      <c r="Q119" s="133">
        <v>0</v>
      </c>
      <c r="R119" s="133">
        <f>Q119*H119</f>
        <v>0</v>
      </c>
      <c r="S119" s="133">
        <v>0</v>
      </c>
      <c r="T119" s="134">
        <f>S119*H119</f>
        <v>0</v>
      </c>
      <c r="AR119" s="135" t="s">
        <v>123</v>
      </c>
      <c r="AT119" s="135" t="s">
        <v>118</v>
      </c>
      <c r="AU119" s="135" t="s">
        <v>85</v>
      </c>
      <c r="AY119" s="15" t="s">
        <v>116</v>
      </c>
      <c r="BE119" s="136">
        <f>IF(N119="základní",J119,0)</f>
        <v>5000</v>
      </c>
      <c r="BF119" s="136">
        <f>IF(N119="snížená",J119,0)</f>
        <v>0</v>
      </c>
      <c r="BG119" s="136">
        <f>IF(N119="zákl. přenesená",J119,0)</f>
        <v>0</v>
      </c>
      <c r="BH119" s="136">
        <f>IF(N119="sníž. přenesená",J119,0)</f>
        <v>0</v>
      </c>
      <c r="BI119" s="136">
        <f>IF(N119="nulová",J119,0)</f>
        <v>0</v>
      </c>
      <c r="BJ119" s="15" t="s">
        <v>85</v>
      </c>
      <c r="BK119" s="136">
        <f>ROUND(I119*H119,2)</f>
        <v>5000</v>
      </c>
      <c r="BL119" s="15" t="s">
        <v>123</v>
      </c>
      <c r="BM119" s="135" t="s">
        <v>124</v>
      </c>
    </row>
    <row r="120" spans="2:65" s="1" customFormat="1" ht="10.15">
      <c r="B120" s="30"/>
      <c r="D120" s="137" t="s">
        <v>125</v>
      </c>
      <c r="F120" s="138" t="s">
        <v>120</v>
      </c>
      <c r="I120" s="139"/>
      <c r="L120" s="30"/>
      <c r="M120" s="140"/>
      <c r="T120" s="54"/>
      <c r="AT120" s="15" t="s">
        <v>125</v>
      </c>
      <c r="AU120" s="15" t="s">
        <v>85</v>
      </c>
    </row>
    <row r="121" spans="2:65" s="1" customFormat="1" ht="24.2" customHeight="1">
      <c r="B121" s="30"/>
      <c r="C121" s="124" t="s">
        <v>126</v>
      </c>
      <c r="D121" s="124" t="s">
        <v>118</v>
      </c>
      <c r="E121" s="125" t="s">
        <v>127</v>
      </c>
      <c r="F121" s="126" t="s">
        <v>128</v>
      </c>
      <c r="G121" s="127" t="s">
        <v>121</v>
      </c>
      <c r="H121" s="128">
        <v>1</v>
      </c>
      <c r="I121" s="129">
        <v>10000</v>
      </c>
      <c r="J121" s="130">
        <f>ROUND(I121*H121,2)</f>
        <v>10000</v>
      </c>
      <c r="K121" s="126" t="s">
        <v>122</v>
      </c>
      <c r="L121" s="30"/>
      <c r="M121" s="131" t="s">
        <v>1</v>
      </c>
      <c r="N121" s="132" t="s">
        <v>42</v>
      </c>
      <c r="P121" s="133">
        <f>O121*H121</f>
        <v>0</v>
      </c>
      <c r="Q121" s="133">
        <v>0</v>
      </c>
      <c r="R121" s="133">
        <f>Q121*H121</f>
        <v>0</v>
      </c>
      <c r="S121" s="133">
        <v>0</v>
      </c>
      <c r="T121" s="134">
        <f>S121*H121</f>
        <v>0</v>
      </c>
      <c r="AR121" s="135" t="s">
        <v>123</v>
      </c>
      <c r="AT121" s="135" t="s">
        <v>118</v>
      </c>
      <c r="AU121" s="135" t="s">
        <v>85</v>
      </c>
      <c r="AY121" s="15" t="s">
        <v>116</v>
      </c>
      <c r="BE121" s="136">
        <f>IF(N121="základní",J121,0)</f>
        <v>10000</v>
      </c>
      <c r="BF121" s="136">
        <f>IF(N121="snížená",J121,0)</f>
        <v>0</v>
      </c>
      <c r="BG121" s="136">
        <f>IF(N121="zákl. přenesená",J121,0)</f>
        <v>0</v>
      </c>
      <c r="BH121" s="136">
        <f>IF(N121="sníž. přenesená",J121,0)</f>
        <v>0</v>
      </c>
      <c r="BI121" s="136">
        <f>IF(N121="nulová",J121,0)</f>
        <v>0</v>
      </c>
      <c r="BJ121" s="15" t="s">
        <v>85</v>
      </c>
      <c r="BK121" s="136">
        <f>ROUND(I121*H121,2)</f>
        <v>10000</v>
      </c>
      <c r="BL121" s="15" t="s">
        <v>123</v>
      </c>
      <c r="BM121" s="135" t="s">
        <v>129</v>
      </c>
    </row>
    <row r="122" spans="2:65" s="1" customFormat="1" ht="18">
      <c r="B122" s="30"/>
      <c r="D122" s="137" t="s">
        <v>125</v>
      </c>
      <c r="F122" s="138" t="s">
        <v>128</v>
      </c>
      <c r="I122" s="139"/>
      <c r="L122" s="30"/>
      <c r="M122" s="140"/>
      <c r="T122" s="54"/>
      <c r="AT122" s="15" t="s">
        <v>125</v>
      </c>
      <c r="AU122" s="15" t="s">
        <v>85</v>
      </c>
    </row>
    <row r="123" spans="2:65" s="1" customFormat="1" ht="24.2" customHeight="1">
      <c r="B123" s="30"/>
      <c r="C123" s="124" t="s">
        <v>115</v>
      </c>
      <c r="D123" s="124" t="s">
        <v>118</v>
      </c>
      <c r="E123" s="125" t="s">
        <v>130</v>
      </c>
      <c r="F123" s="126" t="s">
        <v>131</v>
      </c>
      <c r="G123" s="127" t="s">
        <v>121</v>
      </c>
      <c r="H123" s="128">
        <v>1</v>
      </c>
      <c r="I123" s="129">
        <v>20000</v>
      </c>
      <c r="J123" s="130">
        <f>ROUND(I123*H123,2)</f>
        <v>20000</v>
      </c>
      <c r="K123" s="126" t="s">
        <v>122</v>
      </c>
      <c r="L123" s="30"/>
      <c r="M123" s="131" t="s">
        <v>1</v>
      </c>
      <c r="N123" s="132" t="s">
        <v>42</v>
      </c>
      <c r="P123" s="133">
        <f>O123*H123</f>
        <v>0</v>
      </c>
      <c r="Q123" s="133">
        <v>0</v>
      </c>
      <c r="R123" s="133">
        <f>Q123*H123</f>
        <v>0</v>
      </c>
      <c r="S123" s="133">
        <v>0</v>
      </c>
      <c r="T123" s="134">
        <f>S123*H123</f>
        <v>0</v>
      </c>
      <c r="AR123" s="135" t="s">
        <v>115</v>
      </c>
      <c r="AT123" s="135" t="s">
        <v>118</v>
      </c>
      <c r="AU123" s="135" t="s">
        <v>85</v>
      </c>
      <c r="AY123" s="15" t="s">
        <v>116</v>
      </c>
      <c r="BE123" s="136">
        <f>IF(N123="základní",J123,0)</f>
        <v>20000</v>
      </c>
      <c r="BF123" s="136">
        <f>IF(N123="snížená",J123,0)</f>
        <v>0</v>
      </c>
      <c r="BG123" s="136">
        <f>IF(N123="zákl. přenesená",J123,0)</f>
        <v>0</v>
      </c>
      <c r="BH123" s="136">
        <f>IF(N123="sníž. přenesená",J123,0)</f>
        <v>0</v>
      </c>
      <c r="BI123" s="136">
        <f>IF(N123="nulová",J123,0)</f>
        <v>0</v>
      </c>
      <c r="BJ123" s="15" t="s">
        <v>85</v>
      </c>
      <c r="BK123" s="136">
        <f>ROUND(I123*H123,2)</f>
        <v>20000</v>
      </c>
      <c r="BL123" s="15" t="s">
        <v>115</v>
      </c>
      <c r="BM123" s="135" t="s">
        <v>126</v>
      </c>
    </row>
    <row r="124" spans="2:65" s="1" customFormat="1" ht="18">
      <c r="B124" s="30"/>
      <c r="D124" s="137" t="s">
        <v>125</v>
      </c>
      <c r="F124" s="138" t="s">
        <v>131</v>
      </c>
      <c r="I124" s="139"/>
      <c r="L124" s="30"/>
      <c r="M124" s="140"/>
      <c r="T124" s="54"/>
      <c r="AT124" s="15" t="s">
        <v>125</v>
      </c>
      <c r="AU124" s="15" t="s">
        <v>85</v>
      </c>
    </row>
    <row r="125" spans="2:65" s="1" customFormat="1" ht="16.5" customHeight="1">
      <c r="B125" s="30"/>
      <c r="C125" s="124" t="s">
        <v>132</v>
      </c>
      <c r="D125" s="124" t="s">
        <v>118</v>
      </c>
      <c r="E125" s="125" t="s">
        <v>133</v>
      </c>
      <c r="F125" s="126" t="s">
        <v>134</v>
      </c>
      <c r="G125" s="127" t="s">
        <v>121</v>
      </c>
      <c r="H125" s="128">
        <v>1</v>
      </c>
      <c r="I125" s="129">
        <v>20000</v>
      </c>
      <c r="J125" s="130">
        <f>ROUND(I125*H125,2)</f>
        <v>20000</v>
      </c>
      <c r="K125" s="126" t="s">
        <v>122</v>
      </c>
      <c r="L125" s="30"/>
      <c r="M125" s="131" t="s">
        <v>1</v>
      </c>
      <c r="N125" s="132" t="s">
        <v>42</v>
      </c>
      <c r="P125" s="133">
        <f>O125*H125</f>
        <v>0</v>
      </c>
      <c r="Q125" s="133">
        <v>0</v>
      </c>
      <c r="R125" s="133">
        <f>Q125*H125</f>
        <v>0</v>
      </c>
      <c r="S125" s="133">
        <v>0</v>
      </c>
      <c r="T125" s="134">
        <f>S125*H125</f>
        <v>0</v>
      </c>
      <c r="AR125" s="135" t="s">
        <v>115</v>
      </c>
      <c r="AT125" s="135" t="s">
        <v>118</v>
      </c>
      <c r="AU125" s="135" t="s">
        <v>85</v>
      </c>
      <c r="AY125" s="15" t="s">
        <v>116</v>
      </c>
      <c r="BE125" s="136">
        <f>IF(N125="základní",J125,0)</f>
        <v>20000</v>
      </c>
      <c r="BF125" s="136">
        <f>IF(N125="snížená",J125,0)</f>
        <v>0</v>
      </c>
      <c r="BG125" s="136">
        <f>IF(N125="zákl. přenesená",J125,0)</f>
        <v>0</v>
      </c>
      <c r="BH125" s="136">
        <f>IF(N125="sníž. přenesená",J125,0)</f>
        <v>0</v>
      </c>
      <c r="BI125" s="136">
        <f>IF(N125="nulová",J125,0)</f>
        <v>0</v>
      </c>
      <c r="BJ125" s="15" t="s">
        <v>85</v>
      </c>
      <c r="BK125" s="136">
        <f>ROUND(I125*H125,2)</f>
        <v>20000</v>
      </c>
      <c r="BL125" s="15" t="s">
        <v>115</v>
      </c>
      <c r="BM125" s="135" t="s">
        <v>135</v>
      </c>
    </row>
    <row r="126" spans="2:65" s="1" customFormat="1" ht="10.15">
      <c r="B126" s="30"/>
      <c r="D126" s="137" t="s">
        <v>125</v>
      </c>
      <c r="F126" s="138" t="s">
        <v>134</v>
      </c>
      <c r="I126" s="139"/>
      <c r="L126" s="30"/>
      <c r="M126" s="140"/>
      <c r="T126" s="54"/>
      <c r="AT126" s="15" t="s">
        <v>125</v>
      </c>
      <c r="AU126" s="15" t="s">
        <v>85</v>
      </c>
    </row>
    <row r="127" spans="2:65" s="1" customFormat="1" ht="16.5" customHeight="1">
      <c r="B127" s="30"/>
      <c r="C127" s="124" t="s">
        <v>85</v>
      </c>
      <c r="D127" s="124" t="s">
        <v>118</v>
      </c>
      <c r="E127" s="125" t="s">
        <v>136</v>
      </c>
      <c r="F127" s="126" t="s">
        <v>137</v>
      </c>
      <c r="G127" s="127" t="s">
        <v>121</v>
      </c>
      <c r="H127" s="128">
        <v>1</v>
      </c>
      <c r="I127" s="129">
        <v>5000</v>
      </c>
      <c r="J127" s="130">
        <f>ROUND(I127*H127,2)</f>
        <v>5000</v>
      </c>
      <c r="K127" s="126" t="s">
        <v>1</v>
      </c>
      <c r="L127" s="30"/>
      <c r="M127" s="131" t="s">
        <v>1</v>
      </c>
      <c r="N127" s="132" t="s">
        <v>42</v>
      </c>
      <c r="P127" s="133">
        <f>O127*H127</f>
        <v>0</v>
      </c>
      <c r="Q127" s="133">
        <v>0</v>
      </c>
      <c r="R127" s="133">
        <f>Q127*H127</f>
        <v>0</v>
      </c>
      <c r="S127" s="133">
        <v>0</v>
      </c>
      <c r="T127" s="134">
        <f>S127*H127</f>
        <v>0</v>
      </c>
      <c r="AR127" s="135" t="s">
        <v>115</v>
      </c>
      <c r="AT127" s="135" t="s">
        <v>118</v>
      </c>
      <c r="AU127" s="135" t="s">
        <v>85</v>
      </c>
      <c r="AY127" s="15" t="s">
        <v>116</v>
      </c>
      <c r="BE127" s="136">
        <f>IF(N127="základní",J127,0)</f>
        <v>5000</v>
      </c>
      <c r="BF127" s="136">
        <f>IF(N127="snížená",J127,0)</f>
        <v>0</v>
      </c>
      <c r="BG127" s="136">
        <f>IF(N127="zákl. přenesená",J127,0)</f>
        <v>0</v>
      </c>
      <c r="BH127" s="136">
        <f>IF(N127="sníž. přenesená",J127,0)</f>
        <v>0</v>
      </c>
      <c r="BI127" s="136">
        <f>IF(N127="nulová",J127,0)</f>
        <v>0</v>
      </c>
      <c r="BJ127" s="15" t="s">
        <v>85</v>
      </c>
      <c r="BK127" s="136">
        <f>ROUND(I127*H127,2)</f>
        <v>5000</v>
      </c>
      <c r="BL127" s="15" t="s">
        <v>115</v>
      </c>
      <c r="BM127" s="135" t="s">
        <v>115</v>
      </c>
    </row>
    <row r="128" spans="2:65" s="1" customFormat="1" ht="10.15">
      <c r="B128" s="30"/>
      <c r="D128" s="137" t="s">
        <v>125</v>
      </c>
      <c r="F128" s="138" t="s">
        <v>137</v>
      </c>
      <c r="I128" s="139"/>
      <c r="L128" s="30"/>
      <c r="M128" s="140"/>
      <c r="T128" s="54"/>
      <c r="AT128" s="15" t="s">
        <v>125</v>
      </c>
      <c r="AU128" s="15" t="s">
        <v>85</v>
      </c>
    </row>
    <row r="129" spans="2:65" s="1" customFormat="1" ht="24.2" customHeight="1">
      <c r="B129" s="30"/>
      <c r="C129" s="124" t="s">
        <v>138</v>
      </c>
      <c r="D129" s="124" t="s">
        <v>118</v>
      </c>
      <c r="E129" s="125" t="s">
        <v>139</v>
      </c>
      <c r="F129" s="126" t="s">
        <v>140</v>
      </c>
      <c r="G129" s="127" t="s">
        <v>121</v>
      </c>
      <c r="H129" s="128">
        <v>1</v>
      </c>
      <c r="I129" s="129">
        <v>50000</v>
      </c>
      <c r="J129" s="130">
        <f>ROUND(I129*H129,2)</f>
        <v>50000</v>
      </c>
      <c r="K129" s="126" t="s">
        <v>122</v>
      </c>
      <c r="L129" s="30"/>
      <c r="M129" s="131" t="s">
        <v>1</v>
      </c>
      <c r="N129" s="132" t="s">
        <v>42</v>
      </c>
      <c r="P129" s="133">
        <f>O129*H129</f>
        <v>0</v>
      </c>
      <c r="Q129" s="133">
        <v>0</v>
      </c>
      <c r="R129" s="133">
        <f>Q129*H129</f>
        <v>0</v>
      </c>
      <c r="S129" s="133">
        <v>0</v>
      </c>
      <c r="T129" s="134">
        <f>S129*H129</f>
        <v>0</v>
      </c>
      <c r="AR129" s="135" t="s">
        <v>115</v>
      </c>
      <c r="AT129" s="135" t="s">
        <v>118</v>
      </c>
      <c r="AU129" s="135" t="s">
        <v>85</v>
      </c>
      <c r="AY129" s="15" t="s">
        <v>116</v>
      </c>
      <c r="BE129" s="136">
        <f>IF(N129="základní",J129,0)</f>
        <v>50000</v>
      </c>
      <c r="BF129" s="136">
        <f>IF(N129="snížená",J129,0)</f>
        <v>0</v>
      </c>
      <c r="BG129" s="136">
        <f>IF(N129="zákl. přenesená",J129,0)</f>
        <v>0</v>
      </c>
      <c r="BH129" s="136">
        <f>IF(N129="sníž. přenesená",J129,0)</f>
        <v>0</v>
      </c>
      <c r="BI129" s="136">
        <f>IF(N129="nulová",J129,0)</f>
        <v>0</v>
      </c>
      <c r="BJ129" s="15" t="s">
        <v>85</v>
      </c>
      <c r="BK129" s="136">
        <f>ROUND(I129*H129,2)</f>
        <v>50000</v>
      </c>
      <c r="BL129" s="15" t="s">
        <v>115</v>
      </c>
      <c r="BM129" s="135" t="s">
        <v>87</v>
      </c>
    </row>
    <row r="130" spans="2:65" s="1" customFormat="1" ht="18">
      <c r="B130" s="30"/>
      <c r="D130" s="137" t="s">
        <v>125</v>
      </c>
      <c r="F130" s="138" t="s">
        <v>140</v>
      </c>
      <c r="I130" s="139"/>
      <c r="L130" s="30"/>
      <c r="M130" s="141"/>
      <c r="N130" s="142"/>
      <c r="O130" s="142"/>
      <c r="P130" s="142"/>
      <c r="Q130" s="142"/>
      <c r="R130" s="142"/>
      <c r="S130" s="142"/>
      <c r="T130" s="143"/>
      <c r="AT130" s="15" t="s">
        <v>125</v>
      </c>
      <c r="AU130" s="15" t="s">
        <v>85</v>
      </c>
    </row>
    <row r="131" spans="2:65" s="1" customFormat="1" ht="6.95" customHeight="1">
      <c r="B131" s="42"/>
      <c r="C131" s="43"/>
      <c r="D131" s="43"/>
      <c r="E131" s="43"/>
      <c r="F131" s="43"/>
      <c r="G131" s="43"/>
      <c r="H131" s="43"/>
      <c r="I131" s="43"/>
      <c r="J131" s="43"/>
      <c r="K131" s="43"/>
      <c r="L131" s="30"/>
    </row>
  </sheetData>
  <sheetProtection algorithmName="SHA-512" hashValue="wCYcgVyOKCek1nPUjrbVYhbQqXoqqnJaaOzZuBCm0sq7VjwkwmiVT2VBrMNWulyPh7IbOFEE2xzbyFIl4oPuoQ==" saltValue="pCDOFzsRIqlEKycBmeSohTa9es25Lvd9nm3w/BLE55Vh0pfk5DB1i5a3iEQRSs9Fr/QbVsvYF21pxiryd7yKbQ==" spinCount="100000" sheet="1" objects="1" scenarios="1" formatColumns="0" formatRows="0" autoFilter="0"/>
  <autoFilter ref="C116:K130" xr:uid="{00000000-0009-0000-0000-000001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11"/>
  <sheetViews>
    <sheetView showGridLines="0" tabSelected="1" workbookViewId="0">
      <selection activeCell="I214" sqref="I214"/>
    </sheetView>
  </sheetViews>
  <sheetFormatPr defaultRowHeight="14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1" width="22.33203125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AT2" s="15" t="s">
        <v>90</v>
      </c>
    </row>
    <row r="3" spans="2:46" ht="6.95" hidden="1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87</v>
      </c>
    </row>
    <row r="4" spans="2:46" ht="24.95" hidden="1" customHeight="1">
      <c r="B4" s="18"/>
      <c r="D4" s="19" t="s">
        <v>91</v>
      </c>
      <c r="L4" s="18"/>
      <c r="M4" s="86" t="s">
        <v>10</v>
      </c>
      <c r="AT4" s="15" t="s">
        <v>4</v>
      </c>
    </row>
    <row r="5" spans="2:46" ht="6.95" hidden="1" customHeight="1">
      <c r="B5" s="18"/>
      <c r="L5" s="18"/>
    </row>
    <row r="6" spans="2:46" ht="12" hidden="1" customHeight="1">
      <c r="B6" s="18"/>
      <c r="D6" s="25" t="s">
        <v>16</v>
      </c>
      <c r="L6" s="18"/>
    </row>
    <row r="7" spans="2:46" ht="16.5" hidden="1" customHeight="1">
      <c r="B7" s="18"/>
      <c r="E7" s="205" t="str">
        <f>'Rekapitulace stavby'!K6</f>
        <v>Krajinný park Havraňák - propojení Kbely-Čakovice_část Kbely</v>
      </c>
      <c r="F7" s="206"/>
      <c r="G7" s="206"/>
      <c r="H7" s="206"/>
      <c r="L7" s="18"/>
    </row>
    <row r="8" spans="2:46" s="1" customFormat="1" ht="12" hidden="1" customHeight="1">
      <c r="B8" s="30"/>
      <c r="D8" s="25" t="s">
        <v>92</v>
      </c>
      <c r="L8" s="30"/>
    </row>
    <row r="9" spans="2:46" s="1" customFormat="1" ht="16.5" hidden="1" customHeight="1">
      <c r="B9" s="30"/>
      <c r="E9" s="186" t="s">
        <v>141</v>
      </c>
      <c r="F9" s="207"/>
      <c r="G9" s="207"/>
      <c r="H9" s="207"/>
      <c r="L9" s="30"/>
    </row>
    <row r="10" spans="2:46" s="1" customFormat="1" ht="10.15" hidden="1">
      <c r="B10" s="30"/>
      <c r="L10" s="30"/>
    </row>
    <row r="11" spans="2:46" s="1" customFormat="1" ht="12" hidden="1" customHeight="1">
      <c r="B11" s="30"/>
      <c r="D11" s="25" t="s">
        <v>18</v>
      </c>
      <c r="F11" s="23" t="s">
        <v>1</v>
      </c>
      <c r="I11" s="25" t="s">
        <v>19</v>
      </c>
      <c r="J11" s="23" t="s">
        <v>1</v>
      </c>
      <c r="L11" s="30"/>
    </row>
    <row r="12" spans="2:46" s="1" customFormat="1" ht="12" hidden="1" customHeight="1">
      <c r="B12" s="30"/>
      <c r="D12" s="25" t="s">
        <v>20</v>
      </c>
      <c r="F12" s="23" t="s">
        <v>21</v>
      </c>
      <c r="I12" s="25" t="s">
        <v>22</v>
      </c>
      <c r="J12" s="50" t="str">
        <f>'Rekapitulace stavby'!AN8</f>
        <v>30. 9. 2025</v>
      </c>
      <c r="L12" s="30"/>
    </row>
    <row r="13" spans="2:46" s="1" customFormat="1" ht="10.8" hidden="1" customHeight="1">
      <c r="B13" s="30"/>
      <c r="L13" s="30"/>
    </row>
    <row r="14" spans="2:46" s="1" customFormat="1" ht="12" hidden="1" customHeight="1">
      <c r="B14" s="30"/>
      <c r="D14" s="25" t="s">
        <v>24</v>
      </c>
      <c r="I14" s="25" t="s">
        <v>25</v>
      </c>
      <c r="J14" s="23" t="str">
        <f>IF('Rekapitulace stavby'!AN10="","",'Rekapitulace stavby'!AN10)</f>
        <v>00231304</v>
      </c>
      <c r="L14" s="30"/>
    </row>
    <row r="15" spans="2:46" s="1" customFormat="1" ht="18" hidden="1" customHeight="1">
      <c r="B15" s="30"/>
      <c r="E15" s="23" t="str">
        <f>IF('Rekapitulace stavby'!E11="","",'Rekapitulace stavby'!E11)</f>
        <v>Městská část Praha 19</v>
      </c>
      <c r="I15" s="25" t="s">
        <v>28</v>
      </c>
      <c r="J15" s="23" t="str">
        <f>IF('Rekapitulace stavby'!AN11="","",'Rekapitulace stavby'!AN11)</f>
        <v/>
      </c>
      <c r="L15" s="30"/>
    </row>
    <row r="16" spans="2:46" s="1" customFormat="1" ht="6.95" hidden="1" customHeight="1">
      <c r="B16" s="30"/>
      <c r="L16" s="30"/>
    </row>
    <row r="17" spans="2:12" s="1" customFormat="1" ht="12" hidden="1" customHeight="1">
      <c r="B17" s="30"/>
      <c r="D17" s="25" t="s">
        <v>29</v>
      </c>
      <c r="I17" s="25" t="s">
        <v>25</v>
      </c>
      <c r="J17" s="26" t="str">
        <f>'Rekapitulace stavby'!AN13</f>
        <v>Vyplň údaj</v>
      </c>
      <c r="L17" s="30"/>
    </row>
    <row r="18" spans="2:12" s="1" customFormat="1" ht="18" hidden="1" customHeight="1">
      <c r="B18" s="30"/>
      <c r="E18" s="208" t="str">
        <f>'Rekapitulace stavby'!E14</f>
        <v>Vyplň údaj</v>
      </c>
      <c r="F18" s="170"/>
      <c r="G18" s="170"/>
      <c r="H18" s="170"/>
      <c r="I18" s="25" t="s">
        <v>28</v>
      </c>
      <c r="J18" s="26" t="str">
        <f>'Rekapitulace stavby'!AN14</f>
        <v>Vyplň údaj</v>
      </c>
      <c r="L18" s="30"/>
    </row>
    <row r="19" spans="2:12" s="1" customFormat="1" ht="6.95" hidden="1" customHeight="1">
      <c r="B19" s="30"/>
      <c r="L19" s="30"/>
    </row>
    <row r="20" spans="2:12" s="1" customFormat="1" ht="12" hidden="1" customHeight="1">
      <c r="B20" s="30"/>
      <c r="D20" s="25" t="s">
        <v>31</v>
      </c>
      <c r="I20" s="25" t="s">
        <v>25</v>
      </c>
      <c r="J20" s="23" t="str">
        <f>IF('Rekapitulace stavby'!AN16="","",'Rekapitulace stavby'!AN16)</f>
        <v>10909231</v>
      </c>
      <c r="L20" s="30"/>
    </row>
    <row r="21" spans="2:12" s="1" customFormat="1" ht="18" hidden="1" customHeight="1">
      <c r="B21" s="30"/>
      <c r="E21" s="23" t="str">
        <f>IF('Rekapitulace stavby'!E17="","",'Rekapitulace stavby'!E17)</f>
        <v>Ing.Dárius Bolješik</v>
      </c>
      <c r="I21" s="25" t="s">
        <v>28</v>
      </c>
      <c r="J21" s="23" t="str">
        <f>IF('Rekapitulace stavby'!AN17="","",'Rekapitulace stavby'!AN17)</f>
        <v/>
      </c>
      <c r="L21" s="30"/>
    </row>
    <row r="22" spans="2:12" s="1" customFormat="1" ht="6.95" hidden="1" customHeight="1">
      <c r="B22" s="30"/>
      <c r="L22" s="30"/>
    </row>
    <row r="23" spans="2:12" s="1" customFormat="1" ht="12" hidden="1" customHeight="1">
      <c r="B23" s="30"/>
      <c r="D23" s="25" t="s">
        <v>35</v>
      </c>
      <c r="I23" s="25" t="s">
        <v>25</v>
      </c>
      <c r="J23" s="23" t="str">
        <f>IF('Rekapitulace stavby'!AN19="","",'Rekapitulace stavby'!AN19)</f>
        <v/>
      </c>
      <c r="L23" s="30"/>
    </row>
    <row r="24" spans="2:12" s="1" customFormat="1" ht="18" hidden="1" customHeight="1">
      <c r="B24" s="30"/>
      <c r="E24" s="23" t="str">
        <f>IF('Rekapitulace stavby'!E20="","",'Rekapitulace stavby'!E20)</f>
        <v xml:space="preserve"> </v>
      </c>
      <c r="I24" s="25" t="s">
        <v>28</v>
      </c>
      <c r="J24" s="23" t="str">
        <f>IF('Rekapitulace stavby'!AN20="","",'Rekapitulace stavby'!AN20)</f>
        <v/>
      </c>
      <c r="L24" s="30"/>
    </row>
    <row r="25" spans="2:12" s="1" customFormat="1" ht="6.95" hidden="1" customHeight="1">
      <c r="B25" s="30"/>
      <c r="L25" s="30"/>
    </row>
    <row r="26" spans="2:12" s="1" customFormat="1" ht="12" hidden="1" customHeight="1">
      <c r="B26" s="30"/>
      <c r="D26" s="25" t="s">
        <v>36</v>
      </c>
      <c r="L26" s="30"/>
    </row>
    <row r="27" spans="2:12" s="7" customFormat="1" ht="16.5" hidden="1" customHeight="1">
      <c r="B27" s="87"/>
      <c r="E27" s="175" t="s">
        <v>1</v>
      </c>
      <c r="F27" s="175"/>
      <c r="G27" s="175"/>
      <c r="H27" s="175"/>
      <c r="L27" s="87"/>
    </row>
    <row r="28" spans="2:12" s="1" customFormat="1" ht="6.95" hidden="1" customHeight="1">
      <c r="B28" s="30"/>
      <c r="L28" s="30"/>
    </row>
    <row r="29" spans="2:12" s="1" customFormat="1" ht="6.95" hidden="1" customHeight="1">
      <c r="B29" s="30"/>
      <c r="D29" s="51"/>
      <c r="E29" s="51"/>
      <c r="F29" s="51"/>
      <c r="G29" s="51"/>
      <c r="H29" s="51"/>
      <c r="I29" s="51"/>
      <c r="J29" s="51"/>
      <c r="K29" s="51"/>
      <c r="L29" s="30"/>
    </row>
    <row r="30" spans="2:12" s="1" customFormat="1" ht="25.45" hidden="1" customHeight="1">
      <c r="B30" s="30"/>
      <c r="D30" s="88" t="s">
        <v>37</v>
      </c>
      <c r="J30" s="64">
        <f>ROUND(J116, 2)</f>
        <v>926244.46</v>
      </c>
      <c r="L30" s="30"/>
    </row>
    <row r="31" spans="2:12" s="1" customFormat="1" ht="6.95" hidden="1" customHeight="1">
      <c r="B31" s="30"/>
      <c r="D31" s="51"/>
      <c r="E31" s="51"/>
      <c r="F31" s="51"/>
      <c r="G31" s="51"/>
      <c r="H31" s="51"/>
      <c r="I31" s="51"/>
      <c r="J31" s="51"/>
      <c r="K31" s="51"/>
      <c r="L31" s="30"/>
    </row>
    <row r="32" spans="2:12" s="1" customFormat="1" ht="14.45" hidden="1" customHeight="1">
      <c r="B32" s="30"/>
      <c r="F32" s="33" t="s">
        <v>39</v>
      </c>
      <c r="I32" s="33" t="s">
        <v>38</v>
      </c>
      <c r="J32" s="33" t="s">
        <v>40</v>
      </c>
      <c r="L32" s="30"/>
    </row>
    <row r="33" spans="2:12" s="1" customFormat="1" ht="14.45" hidden="1" customHeight="1">
      <c r="B33" s="30"/>
      <c r="D33" s="53" t="s">
        <v>41</v>
      </c>
      <c r="E33" s="25" t="s">
        <v>42</v>
      </c>
      <c r="F33" s="89">
        <f>ROUND((SUM(BE116:BE210)),  2)</f>
        <v>926244.46</v>
      </c>
      <c r="I33" s="90">
        <v>0.21</v>
      </c>
      <c r="J33" s="89">
        <f>ROUND(((SUM(BE116:BE210))*I33),  2)</f>
        <v>194511.34</v>
      </c>
      <c r="L33" s="30"/>
    </row>
    <row r="34" spans="2:12" s="1" customFormat="1" ht="14.45" hidden="1" customHeight="1">
      <c r="B34" s="30"/>
      <c r="E34" s="25" t="s">
        <v>43</v>
      </c>
      <c r="F34" s="89">
        <f>ROUND((SUM(BF116:BF210)),  2)</f>
        <v>0</v>
      </c>
      <c r="I34" s="90">
        <v>0.12</v>
      </c>
      <c r="J34" s="89">
        <f>ROUND(((SUM(BF116:BF210))*I34),  2)</f>
        <v>0</v>
      </c>
      <c r="L34" s="30"/>
    </row>
    <row r="35" spans="2:12" s="1" customFormat="1" ht="14.45" hidden="1" customHeight="1">
      <c r="B35" s="30"/>
      <c r="E35" s="25" t="s">
        <v>44</v>
      </c>
      <c r="F35" s="89">
        <f>ROUND((SUM(BG116:BG210)),  2)</f>
        <v>0</v>
      </c>
      <c r="I35" s="90">
        <v>0.21</v>
      </c>
      <c r="J35" s="89">
        <f>0</f>
        <v>0</v>
      </c>
      <c r="L35" s="30"/>
    </row>
    <row r="36" spans="2:12" s="1" customFormat="1" ht="14.45" hidden="1" customHeight="1">
      <c r="B36" s="30"/>
      <c r="E36" s="25" t="s">
        <v>45</v>
      </c>
      <c r="F36" s="89">
        <f>ROUND((SUM(BH116:BH210)),  2)</f>
        <v>0</v>
      </c>
      <c r="I36" s="90">
        <v>0.12</v>
      </c>
      <c r="J36" s="89">
        <f>0</f>
        <v>0</v>
      </c>
      <c r="L36" s="30"/>
    </row>
    <row r="37" spans="2:12" s="1" customFormat="1" ht="14.45" hidden="1" customHeight="1">
      <c r="B37" s="30"/>
      <c r="E37" s="25" t="s">
        <v>46</v>
      </c>
      <c r="F37" s="89">
        <f>ROUND((SUM(BI116:BI210)),  2)</f>
        <v>0</v>
      </c>
      <c r="I37" s="90">
        <v>0</v>
      </c>
      <c r="J37" s="89">
        <f>0</f>
        <v>0</v>
      </c>
      <c r="L37" s="30"/>
    </row>
    <row r="38" spans="2:12" s="1" customFormat="1" ht="6.95" hidden="1" customHeight="1">
      <c r="B38" s="30"/>
      <c r="L38" s="30"/>
    </row>
    <row r="39" spans="2:12" s="1" customFormat="1" ht="25.45" hidden="1" customHeight="1">
      <c r="B39" s="30"/>
      <c r="C39" s="91"/>
      <c r="D39" s="92" t="s">
        <v>47</v>
      </c>
      <c r="E39" s="55"/>
      <c r="F39" s="55"/>
      <c r="G39" s="93" t="s">
        <v>48</v>
      </c>
      <c r="H39" s="94" t="s">
        <v>49</v>
      </c>
      <c r="I39" s="55"/>
      <c r="J39" s="95">
        <f>SUM(J30:J37)</f>
        <v>1120755.8</v>
      </c>
      <c r="K39" s="96"/>
      <c r="L39" s="30"/>
    </row>
    <row r="40" spans="2:12" s="1" customFormat="1" ht="14.45" hidden="1" customHeight="1">
      <c r="B40" s="30"/>
      <c r="L40" s="30"/>
    </row>
    <row r="41" spans="2:12" ht="14.45" hidden="1" customHeight="1">
      <c r="B41" s="18"/>
      <c r="L41" s="18"/>
    </row>
    <row r="42" spans="2:12" ht="14.45" hidden="1" customHeight="1">
      <c r="B42" s="18"/>
      <c r="L42" s="18"/>
    </row>
    <row r="43" spans="2:12" ht="14.45" hidden="1" customHeight="1">
      <c r="B43" s="18"/>
      <c r="L43" s="18"/>
    </row>
    <row r="44" spans="2:12" ht="14.45" hidden="1" customHeight="1">
      <c r="B44" s="18"/>
      <c r="L44" s="18"/>
    </row>
    <row r="45" spans="2:12" ht="14.45" hidden="1" customHeight="1">
      <c r="B45" s="18"/>
      <c r="L45" s="18"/>
    </row>
    <row r="46" spans="2:12" ht="14.45" hidden="1" customHeight="1">
      <c r="B46" s="18"/>
      <c r="L46" s="18"/>
    </row>
    <row r="47" spans="2:12" ht="14.45" hidden="1" customHeight="1">
      <c r="B47" s="18"/>
      <c r="L47" s="18"/>
    </row>
    <row r="48" spans="2:12" ht="14.45" hidden="1" customHeight="1">
      <c r="B48" s="18"/>
      <c r="L48" s="18"/>
    </row>
    <row r="49" spans="2:12" ht="14.45" hidden="1" customHeight="1">
      <c r="B49" s="18"/>
      <c r="L49" s="18"/>
    </row>
    <row r="50" spans="2:12" s="1" customFormat="1" ht="14.45" hidden="1" customHeight="1">
      <c r="B50" s="30"/>
      <c r="D50" s="39" t="s">
        <v>50</v>
      </c>
      <c r="E50" s="40"/>
      <c r="F50" s="40"/>
      <c r="G50" s="39" t="s">
        <v>51</v>
      </c>
      <c r="H50" s="40"/>
      <c r="I50" s="40"/>
      <c r="J50" s="40"/>
      <c r="K50" s="40"/>
      <c r="L50" s="30"/>
    </row>
    <row r="51" spans="2:12" ht="10.15" hidden="1">
      <c r="B51" s="18"/>
      <c r="L51" s="18"/>
    </row>
    <row r="52" spans="2:12" ht="10.15" hidden="1">
      <c r="B52" s="18"/>
      <c r="L52" s="18"/>
    </row>
    <row r="53" spans="2:12" ht="10.15" hidden="1">
      <c r="B53" s="18"/>
      <c r="L53" s="18"/>
    </row>
    <row r="54" spans="2:12" ht="10.15" hidden="1">
      <c r="B54" s="18"/>
      <c r="L54" s="18"/>
    </row>
    <row r="55" spans="2:12" ht="10.15" hidden="1">
      <c r="B55" s="18"/>
      <c r="L55" s="18"/>
    </row>
    <row r="56" spans="2:12" ht="10.15" hidden="1">
      <c r="B56" s="18"/>
      <c r="L56" s="18"/>
    </row>
    <row r="57" spans="2:12" ht="10.15" hidden="1">
      <c r="B57" s="18"/>
      <c r="L57" s="18"/>
    </row>
    <row r="58" spans="2:12" ht="10.15" hidden="1">
      <c r="B58" s="18"/>
      <c r="L58" s="18"/>
    </row>
    <row r="59" spans="2:12" ht="10.15" hidden="1">
      <c r="B59" s="18"/>
      <c r="L59" s="18"/>
    </row>
    <row r="60" spans="2:12" ht="10.15" hidden="1">
      <c r="B60" s="18"/>
      <c r="L60" s="18"/>
    </row>
    <row r="61" spans="2:12" s="1" customFormat="1" ht="12.75" hidden="1">
      <c r="B61" s="30"/>
      <c r="D61" s="41" t="s">
        <v>52</v>
      </c>
      <c r="E61" s="32"/>
      <c r="F61" s="97" t="s">
        <v>53</v>
      </c>
      <c r="G61" s="41" t="s">
        <v>52</v>
      </c>
      <c r="H61" s="32"/>
      <c r="I61" s="32"/>
      <c r="J61" s="98" t="s">
        <v>53</v>
      </c>
      <c r="K61" s="32"/>
      <c r="L61" s="30"/>
    </row>
    <row r="62" spans="2:12" ht="10.15" hidden="1">
      <c r="B62" s="18"/>
      <c r="L62" s="18"/>
    </row>
    <row r="63" spans="2:12" ht="10.15" hidden="1">
      <c r="B63" s="18"/>
      <c r="L63" s="18"/>
    </row>
    <row r="64" spans="2:12" ht="10.15" hidden="1">
      <c r="B64" s="18"/>
      <c r="L64" s="18"/>
    </row>
    <row r="65" spans="2:12" s="1" customFormat="1" ht="13.15" hidden="1">
      <c r="B65" s="30"/>
      <c r="D65" s="39" t="s">
        <v>54</v>
      </c>
      <c r="E65" s="40"/>
      <c r="F65" s="40"/>
      <c r="G65" s="39" t="s">
        <v>55</v>
      </c>
      <c r="H65" s="40"/>
      <c r="I65" s="40"/>
      <c r="J65" s="40"/>
      <c r="K65" s="40"/>
      <c r="L65" s="30"/>
    </row>
    <row r="66" spans="2:12" ht="10.15" hidden="1">
      <c r="B66" s="18"/>
      <c r="L66" s="18"/>
    </row>
    <row r="67" spans="2:12" ht="10.15" hidden="1">
      <c r="B67" s="18"/>
      <c r="L67" s="18"/>
    </row>
    <row r="68" spans="2:12" ht="10.15" hidden="1">
      <c r="B68" s="18"/>
      <c r="L68" s="18"/>
    </row>
    <row r="69" spans="2:12" ht="10.15" hidden="1">
      <c r="B69" s="18"/>
      <c r="L69" s="18"/>
    </row>
    <row r="70" spans="2:12" ht="10.15" hidden="1">
      <c r="B70" s="18"/>
      <c r="L70" s="18"/>
    </row>
    <row r="71" spans="2:12" ht="10.15" hidden="1">
      <c r="B71" s="18"/>
      <c r="L71" s="18"/>
    </row>
    <row r="72" spans="2:12" ht="10.15" hidden="1">
      <c r="B72" s="18"/>
      <c r="L72" s="18"/>
    </row>
    <row r="73" spans="2:12" ht="10.15" hidden="1">
      <c r="B73" s="18"/>
      <c r="L73" s="18"/>
    </row>
    <row r="74" spans="2:12" ht="10.15" hidden="1">
      <c r="B74" s="18"/>
      <c r="L74" s="18"/>
    </row>
    <row r="75" spans="2:12" ht="10.15" hidden="1">
      <c r="B75" s="18"/>
      <c r="L75" s="18"/>
    </row>
    <row r="76" spans="2:12" s="1" customFormat="1" ht="12.75" hidden="1">
      <c r="B76" s="30"/>
      <c r="D76" s="41" t="s">
        <v>52</v>
      </c>
      <c r="E76" s="32"/>
      <c r="F76" s="97" t="s">
        <v>53</v>
      </c>
      <c r="G76" s="41" t="s">
        <v>52</v>
      </c>
      <c r="H76" s="32"/>
      <c r="I76" s="32"/>
      <c r="J76" s="98" t="s">
        <v>53</v>
      </c>
      <c r="K76" s="32"/>
      <c r="L76" s="30"/>
    </row>
    <row r="77" spans="2:12" s="1" customFormat="1" ht="14.45" hidden="1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30"/>
    </row>
    <row r="78" spans="2:12" ht="10.15" hidden="1"/>
    <row r="79" spans="2:12" ht="10.15" hidden="1"/>
    <row r="80" spans="2:12" ht="10.15" hidden="1"/>
    <row r="81" spans="2:47" s="1" customFormat="1" ht="6.95" hidden="1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30"/>
    </row>
    <row r="82" spans="2:47" s="1" customFormat="1" ht="24.95" hidden="1" customHeight="1">
      <c r="B82" s="30"/>
      <c r="C82" s="19" t="s">
        <v>94</v>
      </c>
      <c r="L82" s="30"/>
    </row>
    <row r="83" spans="2:47" s="1" customFormat="1" ht="6.95" hidden="1" customHeight="1">
      <c r="B83" s="30"/>
      <c r="L83" s="30"/>
    </row>
    <row r="84" spans="2:47" s="1" customFormat="1" ht="12" hidden="1" customHeight="1">
      <c r="B84" s="30"/>
      <c r="C84" s="25" t="s">
        <v>16</v>
      </c>
      <c r="L84" s="30"/>
    </row>
    <row r="85" spans="2:47" s="1" customFormat="1" ht="16.5" hidden="1" customHeight="1">
      <c r="B85" s="30"/>
      <c r="E85" s="205" t="str">
        <f>E7</f>
        <v>Krajinný park Havraňák - propojení Kbely-Čakovice_část Kbely</v>
      </c>
      <c r="F85" s="206"/>
      <c r="G85" s="206"/>
      <c r="H85" s="206"/>
      <c r="L85" s="30"/>
    </row>
    <row r="86" spans="2:47" s="1" customFormat="1" ht="12" hidden="1" customHeight="1">
      <c r="B86" s="30"/>
      <c r="C86" s="25" t="s">
        <v>92</v>
      </c>
      <c r="L86" s="30"/>
    </row>
    <row r="87" spans="2:47" s="1" customFormat="1" ht="16.5" hidden="1" customHeight="1">
      <c r="B87" s="30"/>
      <c r="E87" s="186" t="str">
        <f>E9</f>
        <v>Objekt2 - SO 01.2</v>
      </c>
      <c r="F87" s="207"/>
      <c r="G87" s="207"/>
      <c r="H87" s="207"/>
      <c r="L87" s="30"/>
    </row>
    <row r="88" spans="2:47" s="1" customFormat="1" ht="6.95" hidden="1" customHeight="1">
      <c r="B88" s="30"/>
      <c r="L88" s="30"/>
    </row>
    <row r="89" spans="2:47" s="1" customFormat="1" ht="12" hidden="1" customHeight="1">
      <c r="B89" s="30"/>
      <c r="C89" s="25" t="s">
        <v>20</v>
      </c>
      <c r="F89" s="23" t="str">
        <f>F12</f>
        <v xml:space="preserve"> </v>
      </c>
      <c r="I89" s="25" t="s">
        <v>22</v>
      </c>
      <c r="J89" s="50" t="str">
        <f>IF(J12="","",J12)</f>
        <v>30. 9. 2025</v>
      </c>
      <c r="L89" s="30"/>
    </row>
    <row r="90" spans="2:47" s="1" customFormat="1" ht="6.95" hidden="1" customHeight="1">
      <c r="B90" s="30"/>
      <c r="L90" s="30"/>
    </row>
    <row r="91" spans="2:47" s="1" customFormat="1" ht="15.2" hidden="1" customHeight="1">
      <c r="B91" s="30"/>
      <c r="C91" s="25" t="s">
        <v>24</v>
      </c>
      <c r="F91" s="23" t="str">
        <f>E15</f>
        <v>Městská část Praha 19</v>
      </c>
      <c r="I91" s="25" t="s">
        <v>31</v>
      </c>
      <c r="J91" s="28" t="str">
        <f>E21</f>
        <v>Ing.Dárius Bolješik</v>
      </c>
      <c r="L91" s="30"/>
    </row>
    <row r="92" spans="2:47" s="1" customFormat="1" ht="15.2" hidden="1" customHeight="1">
      <c r="B92" s="30"/>
      <c r="C92" s="25" t="s">
        <v>29</v>
      </c>
      <c r="F92" s="23" t="str">
        <f>IF(E18="","",E18)</f>
        <v>Vyplň údaj</v>
      </c>
      <c r="I92" s="25" t="s">
        <v>35</v>
      </c>
      <c r="J92" s="28" t="str">
        <f>E24</f>
        <v xml:space="preserve"> </v>
      </c>
      <c r="L92" s="30"/>
    </row>
    <row r="93" spans="2:47" s="1" customFormat="1" ht="10.35" hidden="1" customHeight="1">
      <c r="B93" s="30"/>
      <c r="L93" s="30"/>
    </row>
    <row r="94" spans="2:47" s="1" customFormat="1" ht="29.25" hidden="1" customHeight="1">
      <c r="B94" s="30"/>
      <c r="C94" s="99" t="s">
        <v>95</v>
      </c>
      <c r="D94" s="91"/>
      <c r="E94" s="91"/>
      <c r="F94" s="91"/>
      <c r="G94" s="91"/>
      <c r="H94" s="91"/>
      <c r="I94" s="91"/>
      <c r="J94" s="100" t="s">
        <v>96</v>
      </c>
      <c r="K94" s="91"/>
      <c r="L94" s="30"/>
    </row>
    <row r="95" spans="2:47" s="1" customFormat="1" ht="10.35" hidden="1" customHeight="1">
      <c r="B95" s="30"/>
      <c r="L95" s="30"/>
    </row>
    <row r="96" spans="2:47" s="1" customFormat="1" ht="22.8" hidden="1" customHeight="1">
      <c r="B96" s="30"/>
      <c r="C96" s="101" t="s">
        <v>97</v>
      </c>
      <c r="J96" s="64">
        <f>J116</f>
        <v>926244.46</v>
      </c>
      <c r="L96" s="30"/>
      <c r="AU96" s="15" t="s">
        <v>98</v>
      </c>
    </row>
    <row r="97" spans="2:12" s="1" customFormat="1" ht="21.85" hidden="1" customHeight="1">
      <c r="B97" s="30"/>
      <c r="L97" s="30"/>
    </row>
    <row r="98" spans="2:12" s="1" customFormat="1" ht="6.95" hidden="1" customHeight="1">
      <c r="B98" s="42"/>
      <c r="C98" s="43"/>
      <c r="D98" s="43"/>
      <c r="E98" s="43"/>
      <c r="F98" s="43"/>
      <c r="G98" s="43"/>
      <c r="H98" s="43"/>
      <c r="I98" s="43"/>
      <c r="J98" s="43"/>
      <c r="K98" s="43"/>
      <c r="L98" s="30"/>
    </row>
    <row r="99" spans="2:12" ht="10.15" hidden="1"/>
    <row r="100" spans="2:12" ht="10.15" hidden="1"/>
    <row r="101" spans="2:12" ht="10.15" hidden="1"/>
    <row r="102" spans="2:12" s="1" customFormat="1" ht="6.95" customHeight="1">
      <c r="B102" s="44"/>
      <c r="C102" s="45"/>
      <c r="D102" s="45"/>
      <c r="E102" s="45"/>
      <c r="F102" s="45"/>
      <c r="G102" s="45"/>
      <c r="H102" s="45"/>
      <c r="I102" s="45"/>
      <c r="J102" s="45"/>
      <c r="K102" s="45"/>
      <c r="L102" s="30"/>
    </row>
    <row r="103" spans="2:12" s="1" customFormat="1" ht="24.95" customHeight="1">
      <c r="B103" s="30"/>
      <c r="C103" s="19" t="s">
        <v>100</v>
      </c>
      <c r="L103" s="30"/>
    </row>
    <row r="104" spans="2:12" s="1" customFormat="1" ht="6.95" customHeight="1">
      <c r="B104" s="30"/>
      <c r="L104" s="30"/>
    </row>
    <row r="105" spans="2:12" s="1" customFormat="1" ht="12" customHeight="1">
      <c r="B105" s="30"/>
      <c r="C105" s="25" t="s">
        <v>16</v>
      </c>
      <c r="L105" s="30"/>
    </row>
    <row r="106" spans="2:12" s="1" customFormat="1" ht="16.5" customHeight="1">
      <c r="B106" s="30"/>
      <c r="E106" s="205" t="str">
        <f>E7</f>
        <v>Krajinný park Havraňák - propojení Kbely-Čakovice_část Kbely</v>
      </c>
      <c r="F106" s="206"/>
      <c r="G106" s="206"/>
      <c r="H106" s="206"/>
      <c r="L106" s="30"/>
    </row>
    <row r="107" spans="2:12" s="1" customFormat="1" ht="12" customHeight="1">
      <c r="B107" s="30"/>
      <c r="C107" s="25" t="s">
        <v>92</v>
      </c>
      <c r="L107" s="30"/>
    </row>
    <row r="108" spans="2:12" s="1" customFormat="1" ht="16.5" customHeight="1">
      <c r="B108" s="30"/>
      <c r="E108" s="186" t="str">
        <f>E9</f>
        <v>Objekt2 - SO 01.2</v>
      </c>
      <c r="F108" s="207"/>
      <c r="G108" s="207"/>
      <c r="H108" s="207"/>
      <c r="L108" s="30"/>
    </row>
    <row r="109" spans="2:12" s="1" customFormat="1" ht="6.95" customHeight="1">
      <c r="B109" s="30"/>
      <c r="L109" s="30"/>
    </row>
    <row r="110" spans="2:12" s="1" customFormat="1" ht="12" customHeight="1">
      <c r="B110" s="30"/>
      <c r="C110" s="25" t="s">
        <v>20</v>
      </c>
      <c r="F110" s="23" t="str">
        <f>F12</f>
        <v xml:space="preserve"> </v>
      </c>
      <c r="I110" s="25" t="s">
        <v>22</v>
      </c>
      <c r="J110" s="50" t="str">
        <f>IF(J12="","",J12)</f>
        <v>30. 9. 2025</v>
      </c>
      <c r="L110" s="30"/>
    </row>
    <row r="111" spans="2:12" s="1" customFormat="1" ht="6.95" customHeight="1">
      <c r="B111" s="30"/>
      <c r="L111" s="30"/>
    </row>
    <row r="112" spans="2:12" s="1" customFormat="1" ht="15.2" customHeight="1">
      <c r="B112" s="30"/>
      <c r="C112" s="25" t="s">
        <v>24</v>
      </c>
      <c r="F112" s="23" t="str">
        <f>E15</f>
        <v>Městská část Praha 19</v>
      </c>
      <c r="I112" s="25" t="s">
        <v>31</v>
      </c>
      <c r="J112" s="28" t="str">
        <f>E21</f>
        <v>Ing.Dárius Bolješik</v>
      </c>
      <c r="L112" s="30"/>
    </row>
    <row r="113" spans="2:65" s="1" customFormat="1" ht="15.2" customHeight="1">
      <c r="B113" s="30"/>
      <c r="C113" s="25" t="s">
        <v>29</v>
      </c>
      <c r="F113" s="23" t="str">
        <f>IF(E18="","",E18)</f>
        <v>Vyplň údaj</v>
      </c>
      <c r="I113" s="25" t="s">
        <v>35</v>
      </c>
      <c r="J113" s="28" t="str">
        <f>E24</f>
        <v xml:space="preserve"> </v>
      </c>
      <c r="L113" s="30"/>
    </row>
    <row r="114" spans="2:65" s="1" customFormat="1" ht="10.35" customHeight="1">
      <c r="B114" s="30"/>
      <c r="L114" s="30"/>
    </row>
    <row r="115" spans="2:65" s="9" customFormat="1" ht="29.25" customHeight="1">
      <c r="B115" s="106"/>
      <c r="C115" s="107" t="s">
        <v>101</v>
      </c>
      <c r="D115" s="108" t="s">
        <v>62</v>
      </c>
      <c r="E115" s="108" t="s">
        <v>58</v>
      </c>
      <c r="F115" s="108" t="s">
        <v>59</v>
      </c>
      <c r="G115" s="108" t="s">
        <v>102</v>
      </c>
      <c r="H115" s="108" t="s">
        <v>103</v>
      </c>
      <c r="I115" s="108" t="s">
        <v>104</v>
      </c>
      <c r="J115" s="108" t="s">
        <v>96</v>
      </c>
      <c r="K115" s="109" t="s">
        <v>105</v>
      </c>
      <c r="L115" s="106"/>
      <c r="M115" s="57" t="s">
        <v>1</v>
      </c>
      <c r="N115" s="58" t="s">
        <v>41</v>
      </c>
      <c r="O115" s="58" t="s">
        <v>106</v>
      </c>
      <c r="P115" s="58" t="s">
        <v>107</v>
      </c>
      <c r="Q115" s="58" t="s">
        <v>108</v>
      </c>
      <c r="R115" s="58" t="s">
        <v>109</v>
      </c>
      <c r="S115" s="58" t="s">
        <v>110</v>
      </c>
      <c r="T115" s="59" t="s">
        <v>111</v>
      </c>
    </row>
    <row r="116" spans="2:65" s="1" customFormat="1" ht="22.8" customHeight="1">
      <c r="B116" s="30"/>
      <c r="C116" s="62" t="s">
        <v>112</v>
      </c>
      <c r="J116" s="110">
        <f>BK116</f>
        <v>926244.46</v>
      </c>
      <c r="L116" s="30"/>
      <c r="M116" s="60"/>
      <c r="N116" s="51"/>
      <c r="O116" s="51"/>
      <c r="P116" s="111">
        <f>SUM(P117:P210)</f>
        <v>0</v>
      </c>
      <c r="Q116" s="51"/>
      <c r="R116" s="111">
        <f>SUM(R117:R210)</f>
        <v>0</v>
      </c>
      <c r="S116" s="51"/>
      <c r="T116" s="112">
        <f>SUM(T117:T210)</f>
        <v>0</v>
      </c>
      <c r="AT116" s="15" t="s">
        <v>76</v>
      </c>
      <c r="AU116" s="15" t="s">
        <v>98</v>
      </c>
      <c r="BK116" s="113">
        <f>SUM(BK117:BK210)</f>
        <v>926244.46</v>
      </c>
    </row>
    <row r="117" spans="2:65" s="1" customFormat="1" ht="16.5" customHeight="1">
      <c r="B117" s="30"/>
      <c r="C117" s="124" t="s">
        <v>142</v>
      </c>
      <c r="D117" s="124" t="s">
        <v>118</v>
      </c>
      <c r="E117" s="125" t="s">
        <v>143</v>
      </c>
      <c r="F117" s="126" t="s">
        <v>144</v>
      </c>
      <c r="G117" s="127" t="s">
        <v>145</v>
      </c>
      <c r="H117" s="128">
        <v>0.36399999999999999</v>
      </c>
      <c r="I117" s="129">
        <v>550</v>
      </c>
      <c r="J117" s="130">
        <f>ROUND(I117*H117,2)</f>
        <v>200.2</v>
      </c>
      <c r="K117" s="126" t="s">
        <v>122</v>
      </c>
      <c r="L117" s="30"/>
      <c r="M117" s="131" t="s">
        <v>1</v>
      </c>
      <c r="N117" s="132" t="s">
        <v>42</v>
      </c>
      <c r="P117" s="133">
        <f>O117*H117</f>
        <v>0</v>
      </c>
      <c r="Q117" s="133">
        <v>0</v>
      </c>
      <c r="R117" s="133">
        <f>Q117*H117</f>
        <v>0</v>
      </c>
      <c r="S117" s="133">
        <v>0</v>
      </c>
      <c r="T117" s="134">
        <f>S117*H117</f>
        <v>0</v>
      </c>
      <c r="AR117" s="135" t="s">
        <v>115</v>
      </c>
      <c r="AT117" s="135" t="s">
        <v>118</v>
      </c>
      <c r="AU117" s="135" t="s">
        <v>77</v>
      </c>
      <c r="AY117" s="15" t="s">
        <v>116</v>
      </c>
      <c r="BE117" s="136">
        <f>IF(N117="základní",J117,0)</f>
        <v>200.2</v>
      </c>
      <c r="BF117" s="136">
        <f>IF(N117="snížená",J117,0)</f>
        <v>0</v>
      </c>
      <c r="BG117" s="136">
        <f>IF(N117="zákl. přenesená",J117,0)</f>
        <v>0</v>
      </c>
      <c r="BH117" s="136">
        <f>IF(N117="sníž. přenesená",J117,0)</f>
        <v>0</v>
      </c>
      <c r="BI117" s="136">
        <f>IF(N117="nulová",J117,0)</f>
        <v>0</v>
      </c>
      <c r="BJ117" s="15" t="s">
        <v>85</v>
      </c>
      <c r="BK117" s="136">
        <f>ROUND(I117*H117,2)</f>
        <v>200.2</v>
      </c>
      <c r="BL117" s="15" t="s">
        <v>115</v>
      </c>
      <c r="BM117" s="135" t="s">
        <v>87</v>
      </c>
    </row>
    <row r="118" spans="2:65" s="1" customFormat="1" ht="10.15">
      <c r="B118" s="30"/>
      <c r="D118" s="137" t="s">
        <v>125</v>
      </c>
      <c r="F118" s="138" t="s">
        <v>144</v>
      </c>
      <c r="I118" s="139"/>
      <c r="L118" s="30"/>
      <c r="M118" s="140"/>
      <c r="T118" s="54"/>
      <c r="AT118" s="15" t="s">
        <v>125</v>
      </c>
      <c r="AU118" s="15" t="s">
        <v>77</v>
      </c>
    </row>
    <row r="119" spans="2:65" s="11" customFormat="1" ht="10.15">
      <c r="B119" s="144"/>
      <c r="D119" s="137" t="s">
        <v>146</v>
      </c>
      <c r="E119" s="145" t="s">
        <v>1</v>
      </c>
      <c r="F119" s="146" t="s">
        <v>147</v>
      </c>
      <c r="H119" s="147">
        <v>0.36399999999999999</v>
      </c>
      <c r="I119" s="148"/>
      <c r="L119" s="144"/>
      <c r="M119" s="149"/>
      <c r="T119" s="150"/>
      <c r="AT119" s="145" t="s">
        <v>146</v>
      </c>
      <c r="AU119" s="145" t="s">
        <v>77</v>
      </c>
      <c r="AV119" s="11" t="s">
        <v>87</v>
      </c>
      <c r="AW119" s="11" t="s">
        <v>34</v>
      </c>
      <c r="AX119" s="11" t="s">
        <v>77</v>
      </c>
      <c r="AY119" s="145" t="s">
        <v>116</v>
      </c>
    </row>
    <row r="120" spans="2:65" s="12" customFormat="1" ht="10.15">
      <c r="B120" s="151"/>
      <c r="D120" s="137" t="s">
        <v>146</v>
      </c>
      <c r="E120" s="152" t="s">
        <v>1</v>
      </c>
      <c r="F120" s="153" t="s">
        <v>148</v>
      </c>
      <c r="H120" s="154">
        <v>0.36399999999999999</v>
      </c>
      <c r="I120" s="155"/>
      <c r="L120" s="151"/>
      <c r="M120" s="156"/>
      <c r="T120" s="157"/>
      <c r="AT120" s="152" t="s">
        <v>146</v>
      </c>
      <c r="AU120" s="152" t="s">
        <v>77</v>
      </c>
      <c r="AV120" s="12" t="s">
        <v>115</v>
      </c>
      <c r="AW120" s="12" t="s">
        <v>34</v>
      </c>
      <c r="AX120" s="12" t="s">
        <v>85</v>
      </c>
      <c r="AY120" s="152" t="s">
        <v>116</v>
      </c>
    </row>
    <row r="121" spans="2:65" s="1" customFormat="1" ht="24.2" customHeight="1">
      <c r="B121" s="30"/>
      <c r="C121" s="124" t="s">
        <v>149</v>
      </c>
      <c r="D121" s="124" t="s">
        <v>118</v>
      </c>
      <c r="E121" s="125" t="s">
        <v>150</v>
      </c>
      <c r="F121" s="126" t="s">
        <v>151</v>
      </c>
      <c r="G121" s="127" t="s">
        <v>152</v>
      </c>
      <c r="H121" s="128">
        <v>9.6999999999999993</v>
      </c>
      <c r="I121" s="129">
        <v>119.54</v>
      </c>
      <c r="J121" s="130">
        <f>ROUND(I121*H121,2)</f>
        <v>1159.54</v>
      </c>
      <c r="K121" s="126" t="s">
        <v>122</v>
      </c>
      <c r="L121" s="30"/>
      <c r="M121" s="131" t="s">
        <v>1</v>
      </c>
      <c r="N121" s="132" t="s">
        <v>42</v>
      </c>
      <c r="P121" s="133">
        <f>O121*H121</f>
        <v>0</v>
      </c>
      <c r="Q121" s="133">
        <v>0</v>
      </c>
      <c r="R121" s="133">
        <f>Q121*H121</f>
        <v>0</v>
      </c>
      <c r="S121" s="133">
        <v>0</v>
      </c>
      <c r="T121" s="134">
        <f>S121*H121</f>
        <v>0</v>
      </c>
      <c r="AR121" s="135" t="s">
        <v>115</v>
      </c>
      <c r="AT121" s="135" t="s">
        <v>118</v>
      </c>
      <c r="AU121" s="135" t="s">
        <v>77</v>
      </c>
      <c r="AY121" s="15" t="s">
        <v>116</v>
      </c>
      <c r="BE121" s="136">
        <f>IF(N121="základní",J121,0)</f>
        <v>1159.54</v>
      </c>
      <c r="BF121" s="136">
        <f>IF(N121="snížená",J121,0)</f>
        <v>0</v>
      </c>
      <c r="BG121" s="136">
        <f>IF(N121="zákl. přenesená",J121,0)</f>
        <v>0</v>
      </c>
      <c r="BH121" s="136">
        <f>IF(N121="sníž. přenesená",J121,0)</f>
        <v>0</v>
      </c>
      <c r="BI121" s="136">
        <f>IF(N121="nulová",J121,0)</f>
        <v>0</v>
      </c>
      <c r="BJ121" s="15" t="s">
        <v>85</v>
      </c>
      <c r="BK121" s="136">
        <f>ROUND(I121*H121,2)</f>
        <v>1159.54</v>
      </c>
      <c r="BL121" s="15" t="s">
        <v>115</v>
      </c>
      <c r="BM121" s="135" t="s">
        <v>115</v>
      </c>
    </row>
    <row r="122" spans="2:65" s="1" customFormat="1" ht="18">
      <c r="B122" s="30"/>
      <c r="D122" s="137" t="s">
        <v>125</v>
      </c>
      <c r="F122" s="138" t="s">
        <v>151</v>
      </c>
      <c r="I122" s="139"/>
      <c r="L122" s="30"/>
      <c r="M122" s="140"/>
      <c r="T122" s="54"/>
      <c r="AT122" s="15" t="s">
        <v>125</v>
      </c>
      <c r="AU122" s="15" t="s">
        <v>77</v>
      </c>
    </row>
    <row r="123" spans="2:65" s="11" customFormat="1" ht="10.15">
      <c r="B123" s="144"/>
      <c r="D123" s="137" t="s">
        <v>146</v>
      </c>
      <c r="E123" s="145" t="s">
        <v>1</v>
      </c>
      <c r="F123" s="146" t="s">
        <v>153</v>
      </c>
      <c r="H123" s="147">
        <v>9.6999999999999993</v>
      </c>
      <c r="I123" s="148"/>
      <c r="L123" s="144"/>
      <c r="M123" s="149"/>
      <c r="T123" s="150"/>
      <c r="AT123" s="145" t="s">
        <v>146</v>
      </c>
      <c r="AU123" s="145" t="s">
        <v>77</v>
      </c>
      <c r="AV123" s="11" t="s">
        <v>87</v>
      </c>
      <c r="AW123" s="11" t="s">
        <v>34</v>
      </c>
      <c r="AX123" s="11" t="s">
        <v>77</v>
      </c>
      <c r="AY123" s="145" t="s">
        <v>116</v>
      </c>
    </row>
    <row r="124" spans="2:65" s="12" customFormat="1" ht="10.15">
      <c r="B124" s="151"/>
      <c r="D124" s="137" t="s">
        <v>146</v>
      </c>
      <c r="E124" s="152" t="s">
        <v>1</v>
      </c>
      <c r="F124" s="153" t="s">
        <v>148</v>
      </c>
      <c r="H124" s="154">
        <v>9.6999999999999993</v>
      </c>
      <c r="I124" s="155"/>
      <c r="L124" s="151"/>
      <c r="M124" s="156"/>
      <c r="T124" s="157"/>
      <c r="AT124" s="152" t="s">
        <v>146</v>
      </c>
      <c r="AU124" s="152" t="s">
        <v>77</v>
      </c>
      <c r="AV124" s="12" t="s">
        <v>115</v>
      </c>
      <c r="AW124" s="12" t="s">
        <v>34</v>
      </c>
      <c r="AX124" s="12" t="s">
        <v>85</v>
      </c>
      <c r="AY124" s="152" t="s">
        <v>116</v>
      </c>
    </row>
    <row r="125" spans="2:65" s="1" customFormat="1" ht="24.2" customHeight="1">
      <c r="B125" s="30"/>
      <c r="C125" s="124" t="s">
        <v>132</v>
      </c>
      <c r="D125" s="124" t="s">
        <v>118</v>
      </c>
      <c r="E125" s="125" t="s">
        <v>154</v>
      </c>
      <c r="F125" s="126" t="s">
        <v>155</v>
      </c>
      <c r="G125" s="127" t="s">
        <v>145</v>
      </c>
      <c r="H125" s="128">
        <v>183.2</v>
      </c>
      <c r="I125" s="129">
        <v>309.42</v>
      </c>
      <c r="J125" s="130">
        <f>ROUND(I125*H125,2)</f>
        <v>56685.74</v>
      </c>
      <c r="K125" s="126" t="s">
        <v>122</v>
      </c>
      <c r="L125" s="30"/>
      <c r="M125" s="131" t="s">
        <v>1</v>
      </c>
      <c r="N125" s="132" t="s">
        <v>42</v>
      </c>
      <c r="P125" s="133">
        <f>O125*H125</f>
        <v>0</v>
      </c>
      <c r="Q125" s="133">
        <v>0</v>
      </c>
      <c r="R125" s="133">
        <f>Q125*H125</f>
        <v>0</v>
      </c>
      <c r="S125" s="133">
        <v>0</v>
      </c>
      <c r="T125" s="134">
        <f>S125*H125</f>
        <v>0</v>
      </c>
      <c r="AR125" s="135" t="s">
        <v>115</v>
      </c>
      <c r="AT125" s="135" t="s">
        <v>118</v>
      </c>
      <c r="AU125" s="135" t="s">
        <v>77</v>
      </c>
      <c r="AY125" s="15" t="s">
        <v>116</v>
      </c>
      <c r="BE125" s="136">
        <f>IF(N125="základní",J125,0)</f>
        <v>56685.74</v>
      </c>
      <c r="BF125" s="136">
        <f>IF(N125="snížená",J125,0)</f>
        <v>0</v>
      </c>
      <c r="BG125" s="136">
        <f>IF(N125="zákl. přenesená",J125,0)</f>
        <v>0</v>
      </c>
      <c r="BH125" s="136">
        <f>IF(N125="sníž. přenesená",J125,0)</f>
        <v>0</v>
      </c>
      <c r="BI125" s="136">
        <f>IF(N125="nulová",J125,0)</f>
        <v>0</v>
      </c>
      <c r="BJ125" s="15" t="s">
        <v>85</v>
      </c>
      <c r="BK125" s="136">
        <f>ROUND(I125*H125,2)</f>
        <v>56685.74</v>
      </c>
      <c r="BL125" s="15" t="s">
        <v>115</v>
      </c>
      <c r="BM125" s="135" t="s">
        <v>135</v>
      </c>
    </row>
    <row r="126" spans="2:65" s="1" customFormat="1" ht="10.15">
      <c r="B126" s="30"/>
      <c r="D126" s="137" t="s">
        <v>125</v>
      </c>
      <c r="F126" s="138" t="s">
        <v>155</v>
      </c>
      <c r="I126" s="139"/>
      <c r="L126" s="30"/>
      <c r="M126" s="140"/>
      <c r="T126" s="54"/>
      <c r="AT126" s="15" t="s">
        <v>125</v>
      </c>
      <c r="AU126" s="15" t="s">
        <v>77</v>
      </c>
    </row>
    <row r="127" spans="2:65" s="11" customFormat="1" ht="10.15">
      <c r="B127" s="144"/>
      <c r="D127" s="137" t="s">
        <v>146</v>
      </c>
      <c r="E127" s="145" t="s">
        <v>1</v>
      </c>
      <c r="F127" s="146" t="s">
        <v>156</v>
      </c>
      <c r="H127" s="147">
        <v>183.2</v>
      </c>
      <c r="I127" s="148"/>
      <c r="L127" s="144"/>
      <c r="M127" s="149"/>
      <c r="T127" s="150"/>
      <c r="AT127" s="145" t="s">
        <v>146</v>
      </c>
      <c r="AU127" s="145" t="s">
        <v>77</v>
      </c>
      <c r="AV127" s="11" t="s">
        <v>87</v>
      </c>
      <c r="AW127" s="11" t="s">
        <v>34</v>
      </c>
      <c r="AX127" s="11" t="s">
        <v>77</v>
      </c>
      <c r="AY127" s="145" t="s">
        <v>116</v>
      </c>
    </row>
    <row r="128" spans="2:65" s="12" customFormat="1" ht="10.15">
      <c r="B128" s="151"/>
      <c r="D128" s="137" t="s">
        <v>146</v>
      </c>
      <c r="E128" s="152" t="s">
        <v>1</v>
      </c>
      <c r="F128" s="153" t="s">
        <v>148</v>
      </c>
      <c r="H128" s="154">
        <v>183.2</v>
      </c>
      <c r="I128" s="155"/>
      <c r="L128" s="151"/>
      <c r="M128" s="156"/>
      <c r="T128" s="157"/>
      <c r="AT128" s="152" t="s">
        <v>146</v>
      </c>
      <c r="AU128" s="152" t="s">
        <v>77</v>
      </c>
      <c r="AV128" s="12" t="s">
        <v>115</v>
      </c>
      <c r="AW128" s="12" t="s">
        <v>34</v>
      </c>
      <c r="AX128" s="12" t="s">
        <v>85</v>
      </c>
      <c r="AY128" s="152" t="s">
        <v>116</v>
      </c>
    </row>
    <row r="129" spans="2:65" s="1" customFormat="1" ht="21.75" customHeight="1">
      <c r="B129" s="30"/>
      <c r="C129" s="124" t="s">
        <v>138</v>
      </c>
      <c r="D129" s="124" t="s">
        <v>118</v>
      </c>
      <c r="E129" s="125" t="s">
        <v>157</v>
      </c>
      <c r="F129" s="126" t="s">
        <v>158</v>
      </c>
      <c r="G129" s="127" t="s">
        <v>145</v>
      </c>
      <c r="H129" s="128">
        <v>7.36</v>
      </c>
      <c r="I129" s="129">
        <v>325.18</v>
      </c>
      <c r="J129" s="130">
        <f>ROUND(I129*H129,2)</f>
        <v>2393.3200000000002</v>
      </c>
      <c r="K129" s="126" t="s">
        <v>122</v>
      </c>
      <c r="L129" s="30"/>
      <c r="M129" s="131" t="s">
        <v>1</v>
      </c>
      <c r="N129" s="132" t="s">
        <v>42</v>
      </c>
      <c r="P129" s="133">
        <f>O129*H129</f>
        <v>0</v>
      </c>
      <c r="Q129" s="133">
        <v>0</v>
      </c>
      <c r="R129" s="133">
        <f>Q129*H129</f>
        <v>0</v>
      </c>
      <c r="S129" s="133">
        <v>0</v>
      </c>
      <c r="T129" s="134">
        <f>S129*H129</f>
        <v>0</v>
      </c>
      <c r="AR129" s="135" t="s">
        <v>115</v>
      </c>
      <c r="AT129" s="135" t="s">
        <v>118</v>
      </c>
      <c r="AU129" s="135" t="s">
        <v>77</v>
      </c>
      <c r="AY129" s="15" t="s">
        <v>116</v>
      </c>
      <c r="BE129" s="136">
        <f>IF(N129="základní",J129,0)</f>
        <v>2393.3200000000002</v>
      </c>
      <c r="BF129" s="136">
        <f>IF(N129="snížená",J129,0)</f>
        <v>0</v>
      </c>
      <c r="BG129" s="136">
        <f>IF(N129="zákl. přenesená",J129,0)</f>
        <v>0</v>
      </c>
      <c r="BH129" s="136">
        <f>IF(N129="sníž. přenesená",J129,0)</f>
        <v>0</v>
      </c>
      <c r="BI129" s="136">
        <f>IF(N129="nulová",J129,0)</f>
        <v>0</v>
      </c>
      <c r="BJ129" s="15" t="s">
        <v>85</v>
      </c>
      <c r="BK129" s="136">
        <f>ROUND(I129*H129,2)</f>
        <v>2393.3200000000002</v>
      </c>
      <c r="BL129" s="15" t="s">
        <v>115</v>
      </c>
      <c r="BM129" s="135" t="s">
        <v>126</v>
      </c>
    </row>
    <row r="130" spans="2:65" s="1" customFormat="1" ht="10.15">
      <c r="B130" s="30"/>
      <c r="D130" s="137" t="s">
        <v>125</v>
      </c>
      <c r="F130" s="138" t="s">
        <v>158</v>
      </c>
      <c r="I130" s="139"/>
      <c r="L130" s="30"/>
      <c r="M130" s="140"/>
      <c r="T130" s="54"/>
      <c r="AT130" s="15" t="s">
        <v>125</v>
      </c>
      <c r="AU130" s="15" t="s">
        <v>77</v>
      </c>
    </row>
    <row r="131" spans="2:65" s="11" customFormat="1" ht="10.15">
      <c r="B131" s="144"/>
      <c r="D131" s="137" t="s">
        <v>146</v>
      </c>
      <c r="E131" s="145" t="s">
        <v>1</v>
      </c>
      <c r="F131" s="146" t="s">
        <v>159</v>
      </c>
      <c r="H131" s="147">
        <v>7.36</v>
      </c>
      <c r="I131" s="148"/>
      <c r="L131" s="144"/>
      <c r="M131" s="149"/>
      <c r="T131" s="150"/>
      <c r="AT131" s="145" t="s">
        <v>146</v>
      </c>
      <c r="AU131" s="145" t="s">
        <v>77</v>
      </c>
      <c r="AV131" s="11" t="s">
        <v>87</v>
      </c>
      <c r="AW131" s="11" t="s">
        <v>34</v>
      </c>
      <c r="AX131" s="11" t="s">
        <v>77</v>
      </c>
      <c r="AY131" s="145" t="s">
        <v>116</v>
      </c>
    </row>
    <row r="132" spans="2:65" s="12" customFormat="1" ht="10.15">
      <c r="B132" s="151"/>
      <c r="D132" s="137" t="s">
        <v>146</v>
      </c>
      <c r="E132" s="152" t="s">
        <v>1</v>
      </c>
      <c r="F132" s="153" t="s">
        <v>148</v>
      </c>
      <c r="H132" s="154">
        <v>7.36</v>
      </c>
      <c r="I132" s="155"/>
      <c r="L132" s="151"/>
      <c r="M132" s="156"/>
      <c r="T132" s="157"/>
      <c r="AT132" s="152" t="s">
        <v>146</v>
      </c>
      <c r="AU132" s="152" t="s">
        <v>77</v>
      </c>
      <c r="AV132" s="12" t="s">
        <v>115</v>
      </c>
      <c r="AW132" s="12" t="s">
        <v>34</v>
      </c>
      <c r="AX132" s="12" t="s">
        <v>85</v>
      </c>
      <c r="AY132" s="152" t="s">
        <v>116</v>
      </c>
    </row>
    <row r="133" spans="2:65" s="1" customFormat="1" ht="16.5" customHeight="1">
      <c r="B133" s="30"/>
      <c r="C133" s="124" t="s">
        <v>135</v>
      </c>
      <c r="D133" s="124" t="s">
        <v>118</v>
      </c>
      <c r="E133" s="125" t="s">
        <v>160</v>
      </c>
      <c r="F133" s="126" t="s">
        <v>161</v>
      </c>
      <c r="G133" s="127" t="s">
        <v>145</v>
      </c>
      <c r="H133" s="128">
        <v>13.8</v>
      </c>
      <c r="I133" s="129">
        <v>156.16999999999999</v>
      </c>
      <c r="J133" s="130">
        <f>ROUND(I133*H133,2)</f>
        <v>2155.15</v>
      </c>
      <c r="K133" s="126" t="s">
        <v>122</v>
      </c>
      <c r="L133" s="30"/>
      <c r="M133" s="131" t="s">
        <v>1</v>
      </c>
      <c r="N133" s="132" t="s">
        <v>42</v>
      </c>
      <c r="P133" s="133">
        <f>O133*H133</f>
        <v>0</v>
      </c>
      <c r="Q133" s="133">
        <v>0</v>
      </c>
      <c r="R133" s="133">
        <f>Q133*H133</f>
        <v>0</v>
      </c>
      <c r="S133" s="133">
        <v>0</v>
      </c>
      <c r="T133" s="134">
        <f>S133*H133</f>
        <v>0</v>
      </c>
      <c r="AR133" s="135" t="s">
        <v>115</v>
      </c>
      <c r="AT133" s="135" t="s">
        <v>118</v>
      </c>
      <c r="AU133" s="135" t="s">
        <v>77</v>
      </c>
      <c r="AY133" s="15" t="s">
        <v>116</v>
      </c>
      <c r="BE133" s="136">
        <f>IF(N133="základní",J133,0)</f>
        <v>2155.15</v>
      </c>
      <c r="BF133" s="136">
        <f>IF(N133="snížená",J133,0)</f>
        <v>0</v>
      </c>
      <c r="BG133" s="136">
        <f>IF(N133="zákl. přenesená",J133,0)</f>
        <v>0</v>
      </c>
      <c r="BH133" s="136">
        <f>IF(N133="sníž. přenesená",J133,0)</f>
        <v>0</v>
      </c>
      <c r="BI133" s="136">
        <f>IF(N133="nulová",J133,0)</f>
        <v>0</v>
      </c>
      <c r="BJ133" s="15" t="s">
        <v>85</v>
      </c>
      <c r="BK133" s="136">
        <f>ROUND(I133*H133,2)</f>
        <v>2155.15</v>
      </c>
      <c r="BL133" s="15" t="s">
        <v>115</v>
      </c>
      <c r="BM133" s="135" t="s">
        <v>162</v>
      </c>
    </row>
    <row r="134" spans="2:65" s="1" customFormat="1" ht="10.15">
      <c r="B134" s="30"/>
      <c r="D134" s="137" t="s">
        <v>125</v>
      </c>
      <c r="F134" s="138" t="s">
        <v>161</v>
      </c>
      <c r="I134" s="139"/>
      <c r="L134" s="30"/>
      <c r="M134" s="140"/>
      <c r="T134" s="54"/>
      <c r="AT134" s="15" t="s">
        <v>125</v>
      </c>
      <c r="AU134" s="15" t="s">
        <v>77</v>
      </c>
    </row>
    <row r="135" spans="2:65" s="11" customFormat="1" ht="10.15">
      <c r="B135" s="144"/>
      <c r="D135" s="137" t="s">
        <v>146</v>
      </c>
      <c r="E135" s="145" t="s">
        <v>1</v>
      </c>
      <c r="F135" s="146" t="s">
        <v>163</v>
      </c>
      <c r="H135" s="147">
        <v>13.8</v>
      </c>
      <c r="I135" s="148"/>
      <c r="L135" s="144"/>
      <c r="M135" s="149"/>
      <c r="T135" s="150"/>
      <c r="AT135" s="145" t="s">
        <v>146</v>
      </c>
      <c r="AU135" s="145" t="s">
        <v>77</v>
      </c>
      <c r="AV135" s="11" t="s">
        <v>87</v>
      </c>
      <c r="AW135" s="11" t="s">
        <v>34</v>
      </c>
      <c r="AX135" s="11" t="s">
        <v>77</v>
      </c>
      <c r="AY135" s="145" t="s">
        <v>116</v>
      </c>
    </row>
    <row r="136" spans="2:65" s="12" customFormat="1" ht="10.15">
      <c r="B136" s="151"/>
      <c r="D136" s="137" t="s">
        <v>146</v>
      </c>
      <c r="E136" s="152" t="s">
        <v>1</v>
      </c>
      <c r="F136" s="153" t="s">
        <v>148</v>
      </c>
      <c r="H136" s="154">
        <v>13.8</v>
      </c>
      <c r="I136" s="155"/>
      <c r="L136" s="151"/>
      <c r="M136" s="156"/>
      <c r="T136" s="157"/>
      <c r="AT136" s="152" t="s">
        <v>146</v>
      </c>
      <c r="AU136" s="152" t="s">
        <v>77</v>
      </c>
      <c r="AV136" s="12" t="s">
        <v>115</v>
      </c>
      <c r="AW136" s="12" t="s">
        <v>34</v>
      </c>
      <c r="AX136" s="12" t="s">
        <v>85</v>
      </c>
      <c r="AY136" s="152" t="s">
        <v>116</v>
      </c>
    </row>
    <row r="137" spans="2:65" s="1" customFormat="1" ht="24.2" customHeight="1">
      <c r="B137" s="30"/>
      <c r="C137" s="124" t="s">
        <v>164</v>
      </c>
      <c r="D137" s="124" t="s">
        <v>118</v>
      </c>
      <c r="E137" s="125" t="s">
        <v>165</v>
      </c>
      <c r="F137" s="126" t="s">
        <v>166</v>
      </c>
      <c r="G137" s="127" t="s">
        <v>145</v>
      </c>
      <c r="H137" s="128">
        <v>15.603</v>
      </c>
      <c r="I137" s="129">
        <v>186.48</v>
      </c>
      <c r="J137" s="130">
        <f>ROUND(I137*H137,2)</f>
        <v>2909.65</v>
      </c>
      <c r="K137" s="126" t="s">
        <v>122</v>
      </c>
      <c r="L137" s="30"/>
      <c r="M137" s="131" t="s">
        <v>1</v>
      </c>
      <c r="N137" s="132" t="s">
        <v>42</v>
      </c>
      <c r="P137" s="133">
        <f>O137*H137</f>
        <v>0</v>
      </c>
      <c r="Q137" s="133">
        <v>0</v>
      </c>
      <c r="R137" s="133">
        <f>Q137*H137</f>
        <v>0</v>
      </c>
      <c r="S137" s="133">
        <v>0</v>
      </c>
      <c r="T137" s="134">
        <f>S137*H137</f>
        <v>0</v>
      </c>
      <c r="AR137" s="135" t="s">
        <v>115</v>
      </c>
      <c r="AT137" s="135" t="s">
        <v>118</v>
      </c>
      <c r="AU137" s="135" t="s">
        <v>77</v>
      </c>
      <c r="AY137" s="15" t="s">
        <v>116</v>
      </c>
      <c r="BE137" s="136">
        <f>IF(N137="základní",J137,0)</f>
        <v>2909.65</v>
      </c>
      <c r="BF137" s="136">
        <f>IF(N137="snížená",J137,0)</f>
        <v>0</v>
      </c>
      <c r="BG137" s="136">
        <f>IF(N137="zákl. přenesená",J137,0)</f>
        <v>0</v>
      </c>
      <c r="BH137" s="136">
        <f>IF(N137="sníž. přenesená",J137,0)</f>
        <v>0</v>
      </c>
      <c r="BI137" s="136">
        <f>IF(N137="nulová",J137,0)</f>
        <v>0</v>
      </c>
      <c r="BJ137" s="15" t="s">
        <v>85</v>
      </c>
      <c r="BK137" s="136">
        <f>ROUND(I137*H137,2)</f>
        <v>2909.65</v>
      </c>
      <c r="BL137" s="15" t="s">
        <v>115</v>
      </c>
      <c r="BM137" s="135" t="s">
        <v>8</v>
      </c>
    </row>
    <row r="138" spans="2:65" s="1" customFormat="1" ht="10.15">
      <c r="B138" s="30"/>
      <c r="D138" s="137" t="s">
        <v>125</v>
      </c>
      <c r="F138" s="138" t="s">
        <v>166</v>
      </c>
      <c r="I138" s="139"/>
      <c r="L138" s="30"/>
      <c r="M138" s="140"/>
      <c r="T138" s="54"/>
      <c r="AT138" s="15" t="s">
        <v>125</v>
      </c>
      <c r="AU138" s="15" t="s">
        <v>77</v>
      </c>
    </row>
    <row r="139" spans="2:65" s="11" customFormat="1" ht="30.4">
      <c r="B139" s="144"/>
      <c r="D139" s="137" t="s">
        <v>146</v>
      </c>
      <c r="E139" s="145" t="s">
        <v>1</v>
      </c>
      <c r="F139" s="146" t="s">
        <v>167</v>
      </c>
      <c r="H139" s="147">
        <v>15.603</v>
      </c>
      <c r="I139" s="148"/>
      <c r="L139" s="144"/>
      <c r="M139" s="149"/>
      <c r="T139" s="150"/>
      <c r="AT139" s="145" t="s">
        <v>146</v>
      </c>
      <c r="AU139" s="145" t="s">
        <v>77</v>
      </c>
      <c r="AV139" s="11" t="s">
        <v>87</v>
      </c>
      <c r="AW139" s="11" t="s">
        <v>34</v>
      </c>
      <c r="AX139" s="11" t="s">
        <v>77</v>
      </c>
      <c r="AY139" s="145" t="s">
        <v>116</v>
      </c>
    </row>
    <row r="140" spans="2:65" s="12" customFormat="1" ht="10.15">
      <c r="B140" s="151"/>
      <c r="D140" s="137" t="s">
        <v>146</v>
      </c>
      <c r="E140" s="152" t="s">
        <v>1</v>
      </c>
      <c r="F140" s="153" t="s">
        <v>148</v>
      </c>
      <c r="H140" s="154">
        <v>15.603</v>
      </c>
      <c r="I140" s="155"/>
      <c r="L140" s="151"/>
      <c r="M140" s="156"/>
      <c r="T140" s="157"/>
      <c r="AT140" s="152" t="s">
        <v>146</v>
      </c>
      <c r="AU140" s="152" t="s">
        <v>77</v>
      </c>
      <c r="AV140" s="12" t="s">
        <v>115</v>
      </c>
      <c r="AW140" s="12" t="s">
        <v>34</v>
      </c>
      <c r="AX140" s="12" t="s">
        <v>85</v>
      </c>
      <c r="AY140" s="152" t="s">
        <v>116</v>
      </c>
    </row>
    <row r="141" spans="2:65" s="1" customFormat="1" ht="24.2" customHeight="1">
      <c r="B141" s="30"/>
      <c r="C141" s="124" t="s">
        <v>168</v>
      </c>
      <c r="D141" s="124" t="s">
        <v>118</v>
      </c>
      <c r="E141" s="125" t="s">
        <v>165</v>
      </c>
      <c r="F141" s="126" t="s">
        <v>166</v>
      </c>
      <c r="G141" s="127" t="s">
        <v>145</v>
      </c>
      <c r="H141" s="128">
        <v>0.36399999999999999</v>
      </c>
      <c r="I141" s="129">
        <v>186.48</v>
      </c>
      <c r="J141" s="130">
        <f>ROUND(I141*H141,2)</f>
        <v>67.88</v>
      </c>
      <c r="K141" s="126" t="s">
        <v>122</v>
      </c>
      <c r="L141" s="30"/>
      <c r="M141" s="131" t="s">
        <v>1</v>
      </c>
      <c r="N141" s="132" t="s">
        <v>42</v>
      </c>
      <c r="P141" s="133">
        <f>O141*H141</f>
        <v>0</v>
      </c>
      <c r="Q141" s="133">
        <v>0</v>
      </c>
      <c r="R141" s="133">
        <f>Q141*H141</f>
        <v>0</v>
      </c>
      <c r="S141" s="133">
        <v>0</v>
      </c>
      <c r="T141" s="134">
        <f>S141*H141</f>
        <v>0</v>
      </c>
      <c r="AR141" s="135" t="s">
        <v>115</v>
      </c>
      <c r="AT141" s="135" t="s">
        <v>118</v>
      </c>
      <c r="AU141" s="135" t="s">
        <v>77</v>
      </c>
      <c r="AY141" s="15" t="s">
        <v>116</v>
      </c>
      <c r="BE141" s="136">
        <f>IF(N141="základní",J141,0)</f>
        <v>67.88</v>
      </c>
      <c r="BF141" s="136">
        <f>IF(N141="snížená",J141,0)</f>
        <v>0</v>
      </c>
      <c r="BG141" s="136">
        <f>IF(N141="zákl. přenesená",J141,0)</f>
        <v>0</v>
      </c>
      <c r="BH141" s="136">
        <f>IF(N141="sníž. přenesená",J141,0)</f>
        <v>0</v>
      </c>
      <c r="BI141" s="136">
        <f>IF(N141="nulová",J141,0)</f>
        <v>0</v>
      </c>
      <c r="BJ141" s="15" t="s">
        <v>85</v>
      </c>
      <c r="BK141" s="136">
        <f>ROUND(I141*H141,2)</f>
        <v>67.88</v>
      </c>
      <c r="BL141" s="15" t="s">
        <v>115</v>
      </c>
      <c r="BM141" s="135" t="s">
        <v>169</v>
      </c>
    </row>
    <row r="142" spans="2:65" s="1" customFormat="1" ht="10.15">
      <c r="B142" s="30"/>
      <c r="D142" s="137" t="s">
        <v>125</v>
      </c>
      <c r="F142" s="138" t="s">
        <v>166</v>
      </c>
      <c r="I142" s="139"/>
      <c r="L142" s="30"/>
      <c r="M142" s="140"/>
      <c r="T142" s="54"/>
      <c r="AT142" s="15" t="s">
        <v>125</v>
      </c>
      <c r="AU142" s="15" t="s">
        <v>77</v>
      </c>
    </row>
    <row r="143" spans="2:65" s="11" customFormat="1" ht="10.15">
      <c r="B143" s="144"/>
      <c r="D143" s="137" t="s">
        <v>146</v>
      </c>
      <c r="E143" s="145" t="s">
        <v>1</v>
      </c>
      <c r="F143" s="146" t="s">
        <v>170</v>
      </c>
      <c r="H143" s="147">
        <v>0.36399999999999999</v>
      </c>
      <c r="I143" s="148"/>
      <c r="L143" s="144"/>
      <c r="M143" s="149"/>
      <c r="T143" s="150"/>
      <c r="AT143" s="145" t="s">
        <v>146</v>
      </c>
      <c r="AU143" s="145" t="s">
        <v>77</v>
      </c>
      <c r="AV143" s="11" t="s">
        <v>87</v>
      </c>
      <c r="AW143" s="11" t="s">
        <v>34</v>
      </c>
      <c r="AX143" s="11" t="s">
        <v>77</v>
      </c>
      <c r="AY143" s="145" t="s">
        <v>116</v>
      </c>
    </row>
    <row r="144" spans="2:65" s="12" customFormat="1" ht="10.15">
      <c r="B144" s="151"/>
      <c r="D144" s="137" t="s">
        <v>146</v>
      </c>
      <c r="E144" s="152" t="s">
        <v>1</v>
      </c>
      <c r="F144" s="153" t="s">
        <v>148</v>
      </c>
      <c r="H144" s="154">
        <v>0.36399999999999999</v>
      </c>
      <c r="I144" s="155"/>
      <c r="L144" s="151"/>
      <c r="M144" s="156"/>
      <c r="T144" s="157"/>
      <c r="AT144" s="152" t="s">
        <v>146</v>
      </c>
      <c r="AU144" s="152" t="s">
        <v>77</v>
      </c>
      <c r="AV144" s="12" t="s">
        <v>115</v>
      </c>
      <c r="AW144" s="12" t="s">
        <v>34</v>
      </c>
      <c r="AX144" s="12" t="s">
        <v>85</v>
      </c>
      <c r="AY144" s="152" t="s">
        <v>116</v>
      </c>
    </row>
    <row r="145" spans="2:65" s="1" customFormat="1" ht="24.2" customHeight="1">
      <c r="B145" s="30"/>
      <c r="C145" s="124" t="s">
        <v>117</v>
      </c>
      <c r="D145" s="124" t="s">
        <v>118</v>
      </c>
      <c r="E145" s="125" t="s">
        <v>165</v>
      </c>
      <c r="F145" s="126" t="s">
        <v>166</v>
      </c>
      <c r="G145" s="127" t="s">
        <v>145</v>
      </c>
      <c r="H145" s="128">
        <v>169.4</v>
      </c>
      <c r="I145" s="129">
        <v>186.48</v>
      </c>
      <c r="J145" s="130">
        <f>ROUND(I145*H145,2)</f>
        <v>31589.71</v>
      </c>
      <c r="K145" s="126" t="s">
        <v>122</v>
      </c>
      <c r="L145" s="30"/>
      <c r="M145" s="131" t="s">
        <v>1</v>
      </c>
      <c r="N145" s="132" t="s">
        <v>42</v>
      </c>
      <c r="P145" s="133">
        <f>O145*H145</f>
        <v>0</v>
      </c>
      <c r="Q145" s="133">
        <v>0</v>
      </c>
      <c r="R145" s="133">
        <f>Q145*H145</f>
        <v>0</v>
      </c>
      <c r="S145" s="133">
        <v>0</v>
      </c>
      <c r="T145" s="134">
        <f>S145*H145</f>
        <v>0</v>
      </c>
      <c r="AR145" s="135" t="s">
        <v>115</v>
      </c>
      <c r="AT145" s="135" t="s">
        <v>118</v>
      </c>
      <c r="AU145" s="135" t="s">
        <v>77</v>
      </c>
      <c r="AY145" s="15" t="s">
        <v>116</v>
      </c>
      <c r="BE145" s="136">
        <f>IF(N145="základní",J145,0)</f>
        <v>31589.71</v>
      </c>
      <c r="BF145" s="136">
        <f>IF(N145="snížená",J145,0)</f>
        <v>0</v>
      </c>
      <c r="BG145" s="136">
        <f>IF(N145="zákl. přenesená",J145,0)</f>
        <v>0</v>
      </c>
      <c r="BH145" s="136">
        <f>IF(N145="sníž. přenesená",J145,0)</f>
        <v>0</v>
      </c>
      <c r="BI145" s="136">
        <f>IF(N145="nulová",J145,0)</f>
        <v>0</v>
      </c>
      <c r="BJ145" s="15" t="s">
        <v>85</v>
      </c>
      <c r="BK145" s="136">
        <f>ROUND(I145*H145,2)</f>
        <v>31589.71</v>
      </c>
      <c r="BL145" s="15" t="s">
        <v>115</v>
      </c>
      <c r="BM145" s="135" t="s">
        <v>171</v>
      </c>
    </row>
    <row r="146" spans="2:65" s="1" customFormat="1" ht="10.15">
      <c r="B146" s="30"/>
      <c r="D146" s="137" t="s">
        <v>125</v>
      </c>
      <c r="F146" s="138" t="s">
        <v>166</v>
      </c>
      <c r="I146" s="139"/>
      <c r="L146" s="30"/>
      <c r="M146" s="140"/>
      <c r="T146" s="54"/>
      <c r="AT146" s="15" t="s">
        <v>125</v>
      </c>
      <c r="AU146" s="15" t="s">
        <v>77</v>
      </c>
    </row>
    <row r="147" spans="2:65" s="11" customFormat="1" ht="10.15">
      <c r="B147" s="144"/>
      <c r="D147" s="137" t="s">
        <v>146</v>
      </c>
      <c r="E147" s="145" t="s">
        <v>1</v>
      </c>
      <c r="F147" s="146" t="s">
        <v>172</v>
      </c>
      <c r="H147" s="147">
        <v>169.4</v>
      </c>
      <c r="I147" s="148"/>
      <c r="L147" s="144"/>
      <c r="M147" s="149"/>
      <c r="T147" s="150"/>
      <c r="AT147" s="145" t="s">
        <v>146</v>
      </c>
      <c r="AU147" s="145" t="s">
        <v>77</v>
      </c>
      <c r="AV147" s="11" t="s">
        <v>87</v>
      </c>
      <c r="AW147" s="11" t="s">
        <v>34</v>
      </c>
      <c r="AX147" s="11" t="s">
        <v>77</v>
      </c>
      <c r="AY147" s="145" t="s">
        <v>116</v>
      </c>
    </row>
    <row r="148" spans="2:65" s="12" customFormat="1" ht="10.15">
      <c r="B148" s="151"/>
      <c r="D148" s="137" t="s">
        <v>146</v>
      </c>
      <c r="E148" s="152" t="s">
        <v>1</v>
      </c>
      <c r="F148" s="153" t="s">
        <v>148</v>
      </c>
      <c r="H148" s="154">
        <v>169.4</v>
      </c>
      <c r="I148" s="155"/>
      <c r="L148" s="151"/>
      <c r="M148" s="156"/>
      <c r="T148" s="157"/>
      <c r="AT148" s="152" t="s">
        <v>146</v>
      </c>
      <c r="AU148" s="152" t="s">
        <v>77</v>
      </c>
      <c r="AV148" s="12" t="s">
        <v>115</v>
      </c>
      <c r="AW148" s="12" t="s">
        <v>34</v>
      </c>
      <c r="AX148" s="12" t="s">
        <v>85</v>
      </c>
      <c r="AY148" s="152" t="s">
        <v>116</v>
      </c>
    </row>
    <row r="149" spans="2:65" s="1" customFormat="1" ht="21.75" customHeight="1">
      <c r="B149" s="30"/>
      <c r="C149" s="124" t="s">
        <v>173</v>
      </c>
      <c r="D149" s="124" t="s">
        <v>118</v>
      </c>
      <c r="E149" s="125" t="s">
        <v>174</v>
      </c>
      <c r="F149" s="126" t="s">
        <v>175</v>
      </c>
      <c r="G149" s="127" t="s">
        <v>176</v>
      </c>
      <c r="H149" s="128">
        <v>448.875</v>
      </c>
      <c r="I149" s="129">
        <v>17.48</v>
      </c>
      <c r="J149" s="130">
        <f>ROUND(I149*H149,2)</f>
        <v>7846.34</v>
      </c>
      <c r="K149" s="126" t="s">
        <v>122</v>
      </c>
      <c r="L149" s="30"/>
      <c r="M149" s="131" t="s">
        <v>1</v>
      </c>
      <c r="N149" s="132" t="s">
        <v>42</v>
      </c>
      <c r="P149" s="133">
        <f>O149*H149</f>
        <v>0</v>
      </c>
      <c r="Q149" s="133">
        <v>0</v>
      </c>
      <c r="R149" s="133">
        <f>Q149*H149</f>
        <v>0</v>
      </c>
      <c r="S149" s="133">
        <v>0</v>
      </c>
      <c r="T149" s="134">
        <f>S149*H149</f>
        <v>0</v>
      </c>
      <c r="AR149" s="135" t="s">
        <v>115</v>
      </c>
      <c r="AT149" s="135" t="s">
        <v>118</v>
      </c>
      <c r="AU149" s="135" t="s">
        <v>77</v>
      </c>
      <c r="AY149" s="15" t="s">
        <v>116</v>
      </c>
      <c r="BE149" s="136">
        <f>IF(N149="základní",J149,0)</f>
        <v>7846.34</v>
      </c>
      <c r="BF149" s="136">
        <f>IF(N149="snížená",J149,0)</f>
        <v>0</v>
      </c>
      <c r="BG149" s="136">
        <f>IF(N149="zákl. přenesená",J149,0)</f>
        <v>0</v>
      </c>
      <c r="BH149" s="136">
        <f>IF(N149="sníž. přenesená",J149,0)</f>
        <v>0</v>
      </c>
      <c r="BI149" s="136">
        <f>IF(N149="nulová",J149,0)</f>
        <v>0</v>
      </c>
      <c r="BJ149" s="15" t="s">
        <v>85</v>
      </c>
      <c r="BK149" s="136">
        <f>ROUND(I149*H149,2)</f>
        <v>7846.34</v>
      </c>
      <c r="BL149" s="15" t="s">
        <v>115</v>
      </c>
      <c r="BM149" s="135" t="s">
        <v>177</v>
      </c>
    </row>
    <row r="150" spans="2:65" s="1" customFormat="1" ht="10.15">
      <c r="B150" s="30"/>
      <c r="D150" s="137" t="s">
        <v>125</v>
      </c>
      <c r="F150" s="138" t="s">
        <v>175</v>
      </c>
      <c r="I150" s="139"/>
      <c r="L150" s="30"/>
      <c r="M150" s="140"/>
      <c r="T150" s="54"/>
      <c r="AT150" s="15" t="s">
        <v>125</v>
      </c>
      <c r="AU150" s="15" t="s">
        <v>77</v>
      </c>
    </row>
    <row r="151" spans="2:65" s="11" customFormat="1" ht="10.15">
      <c r="B151" s="144"/>
      <c r="D151" s="137" t="s">
        <v>146</v>
      </c>
      <c r="E151" s="145" t="s">
        <v>1</v>
      </c>
      <c r="F151" s="146" t="s">
        <v>178</v>
      </c>
      <c r="H151" s="147">
        <v>448.875</v>
      </c>
      <c r="I151" s="148"/>
      <c r="L151" s="144"/>
      <c r="M151" s="149"/>
      <c r="T151" s="150"/>
      <c r="AT151" s="145" t="s">
        <v>146</v>
      </c>
      <c r="AU151" s="145" t="s">
        <v>77</v>
      </c>
      <c r="AV151" s="11" t="s">
        <v>87</v>
      </c>
      <c r="AW151" s="11" t="s">
        <v>34</v>
      </c>
      <c r="AX151" s="11" t="s">
        <v>77</v>
      </c>
      <c r="AY151" s="145" t="s">
        <v>116</v>
      </c>
    </row>
    <row r="152" spans="2:65" s="12" customFormat="1" ht="10.15">
      <c r="B152" s="151"/>
      <c r="D152" s="137" t="s">
        <v>146</v>
      </c>
      <c r="E152" s="152" t="s">
        <v>1</v>
      </c>
      <c r="F152" s="153" t="s">
        <v>148</v>
      </c>
      <c r="H152" s="154">
        <v>448.875</v>
      </c>
      <c r="I152" s="155"/>
      <c r="L152" s="151"/>
      <c r="M152" s="156"/>
      <c r="T152" s="157"/>
      <c r="AT152" s="152" t="s">
        <v>146</v>
      </c>
      <c r="AU152" s="152" t="s">
        <v>77</v>
      </c>
      <c r="AV152" s="12" t="s">
        <v>115</v>
      </c>
      <c r="AW152" s="12" t="s">
        <v>34</v>
      </c>
      <c r="AX152" s="12" t="s">
        <v>85</v>
      </c>
      <c r="AY152" s="152" t="s">
        <v>116</v>
      </c>
    </row>
    <row r="153" spans="2:65" s="1" customFormat="1" ht="16.5" customHeight="1">
      <c r="B153" s="30"/>
      <c r="C153" s="124" t="s">
        <v>169</v>
      </c>
      <c r="D153" s="124" t="s">
        <v>118</v>
      </c>
      <c r="E153" s="125" t="s">
        <v>179</v>
      </c>
      <c r="F153" s="126" t="s">
        <v>180</v>
      </c>
      <c r="G153" s="127" t="s">
        <v>145</v>
      </c>
      <c r="H153" s="128">
        <v>46.2</v>
      </c>
      <c r="I153" s="129">
        <v>274.76</v>
      </c>
      <c r="J153" s="130">
        <f>ROUND(I153*H153,2)</f>
        <v>12693.91</v>
      </c>
      <c r="K153" s="126" t="s">
        <v>122</v>
      </c>
      <c r="L153" s="30"/>
      <c r="M153" s="131" t="s">
        <v>1</v>
      </c>
      <c r="N153" s="132" t="s">
        <v>42</v>
      </c>
      <c r="P153" s="133">
        <f>O153*H153</f>
        <v>0</v>
      </c>
      <c r="Q153" s="133">
        <v>0</v>
      </c>
      <c r="R153" s="133">
        <f>Q153*H153</f>
        <v>0</v>
      </c>
      <c r="S153" s="133">
        <v>0</v>
      </c>
      <c r="T153" s="134">
        <f>S153*H153</f>
        <v>0</v>
      </c>
      <c r="AR153" s="135" t="s">
        <v>115</v>
      </c>
      <c r="AT153" s="135" t="s">
        <v>118</v>
      </c>
      <c r="AU153" s="135" t="s">
        <v>77</v>
      </c>
      <c r="AY153" s="15" t="s">
        <v>116</v>
      </c>
      <c r="BE153" s="136">
        <f>IF(N153="základní",J153,0)</f>
        <v>12693.91</v>
      </c>
      <c r="BF153" s="136">
        <f>IF(N153="snížená",J153,0)</f>
        <v>0</v>
      </c>
      <c r="BG153" s="136">
        <f>IF(N153="zákl. přenesená",J153,0)</f>
        <v>0</v>
      </c>
      <c r="BH153" s="136">
        <f>IF(N153="sníž. přenesená",J153,0)</f>
        <v>0</v>
      </c>
      <c r="BI153" s="136">
        <f>IF(N153="nulová",J153,0)</f>
        <v>0</v>
      </c>
      <c r="BJ153" s="15" t="s">
        <v>85</v>
      </c>
      <c r="BK153" s="136">
        <f>ROUND(I153*H153,2)</f>
        <v>12693.91</v>
      </c>
      <c r="BL153" s="15" t="s">
        <v>115</v>
      </c>
      <c r="BM153" s="135" t="s">
        <v>181</v>
      </c>
    </row>
    <row r="154" spans="2:65" s="1" customFormat="1" ht="10.15">
      <c r="B154" s="30"/>
      <c r="D154" s="137" t="s">
        <v>125</v>
      </c>
      <c r="F154" s="138" t="s">
        <v>180</v>
      </c>
      <c r="I154" s="139"/>
      <c r="L154" s="30"/>
      <c r="M154" s="140"/>
      <c r="T154" s="54"/>
      <c r="AT154" s="15" t="s">
        <v>125</v>
      </c>
      <c r="AU154" s="15" t="s">
        <v>77</v>
      </c>
    </row>
    <row r="155" spans="2:65" s="11" customFormat="1" ht="10.15">
      <c r="B155" s="144"/>
      <c r="D155" s="137" t="s">
        <v>146</v>
      </c>
      <c r="E155" s="145" t="s">
        <v>1</v>
      </c>
      <c r="F155" s="146" t="s">
        <v>182</v>
      </c>
      <c r="H155" s="147">
        <v>46.2</v>
      </c>
      <c r="I155" s="148"/>
      <c r="L155" s="144"/>
      <c r="M155" s="149"/>
      <c r="T155" s="150"/>
      <c r="AT155" s="145" t="s">
        <v>146</v>
      </c>
      <c r="AU155" s="145" t="s">
        <v>77</v>
      </c>
      <c r="AV155" s="11" t="s">
        <v>87</v>
      </c>
      <c r="AW155" s="11" t="s">
        <v>34</v>
      </c>
      <c r="AX155" s="11" t="s">
        <v>77</v>
      </c>
      <c r="AY155" s="145" t="s">
        <v>116</v>
      </c>
    </row>
    <row r="156" spans="2:65" s="12" customFormat="1" ht="10.15">
      <c r="B156" s="151"/>
      <c r="D156" s="137" t="s">
        <v>146</v>
      </c>
      <c r="E156" s="152" t="s">
        <v>1</v>
      </c>
      <c r="F156" s="153" t="s">
        <v>148</v>
      </c>
      <c r="H156" s="154">
        <v>46.2</v>
      </c>
      <c r="I156" s="155"/>
      <c r="L156" s="151"/>
      <c r="M156" s="156"/>
      <c r="T156" s="157"/>
      <c r="AT156" s="152" t="s">
        <v>146</v>
      </c>
      <c r="AU156" s="152" t="s">
        <v>77</v>
      </c>
      <c r="AV156" s="12" t="s">
        <v>115</v>
      </c>
      <c r="AW156" s="12" t="s">
        <v>34</v>
      </c>
      <c r="AX156" s="12" t="s">
        <v>85</v>
      </c>
      <c r="AY156" s="152" t="s">
        <v>116</v>
      </c>
    </row>
    <row r="157" spans="2:65" s="1" customFormat="1" ht="16.5" customHeight="1">
      <c r="B157" s="30"/>
      <c r="C157" s="124" t="s">
        <v>171</v>
      </c>
      <c r="D157" s="124" t="s">
        <v>118</v>
      </c>
      <c r="E157" s="125" t="s">
        <v>183</v>
      </c>
      <c r="F157" s="126" t="s">
        <v>184</v>
      </c>
      <c r="G157" s="127" t="s">
        <v>176</v>
      </c>
      <c r="H157" s="128">
        <v>308</v>
      </c>
      <c r="I157" s="129">
        <v>48.95</v>
      </c>
      <c r="J157" s="130">
        <f>ROUND(I157*H157,2)</f>
        <v>15076.6</v>
      </c>
      <c r="K157" s="126" t="s">
        <v>122</v>
      </c>
      <c r="L157" s="30"/>
      <c r="M157" s="131" t="s">
        <v>1</v>
      </c>
      <c r="N157" s="132" t="s">
        <v>42</v>
      </c>
      <c r="P157" s="133">
        <f>O157*H157</f>
        <v>0</v>
      </c>
      <c r="Q157" s="133">
        <v>0</v>
      </c>
      <c r="R157" s="133">
        <f>Q157*H157</f>
        <v>0</v>
      </c>
      <c r="S157" s="133">
        <v>0</v>
      </c>
      <c r="T157" s="134">
        <f>S157*H157</f>
        <v>0</v>
      </c>
      <c r="AR157" s="135" t="s">
        <v>115</v>
      </c>
      <c r="AT157" s="135" t="s">
        <v>118</v>
      </c>
      <c r="AU157" s="135" t="s">
        <v>77</v>
      </c>
      <c r="AY157" s="15" t="s">
        <v>116</v>
      </c>
      <c r="BE157" s="136">
        <f>IF(N157="základní",J157,0)</f>
        <v>15076.6</v>
      </c>
      <c r="BF157" s="136">
        <f>IF(N157="snížená",J157,0)</f>
        <v>0</v>
      </c>
      <c r="BG157" s="136">
        <f>IF(N157="zákl. přenesená",J157,0)</f>
        <v>0</v>
      </c>
      <c r="BH157" s="136">
        <f>IF(N157="sníž. přenesená",J157,0)</f>
        <v>0</v>
      </c>
      <c r="BI157" s="136">
        <f>IF(N157="nulová",J157,0)</f>
        <v>0</v>
      </c>
      <c r="BJ157" s="15" t="s">
        <v>85</v>
      </c>
      <c r="BK157" s="136">
        <f>ROUND(I157*H157,2)</f>
        <v>15076.6</v>
      </c>
      <c r="BL157" s="15" t="s">
        <v>115</v>
      </c>
      <c r="BM157" s="135" t="s">
        <v>185</v>
      </c>
    </row>
    <row r="158" spans="2:65" s="1" customFormat="1" ht="10.15">
      <c r="B158" s="30"/>
      <c r="D158" s="137" t="s">
        <v>125</v>
      </c>
      <c r="F158" s="138" t="s">
        <v>184</v>
      </c>
      <c r="I158" s="139"/>
      <c r="L158" s="30"/>
      <c r="M158" s="140"/>
      <c r="T158" s="54"/>
      <c r="AT158" s="15" t="s">
        <v>125</v>
      </c>
      <c r="AU158" s="15" t="s">
        <v>77</v>
      </c>
    </row>
    <row r="159" spans="2:65" s="11" customFormat="1" ht="10.15">
      <c r="B159" s="144"/>
      <c r="D159" s="137" t="s">
        <v>146</v>
      </c>
      <c r="E159" s="145" t="s">
        <v>1</v>
      </c>
      <c r="F159" s="146" t="s">
        <v>186</v>
      </c>
      <c r="H159" s="147">
        <v>308</v>
      </c>
      <c r="I159" s="148"/>
      <c r="L159" s="144"/>
      <c r="M159" s="149"/>
      <c r="T159" s="150"/>
      <c r="AT159" s="145" t="s">
        <v>146</v>
      </c>
      <c r="AU159" s="145" t="s">
        <v>77</v>
      </c>
      <c r="AV159" s="11" t="s">
        <v>87</v>
      </c>
      <c r="AW159" s="11" t="s">
        <v>34</v>
      </c>
      <c r="AX159" s="11" t="s">
        <v>77</v>
      </c>
      <c r="AY159" s="145" t="s">
        <v>116</v>
      </c>
    </row>
    <row r="160" spans="2:65" s="12" customFormat="1" ht="10.15">
      <c r="B160" s="151"/>
      <c r="D160" s="137" t="s">
        <v>146</v>
      </c>
      <c r="E160" s="152" t="s">
        <v>1</v>
      </c>
      <c r="F160" s="153" t="s">
        <v>148</v>
      </c>
      <c r="H160" s="154">
        <v>308</v>
      </c>
      <c r="I160" s="155"/>
      <c r="L160" s="151"/>
      <c r="M160" s="156"/>
      <c r="T160" s="157"/>
      <c r="AT160" s="152" t="s">
        <v>146</v>
      </c>
      <c r="AU160" s="152" t="s">
        <v>77</v>
      </c>
      <c r="AV160" s="12" t="s">
        <v>115</v>
      </c>
      <c r="AW160" s="12" t="s">
        <v>34</v>
      </c>
      <c r="AX160" s="12" t="s">
        <v>85</v>
      </c>
      <c r="AY160" s="152" t="s">
        <v>116</v>
      </c>
    </row>
    <row r="161" spans="2:65" s="1" customFormat="1" ht="16.5" customHeight="1">
      <c r="B161" s="30"/>
      <c r="C161" s="124" t="s">
        <v>187</v>
      </c>
      <c r="D161" s="124" t="s">
        <v>118</v>
      </c>
      <c r="E161" s="125" t="s">
        <v>188</v>
      </c>
      <c r="F161" s="126" t="s">
        <v>189</v>
      </c>
      <c r="G161" s="127" t="s">
        <v>176</v>
      </c>
      <c r="H161" s="128">
        <v>308</v>
      </c>
      <c r="I161" s="129">
        <v>5.54</v>
      </c>
      <c r="J161" s="130">
        <f>ROUND(I161*H161,2)</f>
        <v>1706.32</v>
      </c>
      <c r="K161" s="126" t="s">
        <v>122</v>
      </c>
      <c r="L161" s="30"/>
      <c r="M161" s="131" t="s">
        <v>1</v>
      </c>
      <c r="N161" s="132" t="s">
        <v>42</v>
      </c>
      <c r="P161" s="133">
        <f>O161*H161</f>
        <v>0</v>
      </c>
      <c r="Q161" s="133">
        <v>0</v>
      </c>
      <c r="R161" s="133">
        <f>Q161*H161</f>
        <v>0</v>
      </c>
      <c r="S161" s="133">
        <v>0</v>
      </c>
      <c r="T161" s="134">
        <f>S161*H161</f>
        <v>0</v>
      </c>
      <c r="AR161" s="135" t="s">
        <v>115</v>
      </c>
      <c r="AT161" s="135" t="s">
        <v>118</v>
      </c>
      <c r="AU161" s="135" t="s">
        <v>77</v>
      </c>
      <c r="AY161" s="15" t="s">
        <v>116</v>
      </c>
      <c r="BE161" s="136">
        <f>IF(N161="základní",J161,0)</f>
        <v>1706.32</v>
      </c>
      <c r="BF161" s="136">
        <f>IF(N161="snížená",J161,0)</f>
        <v>0</v>
      </c>
      <c r="BG161" s="136">
        <f>IF(N161="zákl. přenesená",J161,0)</f>
        <v>0</v>
      </c>
      <c r="BH161" s="136">
        <f>IF(N161="sníž. přenesená",J161,0)</f>
        <v>0</v>
      </c>
      <c r="BI161" s="136">
        <f>IF(N161="nulová",J161,0)</f>
        <v>0</v>
      </c>
      <c r="BJ161" s="15" t="s">
        <v>85</v>
      </c>
      <c r="BK161" s="136">
        <f>ROUND(I161*H161,2)</f>
        <v>1706.32</v>
      </c>
      <c r="BL161" s="15" t="s">
        <v>115</v>
      </c>
      <c r="BM161" s="135" t="s">
        <v>190</v>
      </c>
    </row>
    <row r="162" spans="2:65" s="1" customFormat="1" ht="10.15">
      <c r="B162" s="30"/>
      <c r="D162" s="137" t="s">
        <v>125</v>
      </c>
      <c r="F162" s="138" t="s">
        <v>189</v>
      </c>
      <c r="I162" s="139"/>
      <c r="L162" s="30"/>
      <c r="M162" s="140"/>
      <c r="T162" s="54"/>
      <c r="AT162" s="15" t="s">
        <v>125</v>
      </c>
      <c r="AU162" s="15" t="s">
        <v>77</v>
      </c>
    </row>
    <row r="163" spans="2:65" s="13" customFormat="1" ht="10.15">
      <c r="B163" s="158"/>
      <c r="D163" s="137" t="s">
        <v>146</v>
      </c>
      <c r="E163" s="159" t="s">
        <v>1</v>
      </c>
      <c r="F163" s="160" t="s">
        <v>191</v>
      </c>
      <c r="H163" s="159" t="s">
        <v>1</v>
      </c>
      <c r="I163" s="161"/>
      <c r="L163" s="158"/>
      <c r="M163" s="162"/>
      <c r="T163" s="163"/>
      <c r="AT163" s="159" t="s">
        <v>146</v>
      </c>
      <c r="AU163" s="159" t="s">
        <v>77</v>
      </c>
      <c r="AV163" s="13" t="s">
        <v>85</v>
      </c>
      <c r="AW163" s="13" t="s">
        <v>34</v>
      </c>
      <c r="AX163" s="13" t="s">
        <v>77</v>
      </c>
      <c r="AY163" s="159" t="s">
        <v>116</v>
      </c>
    </row>
    <row r="164" spans="2:65" s="12" customFormat="1" ht="10.15">
      <c r="B164" s="151"/>
      <c r="D164" s="137" t="s">
        <v>146</v>
      </c>
      <c r="E164" s="152" t="s">
        <v>1</v>
      </c>
      <c r="F164" s="153" t="s">
        <v>148</v>
      </c>
      <c r="H164" s="154">
        <v>0</v>
      </c>
      <c r="I164" s="155"/>
      <c r="L164" s="151"/>
      <c r="M164" s="156"/>
      <c r="T164" s="157"/>
      <c r="AT164" s="152" t="s">
        <v>146</v>
      </c>
      <c r="AU164" s="152" t="s">
        <v>77</v>
      </c>
      <c r="AV164" s="12" t="s">
        <v>115</v>
      </c>
      <c r="AW164" s="12" t="s">
        <v>34</v>
      </c>
      <c r="AX164" s="12" t="s">
        <v>77</v>
      </c>
      <c r="AY164" s="152" t="s">
        <v>116</v>
      </c>
    </row>
    <row r="165" spans="2:65" s="11" customFormat="1" ht="10.15">
      <c r="B165" s="144"/>
      <c r="D165" s="137" t="s">
        <v>146</v>
      </c>
      <c r="E165" s="145" t="s">
        <v>1</v>
      </c>
      <c r="F165" s="146" t="s">
        <v>186</v>
      </c>
      <c r="H165" s="147">
        <v>308</v>
      </c>
      <c r="I165" s="148"/>
      <c r="L165" s="144"/>
      <c r="M165" s="149"/>
      <c r="T165" s="150"/>
      <c r="AT165" s="145" t="s">
        <v>146</v>
      </c>
      <c r="AU165" s="145" t="s">
        <v>77</v>
      </c>
      <c r="AV165" s="11" t="s">
        <v>87</v>
      </c>
      <c r="AW165" s="11" t="s">
        <v>34</v>
      </c>
      <c r="AX165" s="11" t="s">
        <v>77</v>
      </c>
      <c r="AY165" s="145" t="s">
        <v>116</v>
      </c>
    </row>
    <row r="166" spans="2:65" s="12" customFormat="1" ht="10.15">
      <c r="B166" s="151"/>
      <c r="D166" s="137" t="s">
        <v>146</v>
      </c>
      <c r="E166" s="152" t="s">
        <v>1</v>
      </c>
      <c r="F166" s="153" t="s">
        <v>148</v>
      </c>
      <c r="H166" s="154">
        <v>308</v>
      </c>
      <c r="I166" s="155"/>
      <c r="L166" s="151"/>
      <c r="M166" s="156"/>
      <c r="T166" s="157"/>
      <c r="AT166" s="152" t="s">
        <v>146</v>
      </c>
      <c r="AU166" s="152" t="s">
        <v>77</v>
      </c>
      <c r="AV166" s="12" t="s">
        <v>115</v>
      </c>
      <c r="AW166" s="12" t="s">
        <v>34</v>
      </c>
      <c r="AX166" s="12" t="s">
        <v>85</v>
      </c>
      <c r="AY166" s="152" t="s">
        <v>116</v>
      </c>
    </row>
    <row r="167" spans="2:65" s="1" customFormat="1" ht="24.2" customHeight="1">
      <c r="B167" s="30"/>
      <c r="C167" s="124" t="s">
        <v>181</v>
      </c>
      <c r="D167" s="124" t="s">
        <v>118</v>
      </c>
      <c r="E167" s="125" t="s">
        <v>192</v>
      </c>
      <c r="F167" s="126" t="s">
        <v>193</v>
      </c>
      <c r="G167" s="127" t="s">
        <v>176</v>
      </c>
      <c r="H167" s="128">
        <v>495</v>
      </c>
      <c r="I167" s="129">
        <v>235.7</v>
      </c>
      <c r="J167" s="130">
        <f>ROUND(I167*H167,2)</f>
        <v>116671.5</v>
      </c>
      <c r="K167" s="126" t="s">
        <v>122</v>
      </c>
      <c r="L167" s="30"/>
      <c r="M167" s="131" t="s">
        <v>1</v>
      </c>
      <c r="N167" s="132" t="s">
        <v>42</v>
      </c>
      <c r="P167" s="133">
        <f>O167*H167</f>
        <v>0</v>
      </c>
      <c r="Q167" s="133">
        <v>0</v>
      </c>
      <c r="R167" s="133">
        <f>Q167*H167</f>
        <v>0</v>
      </c>
      <c r="S167" s="133">
        <v>0</v>
      </c>
      <c r="T167" s="134">
        <f>S167*H167</f>
        <v>0</v>
      </c>
      <c r="AR167" s="135" t="s">
        <v>115</v>
      </c>
      <c r="AT167" s="135" t="s">
        <v>118</v>
      </c>
      <c r="AU167" s="135" t="s">
        <v>77</v>
      </c>
      <c r="AY167" s="15" t="s">
        <v>116</v>
      </c>
      <c r="BE167" s="136">
        <f>IF(N167="základní",J167,0)</f>
        <v>116671.5</v>
      </c>
      <c r="BF167" s="136">
        <f>IF(N167="snížená",J167,0)</f>
        <v>0</v>
      </c>
      <c r="BG167" s="136">
        <f>IF(N167="zákl. přenesená",J167,0)</f>
        <v>0</v>
      </c>
      <c r="BH167" s="136">
        <f>IF(N167="sníž. přenesená",J167,0)</f>
        <v>0</v>
      </c>
      <c r="BI167" s="136">
        <f>IF(N167="nulová",J167,0)</f>
        <v>0</v>
      </c>
      <c r="BJ167" s="15" t="s">
        <v>85</v>
      </c>
      <c r="BK167" s="136">
        <f>ROUND(I167*H167,2)</f>
        <v>116671.5</v>
      </c>
      <c r="BL167" s="15" t="s">
        <v>115</v>
      </c>
      <c r="BM167" s="135" t="s">
        <v>194</v>
      </c>
    </row>
    <row r="168" spans="2:65" s="1" customFormat="1" ht="10.15">
      <c r="B168" s="30"/>
      <c r="D168" s="137" t="s">
        <v>125</v>
      </c>
      <c r="F168" s="138" t="s">
        <v>193</v>
      </c>
      <c r="I168" s="139"/>
      <c r="L168" s="30"/>
      <c r="M168" s="140"/>
      <c r="T168" s="54"/>
      <c r="AT168" s="15" t="s">
        <v>125</v>
      </c>
      <c r="AU168" s="15" t="s">
        <v>77</v>
      </c>
    </row>
    <row r="169" spans="2:65" s="11" customFormat="1" ht="10.15">
      <c r="B169" s="144"/>
      <c r="D169" s="137" t="s">
        <v>146</v>
      </c>
      <c r="E169" s="145" t="s">
        <v>1</v>
      </c>
      <c r="F169" s="146" t="s">
        <v>195</v>
      </c>
      <c r="H169" s="147">
        <v>495</v>
      </c>
      <c r="I169" s="148"/>
      <c r="L169" s="144"/>
      <c r="M169" s="149"/>
      <c r="T169" s="150"/>
      <c r="AT169" s="145" t="s">
        <v>146</v>
      </c>
      <c r="AU169" s="145" t="s">
        <v>77</v>
      </c>
      <c r="AV169" s="11" t="s">
        <v>87</v>
      </c>
      <c r="AW169" s="11" t="s">
        <v>34</v>
      </c>
      <c r="AX169" s="11" t="s">
        <v>77</v>
      </c>
      <c r="AY169" s="145" t="s">
        <v>116</v>
      </c>
    </row>
    <row r="170" spans="2:65" s="12" customFormat="1" ht="10.15">
      <c r="B170" s="151"/>
      <c r="D170" s="137" t="s">
        <v>146</v>
      </c>
      <c r="E170" s="152" t="s">
        <v>1</v>
      </c>
      <c r="F170" s="153" t="s">
        <v>148</v>
      </c>
      <c r="H170" s="154">
        <v>495</v>
      </c>
      <c r="I170" s="155"/>
      <c r="L170" s="151"/>
      <c r="M170" s="156"/>
      <c r="T170" s="157"/>
      <c r="AT170" s="152" t="s">
        <v>146</v>
      </c>
      <c r="AU170" s="152" t="s">
        <v>77</v>
      </c>
      <c r="AV170" s="12" t="s">
        <v>115</v>
      </c>
      <c r="AW170" s="12" t="s">
        <v>34</v>
      </c>
      <c r="AX170" s="12" t="s">
        <v>85</v>
      </c>
      <c r="AY170" s="152" t="s">
        <v>116</v>
      </c>
    </row>
    <row r="171" spans="2:65" s="1" customFormat="1" ht="24.2" customHeight="1">
      <c r="B171" s="30"/>
      <c r="C171" s="124" t="s">
        <v>7</v>
      </c>
      <c r="D171" s="124" t="s">
        <v>118</v>
      </c>
      <c r="E171" s="125" t="s">
        <v>196</v>
      </c>
      <c r="F171" s="126" t="s">
        <v>197</v>
      </c>
      <c r="G171" s="127" t="s">
        <v>176</v>
      </c>
      <c r="H171" s="128">
        <v>990</v>
      </c>
      <c r="I171" s="129">
        <v>29.64</v>
      </c>
      <c r="J171" s="130">
        <f>ROUND(I171*H171,2)</f>
        <v>29343.599999999999</v>
      </c>
      <c r="K171" s="126" t="s">
        <v>122</v>
      </c>
      <c r="L171" s="30"/>
      <c r="M171" s="131" t="s">
        <v>1</v>
      </c>
      <c r="N171" s="132" t="s">
        <v>42</v>
      </c>
      <c r="P171" s="133">
        <f>O171*H171</f>
        <v>0</v>
      </c>
      <c r="Q171" s="133">
        <v>0</v>
      </c>
      <c r="R171" s="133">
        <f>Q171*H171</f>
        <v>0</v>
      </c>
      <c r="S171" s="133">
        <v>0</v>
      </c>
      <c r="T171" s="134">
        <f>S171*H171</f>
        <v>0</v>
      </c>
      <c r="AR171" s="135" t="s">
        <v>115</v>
      </c>
      <c r="AT171" s="135" t="s">
        <v>118</v>
      </c>
      <c r="AU171" s="135" t="s">
        <v>77</v>
      </c>
      <c r="AY171" s="15" t="s">
        <v>116</v>
      </c>
      <c r="BE171" s="136">
        <f>IF(N171="základní",J171,0)</f>
        <v>29343.599999999999</v>
      </c>
      <c r="BF171" s="136">
        <f>IF(N171="snížená",J171,0)</f>
        <v>0</v>
      </c>
      <c r="BG171" s="136">
        <f>IF(N171="zákl. přenesená",J171,0)</f>
        <v>0</v>
      </c>
      <c r="BH171" s="136">
        <f>IF(N171="sníž. přenesená",J171,0)</f>
        <v>0</v>
      </c>
      <c r="BI171" s="136">
        <f>IF(N171="nulová",J171,0)</f>
        <v>0</v>
      </c>
      <c r="BJ171" s="15" t="s">
        <v>85</v>
      </c>
      <c r="BK171" s="136">
        <f>ROUND(I171*H171,2)</f>
        <v>29343.599999999999</v>
      </c>
      <c r="BL171" s="15" t="s">
        <v>115</v>
      </c>
      <c r="BM171" s="135" t="s">
        <v>198</v>
      </c>
    </row>
    <row r="172" spans="2:65" s="1" customFormat="1" ht="18">
      <c r="B172" s="30"/>
      <c r="D172" s="137" t="s">
        <v>125</v>
      </c>
      <c r="F172" s="138" t="s">
        <v>197</v>
      </c>
      <c r="I172" s="139"/>
      <c r="L172" s="30"/>
      <c r="M172" s="140"/>
      <c r="T172" s="54"/>
      <c r="AT172" s="15" t="s">
        <v>125</v>
      </c>
      <c r="AU172" s="15" t="s">
        <v>77</v>
      </c>
    </row>
    <row r="173" spans="2:65" s="11" customFormat="1" ht="10.15">
      <c r="B173" s="144"/>
      <c r="D173" s="137" t="s">
        <v>146</v>
      </c>
      <c r="E173" s="145" t="s">
        <v>1</v>
      </c>
      <c r="F173" s="146" t="s">
        <v>199</v>
      </c>
      <c r="H173" s="147">
        <v>990</v>
      </c>
      <c r="I173" s="148"/>
      <c r="L173" s="144"/>
      <c r="M173" s="149"/>
      <c r="T173" s="150"/>
      <c r="AT173" s="145" t="s">
        <v>146</v>
      </c>
      <c r="AU173" s="145" t="s">
        <v>77</v>
      </c>
      <c r="AV173" s="11" t="s">
        <v>87</v>
      </c>
      <c r="AW173" s="11" t="s">
        <v>34</v>
      </c>
      <c r="AX173" s="11" t="s">
        <v>77</v>
      </c>
      <c r="AY173" s="145" t="s">
        <v>116</v>
      </c>
    </row>
    <row r="174" spans="2:65" s="12" customFormat="1" ht="10.15">
      <c r="B174" s="151"/>
      <c r="D174" s="137" t="s">
        <v>146</v>
      </c>
      <c r="E174" s="152" t="s">
        <v>1</v>
      </c>
      <c r="F174" s="153" t="s">
        <v>148</v>
      </c>
      <c r="H174" s="154">
        <v>990</v>
      </c>
      <c r="I174" s="155"/>
      <c r="L174" s="151"/>
      <c r="M174" s="156"/>
      <c r="T174" s="157"/>
      <c r="AT174" s="152" t="s">
        <v>146</v>
      </c>
      <c r="AU174" s="152" t="s">
        <v>77</v>
      </c>
      <c r="AV174" s="12" t="s">
        <v>115</v>
      </c>
      <c r="AW174" s="12" t="s">
        <v>34</v>
      </c>
      <c r="AX174" s="12" t="s">
        <v>85</v>
      </c>
      <c r="AY174" s="152" t="s">
        <v>116</v>
      </c>
    </row>
    <row r="175" spans="2:65" s="1" customFormat="1" ht="24.2" customHeight="1">
      <c r="B175" s="30"/>
      <c r="C175" s="124" t="s">
        <v>190</v>
      </c>
      <c r="D175" s="124" t="s">
        <v>118</v>
      </c>
      <c r="E175" s="125" t="s">
        <v>200</v>
      </c>
      <c r="F175" s="126" t="s">
        <v>201</v>
      </c>
      <c r="G175" s="127" t="s">
        <v>176</v>
      </c>
      <c r="H175" s="128">
        <v>427.5</v>
      </c>
      <c r="I175" s="129">
        <v>191.2</v>
      </c>
      <c r="J175" s="130">
        <f>ROUND(I175*H175,2)</f>
        <v>81738</v>
      </c>
      <c r="K175" s="126" t="s">
        <v>122</v>
      </c>
      <c r="L175" s="30"/>
      <c r="M175" s="131" t="s">
        <v>1</v>
      </c>
      <c r="N175" s="132" t="s">
        <v>42</v>
      </c>
      <c r="P175" s="133">
        <f>O175*H175</f>
        <v>0</v>
      </c>
      <c r="Q175" s="133">
        <v>0</v>
      </c>
      <c r="R175" s="133">
        <f>Q175*H175</f>
        <v>0</v>
      </c>
      <c r="S175" s="133">
        <v>0</v>
      </c>
      <c r="T175" s="134">
        <f>S175*H175</f>
        <v>0</v>
      </c>
      <c r="AR175" s="135" t="s">
        <v>115</v>
      </c>
      <c r="AT175" s="135" t="s">
        <v>118</v>
      </c>
      <c r="AU175" s="135" t="s">
        <v>77</v>
      </c>
      <c r="AY175" s="15" t="s">
        <v>116</v>
      </c>
      <c r="BE175" s="136">
        <f>IF(N175="základní",J175,0)</f>
        <v>81738</v>
      </c>
      <c r="BF175" s="136">
        <f>IF(N175="snížená",J175,0)</f>
        <v>0</v>
      </c>
      <c r="BG175" s="136">
        <f>IF(N175="zákl. přenesená",J175,0)</f>
        <v>0</v>
      </c>
      <c r="BH175" s="136">
        <f>IF(N175="sníž. přenesená",J175,0)</f>
        <v>0</v>
      </c>
      <c r="BI175" s="136">
        <f>IF(N175="nulová",J175,0)</f>
        <v>0</v>
      </c>
      <c r="BJ175" s="15" t="s">
        <v>85</v>
      </c>
      <c r="BK175" s="136">
        <f>ROUND(I175*H175,2)</f>
        <v>81738</v>
      </c>
      <c r="BL175" s="15" t="s">
        <v>115</v>
      </c>
      <c r="BM175" s="135" t="s">
        <v>202</v>
      </c>
    </row>
    <row r="176" spans="2:65" s="1" customFormat="1" ht="10.15">
      <c r="B176" s="30"/>
      <c r="D176" s="137" t="s">
        <v>125</v>
      </c>
      <c r="F176" s="138" t="s">
        <v>201</v>
      </c>
      <c r="I176" s="139"/>
      <c r="L176" s="30"/>
      <c r="M176" s="140"/>
      <c r="T176" s="54"/>
      <c r="AT176" s="15" t="s">
        <v>125</v>
      </c>
      <c r="AU176" s="15" t="s">
        <v>77</v>
      </c>
    </row>
    <row r="177" spans="2:65" s="11" customFormat="1" ht="10.15">
      <c r="B177" s="144"/>
      <c r="D177" s="137" t="s">
        <v>146</v>
      </c>
      <c r="E177" s="145" t="s">
        <v>1</v>
      </c>
      <c r="F177" s="146" t="s">
        <v>203</v>
      </c>
      <c r="H177" s="147">
        <v>427.5</v>
      </c>
      <c r="I177" s="148"/>
      <c r="L177" s="144"/>
      <c r="M177" s="149"/>
      <c r="T177" s="150"/>
      <c r="AT177" s="145" t="s">
        <v>146</v>
      </c>
      <c r="AU177" s="145" t="s">
        <v>77</v>
      </c>
      <c r="AV177" s="11" t="s">
        <v>87</v>
      </c>
      <c r="AW177" s="11" t="s">
        <v>34</v>
      </c>
      <c r="AX177" s="11" t="s">
        <v>77</v>
      </c>
      <c r="AY177" s="145" t="s">
        <v>116</v>
      </c>
    </row>
    <row r="178" spans="2:65" s="12" customFormat="1" ht="10.15">
      <c r="B178" s="151"/>
      <c r="D178" s="137" t="s">
        <v>146</v>
      </c>
      <c r="E178" s="152" t="s">
        <v>1</v>
      </c>
      <c r="F178" s="153" t="s">
        <v>148</v>
      </c>
      <c r="H178" s="154">
        <v>427.5</v>
      </c>
      <c r="I178" s="155"/>
      <c r="L178" s="151"/>
      <c r="M178" s="156"/>
      <c r="T178" s="157"/>
      <c r="AT178" s="152" t="s">
        <v>146</v>
      </c>
      <c r="AU178" s="152" t="s">
        <v>77</v>
      </c>
      <c r="AV178" s="12" t="s">
        <v>115</v>
      </c>
      <c r="AW178" s="12" t="s">
        <v>34</v>
      </c>
      <c r="AX178" s="12" t="s">
        <v>85</v>
      </c>
      <c r="AY178" s="152" t="s">
        <v>116</v>
      </c>
    </row>
    <row r="179" spans="2:65" s="1" customFormat="1" ht="24.2" customHeight="1">
      <c r="B179" s="30"/>
      <c r="C179" s="124" t="s">
        <v>204</v>
      </c>
      <c r="D179" s="124" t="s">
        <v>118</v>
      </c>
      <c r="E179" s="125" t="s">
        <v>200</v>
      </c>
      <c r="F179" s="126" t="s">
        <v>201</v>
      </c>
      <c r="G179" s="127" t="s">
        <v>176</v>
      </c>
      <c r="H179" s="128">
        <v>448.875</v>
      </c>
      <c r="I179" s="129">
        <v>191.2</v>
      </c>
      <c r="J179" s="130">
        <f>ROUND(I179*H179,2)</f>
        <v>85824.9</v>
      </c>
      <c r="K179" s="126" t="s">
        <v>122</v>
      </c>
      <c r="L179" s="30"/>
      <c r="M179" s="131" t="s">
        <v>1</v>
      </c>
      <c r="N179" s="132" t="s">
        <v>42</v>
      </c>
      <c r="P179" s="133">
        <f>O179*H179</f>
        <v>0</v>
      </c>
      <c r="Q179" s="133">
        <v>0</v>
      </c>
      <c r="R179" s="133">
        <f>Q179*H179</f>
        <v>0</v>
      </c>
      <c r="S179" s="133">
        <v>0</v>
      </c>
      <c r="T179" s="134">
        <f>S179*H179</f>
        <v>0</v>
      </c>
      <c r="AR179" s="135" t="s">
        <v>115</v>
      </c>
      <c r="AT179" s="135" t="s">
        <v>118</v>
      </c>
      <c r="AU179" s="135" t="s">
        <v>77</v>
      </c>
      <c r="AY179" s="15" t="s">
        <v>116</v>
      </c>
      <c r="BE179" s="136">
        <f>IF(N179="základní",J179,0)</f>
        <v>85824.9</v>
      </c>
      <c r="BF179" s="136">
        <f>IF(N179="snížená",J179,0)</f>
        <v>0</v>
      </c>
      <c r="BG179" s="136">
        <f>IF(N179="zákl. přenesená",J179,0)</f>
        <v>0</v>
      </c>
      <c r="BH179" s="136">
        <f>IF(N179="sníž. přenesená",J179,0)</f>
        <v>0</v>
      </c>
      <c r="BI179" s="136">
        <f>IF(N179="nulová",J179,0)</f>
        <v>0</v>
      </c>
      <c r="BJ179" s="15" t="s">
        <v>85</v>
      </c>
      <c r="BK179" s="136">
        <f>ROUND(I179*H179,2)</f>
        <v>85824.9</v>
      </c>
      <c r="BL179" s="15" t="s">
        <v>115</v>
      </c>
      <c r="BM179" s="135" t="s">
        <v>205</v>
      </c>
    </row>
    <row r="180" spans="2:65" s="1" customFormat="1" ht="10.15">
      <c r="B180" s="30"/>
      <c r="D180" s="137" t="s">
        <v>125</v>
      </c>
      <c r="F180" s="138" t="s">
        <v>201</v>
      </c>
      <c r="I180" s="139"/>
      <c r="L180" s="30"/>
      <c r="M180" s="140"/>
      <c r="T180" s="54"/>
      <c r="AT180" s="15" t="s">
        <v>125</v>
      </c>
      <c r="AU180" s="15" t="s">
        <v>77</v>
      </c>
    </row>
    <row r="181" spans="2:65" s="11" customFormat="1" ht="10.15">
      <c r="B181" s="144"/>
      <c r="D181" s="137" t="s">
        <v>146</v>
      </c>
      <c r="E181" s="145" t="s">
        <v>1</v>
      </c>
      <c r="F181" s="146" t="s">
        <v>206</v>
      </c>
      <c r="H181" s="147">
        <v>448.875</v>
      </c>
      <c r="I181" s="148"/>
      <c r="L181" s="144"/>
      <c r="M181" s="149"/>
      <c r="T181" s="150"/>
      <c r="AT181" s="145" t="s">
        <v>146</v>
      </c>
      <c r="AU181" s="145" t="s">
        <v>77</v>
      </c>
      <c r="AV181" s="11" t="s">
        <v>87</v>
      </c>
      <c r="AW181" s="11" t="s">
        <v>34</v>
      </c>
      <c r="AX181" s="11" t="s">
        <v>77</v>
      </c>
      <c r="AY181" s="145" t="s">
        <v>116</v>
      </c>
    </row>
    <row r="182" spans="2:65" s="12" customFormat="1" ht="10.15">
      <c r="B182" s="151"/>
      <c r="D182" s="137" t="s">
        <v>146</v>
      </c>
      <c r="E182" s="152" t="s">
        <v>1</v>
      </c>
      <c r="F182" s="153" t="s">
        <v>148</v>
      </c>
      <c r="H182" s="154">
        <v>448.875</v>
      </c>
      <c r="I182" s="155"/>
      <c r="L182" s="151"/>
      <c r="M182" s="156"/>
      <c r="T182" s="157"/>
      <c r="AT182" s="152" t="s">
        <v>146</v>
      </c>
      <c r="AU182" s="152" t="s">
        <v>77</v>
      </c>
      <c r="AV182" s="12" t="s">
        <v>115</v>
      </c>
      <c r="AW182" s="12" t="s">
        <v>34</v>
      </c>
      <c r="AX182" s="12" t="s">
        <v>85</v>
      </c>
      <c r="AY182" s="152" t="s">
        <v>116</v>
      </c>
    </row>
    <row r="183" spans="2:65" s="1" customFormat="1" ht="16.5" customHeight="1">
      <c r="B183" s="30"/>
      <c r="C183" s="124" t="s">
        <v>202</v>
      </c>
      <c r="D183" s="124" t="s">
        <v>118</v>
      </c>
      <c r="E183" s="125" t="s">
        <v>207</v>
      </c>
      <c r="F183" s="126" t="s">
        <v>208</v>
      </c>
      <c r="G183" s="127" t="s">
        <v>176</v>
      </c>
      <c r="H183" s="128">
        <v>427.5</v>
      </c>
      <c r="I183" s="129">
        <v>37.880000000000003</v>
      </c>
      <c r="J183" s="130">
        <f>ROUND(I183*H183,2)</f>
        <v>16193.7</v>
      </c>
      <c r="K183" s="126" t="s">
        <v>122</v>
      </c>
      <c r="L183" s="30"/>
      <c r="M183" s="131" t="s">
        <v>1</v>
      </c>
      <c r="N183" s="132" t="s">
        <v>42</v>
      </c>
      <c r="P183" s="133">
        <f>O183*H183</f>
        <v>0</v>
      </c>
      <c r="Q183" s="133">
        <v>0</v>
      </c>
      <c r="R183" s="133">
        <f>Q183*H183</f>
        <v>0</v>
      </c>
      <c r="S183" s="133">
        <v>0</v>
      </c>
      <c r="T183" s="134">
        <f>S183*H183</f>
        <v>0</v>
      </c>
      <c r="AR183" s="135" t="s">
        <v>115</v>
      </c>
      <c r="AT183" s="135" t="s">
        <v>118</v>
      </c>
      <c r="AU183" s="135" t="s">
        <v>77</v>
      </c>
      <c r="AY183" s="15" t="s">
        <v>116</v>
      </c>
      <c r="BE183" s="136">
        <f>IF(N183="základní",J183,0)</f>
        <v>16193.7</v>
      </c>
      <c r="BF183" s="136">
        <f>IF(N183="snížená",J183,0)</f>
        <v>0</v>
      </c>
      <c r="BG183" s="136">
        <f>IF(N183="zákl. přenesená",J183,0)</f>
        <v>0</v>
      </c>
      <c r="BH183" s="136">
        <f>IF(N183="sníž. přenesená",J183,0)</f>
        <v>0</v>
      </c>
      <c r="BI183" s="136">
        <f>IF(N183="nulová",J183,0)</f>
        <v>0</v>
      </c>
      <c r="BJ183" s="15" t="s">
        <v>85</v>
      </c>
      <c r="BK183" s="136">
        <f>ROUND(I183*H183,2)</f>
        <v>16193.7</v>
      </c>
      <c r="BL183" s="15" t="s">
        <v>115</v>
      </c>
      <c r="BM183" s="135" t="s">
        <v>209</v>
      </c>
    </row>
    <row r="184" spans="2:65" s="1" customFormat="1" ht="10.15">
      <c r="B184" s="30"/>
      <c r="D184" s="137" t="s">
        <v>125</v>
      </c>
      <c r="F184" s="138" t="s">
        <v>208</v>
      </c>
      <c r="I184" s="139"/>
      <c r="L184" s="30"/>
      <c r="M184" s="140"/>
      <c r="T184" s="54"/>
      <c r="AT184" s="15" t="s">
        <v>125</v>
      </c>
      <c r="AU184" s="15" t="s">
        <v>77</v>
      </c>
    </row>
    <row r="185" spans="2:65" s="11" customFormat="1" ht="10.15">
      <c r="B185" s="144"/>
      <c r="D185" s="137" t="s">
        <v>146</v>
      </c>
      <c r="E185" s="145" t="s">
        <v>1</v>
      </c>
      <c r="F185" s="146" t="s">
        <v>210</v>
      </c>
      <c r="H185" s="147">
        <v>427.5</v>
      </c>
      <c r="I185" s="148"/>
      <c r="L185" s="144"/>
      <c r="M185" s="149"/>
      <c r="T185" s="150"/>
      <c r="AT185" s="145" t="s">
        <v>146</v>
      </c>
      <c r="AU185" s="145" t="s">
        <v>77</v>
      </c>
      <c r="AV185" s="11" t="s">
        <v>87</v>
      </c>
      <c r="AW185" s="11" t="s">
        <v>34</v>
      </c>
      <c r="AX185" s="11" t="s">
        <v>77</v>
      </c>
      <c r="AY185" s="145" t="s">
        <v>116</v>
      </c>
    </row>
    <row r="186" spans="2:65" s="12" customFormat="1" ht="10.15">
      <c r="B186" s="151"/>
      <c r="D186" s="137" t="s">
        <v>146</v>
      </c>
      <c r="E186" s="152" t="s">
        <v>1</v>
      </c>
      <c r="F186" s="153" t="s">
        <v>148</v>
      </c>
      <c r="H186" s="154">
        <v>427.5</v>
      </c>
      <c r="I186" s="155"/>
      <c r="L186" s="151"/>
      <c r="M186" s="156"/>
      <c r="T186" s="157"/>
      <c r="AT186" s="152" t="s">
        <v>146</v>
      </c>
      <c r="AU186" s="152" t="s">
        <v>77</v>
      </c>
      <c r="AV186" s="12" t="s">
        <v>115</v>
      </c>
      <c r="AW186" s="12" t="s">
        <v>34</v>
      </c>
      <c r="AX186" s="12" t="s">
        <v>85</v>
      </c>
      <c r="AY186" s="152" t="s">
        <v>116</v>
      </c>
    </row>
    <row r="187" spans="2:65" s="1" customFormat="1" ht="24.2" customHeight="1">
      <c r="B187" s="30"/>
      <c r="C187" s="124" t="s">
        <v>211</v>
      </c>
      <c r="D187" s="124" t="s">
        <v>118</v>
      </c>
      <c r="E187" s="125" t="s">
        <v>212</v>
      </c>
      <c r="F187" s="126" t="s">
        <v>213</v>
      </c>
      <c r="G187" s="127" t="s">
        <v>176</v>
      </c>
      <c r="H187" s="128">
        <v>427.5</v>
      </c>
      <c r="I187" s="129">
        <v>22.26</v>
      </c>
      <c r="J187" s="130">
        <f>ROUND(I187*H187,2)</f>
        <v>9516.15</v>
      </c>
      <c r="K187" s="126" t="s">
        <v>122</v>
      </c>
      <c r="L187" s="30"/>
      <c r="M187" s="131" t="s">
        <v>1</v>
      </c>
      <c r="N187" s="132" t="s">
        <v>42</v>
      </c>
      <c r="P187" s="133">
        <f>O187*H187</f>
        <v>0</v>
      </c>
      <c r="Q187" s="133">
        <v>0</v>
      </c>
      <c r="R187" s="133">
        <f>Q187*H187</f>
        <v>0</v>
      </c>
      <c r="S187" s="133">
        <v>0</v>
      </c>
      <c r="T187" s="134">
        <f>S187*H187</f>
        <v>0</v>
      </c>
      <c r="AR187" s="135" t="s">
        <v>115</v>
      </c>
      <c r="AT187" s="135" t="s">
        <v>118</v>
      </c>
      <c r="AU187" s="135" t="s">
        <v>77</v>
      </c>
      <c r="AY187" s="15" t="s">
        <v>116</v>
      </c>
      <c r="BE187" s="136">
        <f>IF(N187="základní",J187,0)</f>
        <v>9516.15</v>
      </c>
      <c r="BF187" s="136">
        <f>IF(N187="snížená",J187,0)</f>
        <v>0</v>
      </c>
      <c r="BG187" s="136">
        <f>IF(N187="zákl. přenesená",J187,0)</f>
        <v>0</v>
      </c>
      <c r="BH187" s="136">
        <f>IF(N187="sníž. přenesená",J187,0)</f>
        <v>0</v>
      </c>
      <c r="BI187" s="136">
        <f>IF(N187="nulová",J187,0)</f>
        <v>0</v>
      </c>
      <c r="BJ187" s="15" t="s">
        <v>85</v>
      </c>
      <c r="BK187" s="136">
        <f>ROUND(I187*H187,2)</f>
        <v>9516.15</v>
      </c>
      <c r="BL187" s="15" t="s">
        <v>115</v>
      </c>
      <c r="BM187" s="135" t="s">
        <v>214</v>
      </c>
    </row>
    <row r="188" spans="2:65" s="1" customFormat="1" ht="10.15">
      <c r="B188" s="30"/>
      <c r="D188" s="137" t="s">
        <v>125</v>
      </c>
      <c r="F188" s="138" t="s">
        <v>213</v>
      </c>
      <c r="I188" s="139"/>
      <c r="L188" s="30"/>
      <c r="M188" s="140"/>
      <c r="T188" s="54"/>
      <c r="AT188" s="15" t="s">
        <v>125</v>
      </c>
      <c r="AU188" s="15" t="s">
        <v>77</v>
      </c>
    </row>
    <row r="189" spans="2:65" s="11" customFormat="1" ht="10.15">
      <c r="B189" s="144"/>
      <c r="D189" s="137" t="s">
        <v>146</v>
      </c>
      <c r="E189" s="145" t="s">
        <v>1</v>
      </c>
      <c r="F189" s="146" t="s">
        <v>210</v>
      </c>
      <c r="H189" s="147">
        <v>427.5</v>
      </c>
      <c r="I189" s="148"/>
      <c r="L189" s="144"/>
      <c r="M189" s="149"/>
      <c r="T189" s="150"/>
      <c r="AT189" s="145" t="s">
        <v>146</v>
      </c>
      <c r="AU189" s="145" t="s">
        <v>77</v>
      </c>
      <c r="AV189" s="11" t="s">
        <v>87</v>
      </c>
      <c r="AW189" s="11" t="s">
        <v>34</v>
      </c>
      <c r="AX189" s="11" t="s">
        <v>77</v>
      </c>
      <c r="AY189" s="145" t="s">
        <v>116</v>
      </c>
    </row>
    <row r="190" spans="2:65" s="12" customFormat="1" ht="10.15">
      <c r="B190" s="151"/>
      <c r="D190" s="137" t="s">
        <v>146</v>
      </c>
      <c r="E190" s="152" t="s">
        <v>1</v>
      </c>
      <c r="F190" s="153" t="s">
        <v>148</v>
      </c>
      <c r="H190" s="154">
        <v>427.5</v>
      </c>
      <c r="I190" s="155"/>
      <c r="L190" s="151"/>
      <c r="M190" s="156"/>
      <c r="T190" s="157"/>
      <c r="AT190" s="152" t="s">
        <v>146</v>
      </c>
      <c r="AU190" s="152" t="s">
        <v>77</v>
      </c>
      <c r="AV190" s="12" t="s">
        <v>115</v>
      </c>
      <c r="AW190" s="12" t="s">
        <v>34</v>
      </c>
      <c r="AX190" s="12" t="s">
        <v>85</v>
      </c>
      <c r="AY190" s="152" t="s">
        <v>116</v>
      </c>
    </row>
    <row r="191" spans="2:65" s="1" customFormat="1" ht="24.2" customHeight="1">
      <c r="B191" s="30"/>
      <c r="C191" s="124" t="s">
        <v>205</v>
      </c>
      <c r="D191" s="124" t="s">
        <v>118</v>
      </c>
      <c r="E191" s="125" t="s">
        <v>215</v>
      </c>
      <c r="F191" s="126" t="s">
        <v>216</v>
      </c>
      <c r="G191" s="127" t="s">
        <v>176</v>
      </c>
      <c r="H191" s="128">
        <v>427.5</v>
      </c>
      <c r="I191" s="129">
        <v>380.01</v>
      </c>
      <c r="J191" s="130">
        <f>ROUND(I191*H191,2)</f>
        <v>162454.28</v>
      </c>
      <c r="K191" s="126" t="s">
        <v>122</v>
      </c>
      <c r="L191" s="30"/>
      <c r="M191" s="131" t="s">
        <v>1</v>
      </c>
      <c r="N191" s="132" t="s">
        <v>42</v>
      </c>
      <c r="P191" s="133">
        <f>O191*H191</f>
        <v>0</v>
      </c>
      <c r="Q191" s="133">
        <v>0</v>
      </c>
      <c r="R191" s="133">
        <f>Q191*H191</f>
        <v>0</v>
      </c>
      <c r="S191" s="133">
        <v>0</v>
      </c>
      <c r="T191" s="134">
        <f>S191*H191</f>
        <v>0</v>
      </c>
      <c r="AR191" s="135" t="s">
        <v>115</v>
      </c>
      <c r="AT191" s="135" t="s">
        <v>118</v>
      </c>
      <c r="AU191" s="135" t="s">
        <v>77</v>
      </c>
      <c r="AY191" s="15" t="s">
        <v>116</v>
      </c>
      <c r="BE191" s="136">
        <f>IF(N191="základní",J191,0)</f>
        <v>162454.28</v>
      </c>
      <c r="BF191" s="136">
        <f>IF(N191="snížená",J191,0)</f>
        <v>0</v>
      </c>
      <c r="BG191" s="136">
        <f>IF(N191="zákl. přenesená",J191,0)</f>
        <v>0</v>
      </c>
      <c r="BH191" s="136">
        <f>IF(N191="sníž. přenesená",J191,0)</f>
        <v>0</v>
      </c>
      <c r="BI191" s="136">
        <f>IF(N191="nulová",J191,0)</f>
        <v>0</v>
      </c>
      <c r="BJ191" s="15" t="s">
        <v>85</v>
      </c>
      <c r="BK191" s="136">
        <f>ROUND(I191*H191,2)</f>
        <v>162454.28</v>
      </c>
      <c r="BL191" s="15" t="s">
        <v>115</v>
      </c>
      <c r="BM191" s="135" t="s">
        <v>217</v>
      </c>
    </row>
    <row r="192" spans="2:65" s="1" customFormat="1" ht="10.15">
      <c r="B192" s="30"/>
      <c r="D192" s="137" t="s">
        <v>125</v>
      </c>
      <c r="F192" s="138" t="s">
        <v>216</v>
      </c>
      <c r="I192" s="139"/>
      <c r="L192" s="30"/>
      <c r="M192" s="140"/>
      <c r="T192" s="54"/>
      <c r="AT192" s="15" t="s">
        <v>125</v>
      </c>
      <c r="AU192" s="15" t="s">
        <v>77</v>
      </c>
    </row>
    <row r="193" spans="2:65" s="11" customFormat="1" ht="10.15">
      <c r="B193" s="144"/>
      <c r="D193" s="137" t="s">
        <v>146</v>
      </c>
      <c r="E193" s="145" t="s">
        <v>1</v>
      </c>
      <c r="F193" s="146" t="s">
        <v>210</v>
      </c>
      <c r="H193" s="147">
        <v>427.5</v>
      </c>
      <c r="I193" s="148"/>
      <c r="L193" s="144"/>
      <c r="M193" s="149"/>
      <c r="T193" s="150"/>
      <c r="AT193" s="145" t="s">
        <v>146</v>
      </c>
      <c r="AU193" s="145" t="s">
        <v>77</v>
      </c>
      <c r="AV193" s="11" t="s">
        <v>87</v>
      </c>
      <c r="AW193" s="11" t="s">
        <v>34</v>
      </c>
      <c r="AX193" s="11" t="s">
        <v>77</v>
      </c>
      <c r="AY193" s="145" t="s">
        <v>116</v>
      </c>
    </row>
    <row r="194" spans="2:65" s="12" customFormat="1" ht="10.15">
      <c r="B194" s="151"/>
      <c r="D194" s="137" t="s">
        <v>146</v>
      </c>
      <c r="E194" s="152" t="s">
        <v>1</v>
      </c>
      <c r="F194" s="153" t="s">
        <v>148</v>
      </c>
      <c r="H194" s="154">
        <v>427.5</v>
      </c>
      <c r="I194" s="155"/>
      <c r="L194" s="151"/>
      <c r="M194" s="156"/>
      <c r="T194" s="157"/>
      <c r="AT194" s="152" t="s">
        <v>146</v>
      </c>
      <c r="AU194" s="152" t="s">
        <v>77</v>
      </c>
      <c r="AV194" s="12" t="s">
        <v>115</v>
      </c>
      <c r="AW194" s="12" t="s">
        <v>34</v>
      </c>
      <c r="AX194" s="12" t="s">
        <v>85</v>
      </c>
      <c r="AY194" s="152" t="s">
        <v>116</v>
      </c>
    </row>
    <row r="195" spans="2:65" s="1" customFormat="1" ht="24.2" customHeight="1">
      <c r="B195" s="30"/>
      <c r="C195" s="124" t="s">
        <v>218</v>
      </c>
      <c r="D195" s="124" t="s">
        <v>118</v>
      </c>
      <c r="E195" s="125" t="s">
        <v>219</v>
      </c>
      <c r="F195" s="126" t="s">
        <v>220</v>
      </c>
      <c r="G195" s="127" t="s">
        <v>176</v>
      </c>
      <c r="H195" s="128">
        <v>427.5</v>
      </c>
      <c r="I195" s="129">
        <v>376.78</v>
      </c>
      <c r="J195" s="130">
        <f>ROUND(I195*H195,2)</f>
        <v>161073.45000000001</v>
      </c>
      <c r="K195" s="126" t="s">
        <v>122</v>
      </c>
      <c r="L195" s="30"/>
      <c r="M195" s="131" t="s">
        <v>1</v>
      </c>
      <c r="N195" s="132" t="s">
        <v>42</v>
      </c>
      <c r="P195" s="133">
        <f>O195*H195</f>
        <v>0</v>
      </c>
      <c r="Q195" s="133">
        <v>0</v>
      </c>
      <c r="R195" s="133">
        <f>Q195*H195</f>
        <v>0</v>
      </c>
      <c r="S195" s="133">
        <v>0</v>
      </c>
      <c r="T195" s="134">
        <f>S195*H195</f>
        <v>0</v>
      </c>
      <c r="AR195" s="135" t="s">
        <v>115</v>
      </c>
      <c r="AT195" s="135" t="s">
        <v>118</v>
      </c>
      <c r="AU195" s="135" t="s">
        <v>77</v>
      </c>
      <c r="AY195" s="15" t="s">
        <v>116</v>
      </c>
      <c r="BE195" s="136">
        <f>IF(N195="základní",J195,0)</f>
        <v>161073.45000000001</v>
      </c>
      <c r="BF195" s="136">
        <f>IF(N195="snížená",J195,0)</f>
        <v>0</v>
      </c>
      <c r="BG195" s="136">
        <f>IF(N195="zákl. přenesená",J195,0)</f>
        <v>0</v>
      </c>
      <c r="BH195" s="136">
        <f>IF(N195="sníž. přenesená",J195,0)</f>
        <v>0</v>
      </c>
      <c r="BI195" s="136">
        <f>IF(N195="nulová",J195,0)</f>
        <v>0</v>
      </c>
      <c r="BJ195" s="15" t="s">
        <v>85</v>
      </c>
      <c r="BK195" s="136">
        <f>ROUND(I195*H195,2)</f>
        <v>161073.45000000001</v>
      </c>
      <c r="BL195" s="15" t="s">
        <v>115</v>
      </c>
      <c r="BM195" s="135" t="s">
        <v>221</v>
      </c>
    </row>
    <row r="196" spans="2:65" s="1" customFormat="1" ht="18">
      <c r="B196" s="30"/>
      <c r="D196" s="137" t="s">
        <v>125</v>
      </c>
      <c r="F196" s="138" t="s">
        <v>220</v>
      </c>
      <c r="I196" s="139"/>
      <c r="L196" s="30"/>
      <c r="M196" s="140"/>
      <c r="T196" s="54"/>
      <c r="AT196" s="15" t="s">
        <v>125</v>
      </c>
      <c r="AU196" s="15" t="s">
        <v>77</v>
      </c>
    </row>
    <row r="197" spans="2:65" s="11" customFormat="1" ht="10.15">
      <c r="B197" s="144"/>
      <c r="D197" s="137" t="s">
        <v>146</v>
      </c>
      <c r="E197" s="145" t="s">
        <v>1</v>
      </c>
      <c r="F197" s="146" t="s">
        <v>210</v>
      </c>
      <c r="H197" s="147">
        <v>427.5</v>
      </c>
      <c r="I197" s="148"/>
      <c r="L197" s="144"/>
      <c r="M197" s="149"/>
      <c r="T197" s="150"/>
      <c r="AT197" s="145" t="s">
        <v>146</v>
      </c>
      <c r="AU197" s="145" t="s">
        <v>77</v>
      </c>
      <c r="AV197" s="11" t="s">
        <v>87</v>
      </c>
      <c r="AW197" s="11" t="s">
        <v>34</v>
      </c>
      <c r="AX197" s="11" t="s">
        <v>77</v>
      </c>
      <c r="AY197" s="145" t="s">
        <v>116</v>
      </c>
    </row>
    <row r="198" spans="2:65" s="12" customFormat="1" ht="10.15">
      <c r="B198" s="151"/>
      <c r="D198" s="137" t="s">
        <v>146</v>
      </c>
      <c r="E198" s="152" t="s">
        <v>1</v>
      </c>
      <c r="F198" s="153" t="s">
        <v>148</v>
      </c>
      <c r="H198" s="154">
        <v>427.5</v>
      </c>
      <c r="I198" s="155"/>
      <c r="L198" s="151"/>
      <c r="M198" s="156"/>
      <c r="T198" s="157"/>
      <c r="AT198" s="152" t="s">
        <v>146</v>
      </c>
      <c r="AU198" s="152" t="s">
        <v>77</v>
      </c>
      <c r="AV198" s="12" t="s">
        <v>115</v>
      </c>
      <c r="AW198" s="12" t="s">
        <v>34</v>
      </c>
      <c r="AX198" s="12" t="s">
        <v>85</v>
      </c>
      <c r="AY198" s="152" t="s">
        <v>116</v>
      </c>
    </row>
    <row r="199" spans="2:65" s="1" customFormat="1" ht="24.2" customHeight="1">
      <c r="B199" s="30"/>
      <c r="C199" s="124" t="s">
        <v>222</v>
      </c>
      <c r="D199" s="124" t="s">
        <v>118</v>
      </c>
      <c r="E199" s="125" t="s">
        <v>223</v>
      </c>
      <c r="F199" s="126" t="s">
        <v>224</v>
      </c>
      <c r="G199" s="127" t="s">
        <v>152</v>
      </c>
      <c r="H199" s="128">
        <v>305.2</v>
      </c>
      <c r="I199" s="129">
        <v>414.21</v>
      </c>
      <c r="J199" s="130">
        <f>ROUND(I199*H199,2)</f>
        <v>126416.89</v>
      </c>
      <c r="K199" s="126" t="s">
        <v>122</v>
      </c>
      <c r="L199" s="30"/>
      <c r="M199" s="131" t="s">
        <v>1</v>
      </c>
      <c r="N199" s="132" t="s">
        <v>42</v>
      </c>
      <c r="P199" s="133">
        <f>O199*H199</f>
        <v>0</v>
      </c>
      <c r="Q199" s="133">
        <v>0</v>
      </c>
      <c r="R199" s="133">
        <f>Q199*H199</f>
        <v>0</v>
      </c>
      <c r="S199" s="133">
        <v>0</v>
      </c>
      <c r="T199" s="134">
        <f>S199*H199</f>
        <v>0</v>
      </c>
      <c r="AR199" s="135" t="s">
        <v>115</v>
      </c>
      <c r="AT199" s="135" t="s">
        <v>118</v>
      </c>
      <c r="AU199" s="135" t="s">
        <v>77</v>
      </c>
      <c r="AY199" s="15" t="s">
        <v>116</v>
      </c>
      <c r="BE199" s="136">
        <f>IF(N199="základní",J199,0)</f>
        <v>126416.89</v>
      </c>
      <c r="BF199" s="136">
        <f>IF(N199="snížená",J199,0)</f>
        <v>0</v>
      </c>
      <c r="BG199" s="136">
        <f>IF(N199="zákl. přenesená",J199,0)</f>
        <v>0</v>
      </c>
      <c r="BH199" s="136">
        <f>IF(N199="sníž. přenesená",J199,0)</f>
        <v>0</v>
      </c>
      <c r="BI199" s="136">
        <f>IF(N199="nulová",J199,0)</f>
        <v>0</v>
      </c>
      <c r="BJ199" s="15" t="s">
        <v>85</v>
      </c>
      <c r="BK199" s="136">
        <f>ROUND(I199*H199,2)</f>
        <v>126416.89</v>
      </c>
      <c r="BL199" s="15" t="s">
        <v>115</v>
      </c>
      <c r="BM199" s="135" t="s">
        <v>225</v>
      </c>
    </row>
    <row r="200" spans="2:65" s="1" customFormat="1" ht="18">
      <c r="B200" s="30"/>
      <c r="D200" s="137" t="s">
        <v>125</v>
      </c>
      <c r="F200" s="138" t="s">
        <v>224</v>
      </c>
      <c r="I200" s="139"/>
      <c r="L200" s="30"/>
      <c r="M200" s="140"/>
      <c r="T200" s="54"/>
      <c r="AT200" s="15" t="s">
        <v>125</v>
      </c>
      <c r="AU200" s="15" t="s">
        <v>77</v>
      </c>
    </row>
    <row r="201" spans="2:65" s="11" customFormat="1" ht="10.15">
      <c r="B201" s="144"/>
      <c r="D201" s="137" t="s">
        <v>146</v>
      </c>
      <c r="E201" s="145" t="s">
        <v>1</v>
      </c>
      <c r="F201" s="146" t="s">
        <v>226</v>
      </c>
      <c r="H201" s="147">
        <v>305.2</v>
      </c>
      <c r="I201" s="148"/>
      <c r="L201" s="144"/>
      <c r="M201" s="149"/>
      <c r="T201" s="150"/>
      <c r="AT201" s="145" t="s">
        <v>146</v>
      </c>
      <c r="AU201" s="145" t="s">
        <v>77</v>
      </c>
      <c r="AV201" s="11" t="s">
        <v>87</v>
      </c>
      <c r="AW201" s="11" t="s">
        <v>34</v>
      </c>
      <c r="AX201" s="11" t="s">
        <v>77</v>
      </c>
      <c r="AY201" s="145" t="s">
        <v>116</v>
      </c>
    </row>
    <row r="202" spans="2:65" s="12" customFormat="1" ht="10.15">
      <c r="B202" s="151"/>
      <c r="D202" s="137" t="s">
        <v>146</v>
      </c>
      <c r="E202" s="152" t="s">
        <v>1</v>
      </c>
      <c r="F202" s="153" t="s">
        <v>148</v>
      </c>
      <c r="H202" s="154">
        <v>305.2</v>
      </c>
      <c r="I202" s="155"/>
      <c r="L202" s="151"/>
      <c r="M202" s="156"/>
      <c r="T202" s="157"/>
      <c r="AT202" s="152" t="s">
        <v>146</v>
      </c>
      <c r="AU202" s="152" t="s">
        <v>77</v>
      </c>
      <c r="AV202" s="12" t="s">
        <v>115</v>
      </c>
      <c r="AW202" s="12" t="s">
        <v>34</v>
      </c>
      <c r="AX202" s="12" t="s">
        <v>85</v>
      </c>
      <c r="AY202" s="152" t="s">
        <v>116</v>
      </c>
    </row>
    <row r="203" spans="2:65" s="1" customFormat="1" ht="24.2" customHeight="1">
      <c r="B203" s="30"/>
      <c r="C203" s="124" t="s">
        <v>227</v>
      </c>
      <c r="D203" s="124" t="s">
        <v>118</v>
      </c>
      <c r="E203" s="125" t="s">
        <v>228</v>
      </c>
      <c r="F203" s="126" t="s">
        <v>229</v>
      </c>
      <c r="G203" s="127" t="s">
        <v>152</v>
      </c>
      <c r="H203" s="128">
        <v>9.6999999999999993</v>
      </c>
      <c r="I203" s="129">
        <v>132.38</v>
      </c>
      <c r="J203" s="130">
        <f>ROUND(I203*H203,2)</f>
        <v>1284.0899999999999</v>
      </c>
      <c r="K203" s="126" t="s">
        <v>122</v>
      </c>
      <c r="L203" s="30"/>
      <c r="M203" s="131" t="s">
        <v>1</v>
      </c>
      <c r="N203" s="132" t="s">
        <v>42</v>
      </c>
      <c r="P203" s="133">
        <f>O203*H203</f>
        <v>0</v>
      </c>
      <c r="Q203" s="133">
        <v>0</v>
      </c>
      <c r="R203" s="133">
        <f>Q203*H203</f>
        <v>0</v>
      </c>
      <c r="S203" s="133">
        <v>0</v>
      </c>
      <c r="T203" s="134">
        <f>S203*H203</f>
        <v>0</v>
      </c>
      <c r="AR203" s="135" t="s">
        <v>115</v>
      </c>
      <c r="AT203" s="135" t="s">
        <v>118</v>
      </c>
      <c r="AU203" s="135" t="s">
        <v>77</v>
      </c>
      <c r="AY203" s="15" t="s">
        <v>116</v>
      </c>
      <c r="BE203" s="136">
        <f>IF(N203="základní",J203,0)</f>
        <v>1284.0899999999999</v>
      </c>
      <c r="BF203" s="136">
        <f>IF(N203="snížená",J203,0)</f>
        <v>0</v>
      </c>
      <c r="BG203" s="136">
        <f>IF(N203="zákl. přenesená",J203,0)</f>
        <v>0</v>
      </c>
      <c r="BH203" s="136">
        <f>IF(N203="sníž. přenesená",J203,0)</f>
        <v>0</v>
      </c>
      <c r="BI203" s="136">
        <f>IF(N203="nulová",J203,0)</f>
        <v>0</v>
      </c>
      <c r="BJ203" s="15" t="s">
        <v>85</v>
      </c>
      <c r="BK203" s="136">
        <f>ROUND(I203*H203,2)</f>
        <v>1284.0899999999999</v>
      </c>
      <c r="BL203" s="15" t="s">
        <v>115</v>
      </c>
      <c r="BM203" s="135" t="s">
        <v>230</v>
      </c>
    </row>
    <row r="204" spans="2:65" s="1" customFormat="1" ht="10.15">
      <c r="B204" s="30"/>
      <c r="D204" s="137" t="s">
        <v>125</v>
      </c>
      <c r="F204" s="138" t="s">
        <v>229</v>
      </c>
      <c r="I204" s="139"/>
      <c r="L204" s="30"/>
      <c r="M204" s="140"/>
      <c r="T204" s="54"/>
      <c r="AT204" s="15" t="s">
        <v>125</v>
      </c>
      <c r="AU204" s="15" t="s">
        <v>77</v>
      </c>
    </row>
    <row r="205" spans="2:65" s="11" customFormat="1" ht="10.15">
      <c r="B205" s="144"/>
      <c r="D205" s="137" t="s">
        <v>146</v>
      </c>
      <c r="E205" s="145" t="s">
        <v>1</v>
      </c>
      <c r="F205" s="146" t="s">
        <v>153</v>
      </c>
      <c r="H205" s="147">
        <v>9.6999999999999993</v>
      </c>
      <c r="I205" s="148"/>
      <c r="L205" s="144"/>
      <c r="M205" s="149"/>
      <c r="T205" s="150"/>
      <c r="AT205" s="145" t="s">
        <v>146</v>
      </c>
      <c r="AU205" s="145" t="s">
        <v>77</v>
      </c>
      <c r="AV205" s="11" t="s">
        <v>87</v>
      </c>
      <c r="AW205" s="11" t="s">
        <v>34</v>
      </c>
      <c r="AX205" s="11" t="s">
        <v>77</v>
      </c>
      <c r="AY205" s="145" t="s">
        <v>116</v>
      </c>
    </row>
    <row r="206" spans="2:65" s="12" customFormat="1" ht="10.15">
      <c r="B206" s="151"/>
      <c r="D206" s="137" t="s">
        <v>146</v>
      </c>
      <c r="E206" s="152" t="s">
        <v>1</v>
      </c>
      <c r="F206" s="153" t="s">
        <v>148</v>
      </c>
      <c r="H206" s="154">
        <v>9.6999999999999993</v>
      </c>
      <c r="I206" s="155"/>
      <c r="L206" s="151"/>
      <c r="M206" s="156"/>
      <c r="T206" s="157"/>
      <c r="AT206" s="152" t="s">
        <v>146</v>
      </c>
      <c r="AU206" s="152" t="s">
        <v>77</v>
      </c>
      <c r="AV206" s="12" t="s">
        <v>115</v>
      </c>
      <c r="AW206" s="12" t="s">
        <v>34</v>
      </c>
      <c r="AX206" s="12" t="s">
        <v>85</v>
      </c>
      <c r="AY206" s="152" t="s">
        <v>116</v>
      </c>
    </row>
    <row r="207" spans="2:65" s="1" customFormat="1" ht="24.2" customHeight="1">
      <c r="B207" s="30"/>
      <c r="C207" s="124" t="s">
        <v>231</v>
      </c>
      <c r="D207" s="124" t="s">
        <v>118</v>
      </c>
      <c r="E207" s="125" t="s">
        <v>232</v>
      </c>
      <c r="F207" s="126" t="s">
        <v>233</v>
      </c>
      <c r="G207" s="127" t="s">
        <v>152</v>
      </c>
      <c r="H207" s="128">
        <v>9.6999999999999993</v>
      </c>
      <c r="I207" s="129">
        <v>128.19999999999999</v>
      </c>
      <c r="J207" s="130">
        <f>ROUND(I207*H207,2)</f>
        <v>1243.54</v>
      </c>
      <c r="K207" s="126" t="s">
        <v>122</v>
      </c>
      <c r="L207" s="30"/>
      <c r="M207" s="131" t="s">
        <v>1</v>
      </c>
      <c r="N207" s="132" t="s">
        <v>42</v>
      </c>
      <c r="P207" s="133">
        <f>O207*H207</f>
        <v>0</v>
      </c>
      <c r="Q207" s="133">
        <v>0</v>
      </c>
      <c r="R207" s="133">
        <f>Q207*H207</f>
        <v>0</v>
      </c>
      <c r="S207" s="133">
        <v>0</v>
      </c>
      <c r="T207" s="134">
        <f>S207*H207</f>
        <v>0</v>
      </c>
      <c r="AR207" s="135" t="s">
        <v>115</v>
      </c>
      <c r="AT207" s="135" t="s">
        <v>118</v>
      </c>
      <c r="AU207" s="135" t="s">
        <v>77</v>
      </c>
      <c r="AY207" s="15" t="s">
        <v>116</v>
      </c>
      <c r="BE207" s="136">
        <f>IF(N207="základní",J207,0)</f>
        <v>1243.54</v>
      </c>
      <c r="BF207" s="136">
        <f>IF(N207="snížená",J207,0)</f>
        <v>0</v>
      </c>
      <c r="BG207" s="136">
        <f>IF(N207="zákl. přenesená",J207,0)</f>
        <v>0</v>
      </c>
      <c r="BH207" s="136">
        <f>IF(N207="sníž. přenesená",J207,0)</f>
        <v>0</v>
      </c>
      <c r="BI207" s="136">
        <f>IF(N207="nulová",J207,0)</f>
        <v>0</v>
      </c>
      <c r="BJ207" s="15" t="s">
        <v>85</v>
      </c>
      <c r="BK207" s="136">
        <f>ROUND(I207*H207,2)</f>
        <v>1243.54</v>
      </c>
      <c r="BL207" s="15" t="s">
        <v>115</v>
      </c>
      <c r="BM207" s="135" t="s">
        <v>231</v>
      </c>
    </row>
    <row r="208" spans="2:65" s="1" customFormat="1" ht="18">
      <c r="B208" s="30"/>
      <c r="D208" s="137" t="s">
        <v>125</v>
      </c>
      <c r="F208" s="138" t="s">
        <v>233</v>
      </c>
      <c r="I208" s="139"/>
      <c r="L208" s="30"/>
      <c r="M208" s="140"/>
      <c r="T208" s="54"/>
      <c r="AT208" s="15" t="s">
        <v>125</v>
      </c>
      <c r="AU208" s="15" t="s">
        <v>77</v>
      </c>
    </row>
    <row r="209" spans="2:51" s="11" customFormat="1" ht="10.15">
      <c r="B209" s="144"/>
      <c r="D209" s="137" t="s">
        <v>146</v>
      </c>
      <c r="E209" s="145" t="s">
        <v>1</v>
      </c>
      <c r="F209" s="146" t="s">
        <v>153</v>
      </c>
      <c r="H209" s="147">
        <v>9.6999999999999993</v>
      </c>
      <c r="I209" s="148"/>
      <c r="L209" s="144"/>
      <c r="M209" s="149"/>
      <c r="T209" s="150"/>
      <c r="AT209" s="145" t="s">
        <v>146</v>
      </c>
      <c r="AU209" s="145" t="s">
        <v>77</v>
      </c>
      <c r="AV209" s="11" t="s">
        <v>87</v>
      </c>
      <c r="AW209" s="11" t="s">
        <v>34</v>
      </c>
      <c r="AX209" s="11" t="s">
        <v>77</v>
      </c>
      <c r="AY209" s="145" t="s">
        <v>116</v>
      </c>
    </row>
    <row r="210" spans="2:51" s="12" customFormat="1" ht="10.15">
      <c r="B210" s="151"/>
      <c r="D210" s="137" t="s">
        <v>146</v>
      </c>
      <c r="E210" s="152" t="s">
        <v>1</v>
      </c>
      <c r="F210" s="153" t="s">
        <v>148</v>
      </c>
      <c r="H210" s="154">
        <v>9.6999999999999993</v>
      </c>
      <c r="I210" s="155"/>
      <c r="L210" s="151"/>
      <c r="M210" s="164"/>
      <c r="N210" s="165"/>
      <c r="O210" s="165"/>
      <c r="P210" s="165"/>
      <c r="Q210" s="165"/>
      <c r="R210" s="165"/>
      <c r="S210" s="165"/>
      <c r="T210" s="166"/>
      <c r="AT210" s="152" t="s">
        <v>146</v>
      </c>
      <c r="AU210" s="152" t="s">
        <v>77</v>
      </c>
      <c r="AV210" s="12" t="s">
        <v>115</v>
      </c>
      <c r="AW210" s="12" t="s">
        <v>34</v>
      </c>
      <c r="AX210" s="12" t="s">
        <v>85</v>
      </c>
      <c r="AY210" s="152" t="s">
        <v>116</v>
      </c>
    </row>
    <row r="211" spans="2:51" s="1" customFormat="1" ht="6.95" customHeight="1">
      <c r="B211" s="42"/>
      <c r="C211" s="43"/>
      <c r="D211" s="43"/>
      <c r="E211" s="43"/>
      <c r="F211" s="43"/>
      <c r="G211" s="43"/>
      <c r="H211" s="43"/>
      <c r="I211" s="43"/>
      <c r="J211" s="43"/>
      <c r="K211" s="43"/>
      <c r="L211" s="30"/>
    </row>
  </sheetData>
  <sheetProtection algorithmName="SHA-512" hashValue="PJ/kO2TdjGABQUmMJy1RG9DAyeq35m8gKWoIx+rqGENSZV6toIc5qBzJqR9cu7yipKLix1eh2nSjXzFcrPmWsQ==" saltValue="6CT9TrhTXNw9LFRyfseLQbENwhhHdsnWBptEm1bXLrn3qxICi7uhkeSzxdQbf5OhcISTENLetrKdAQvA8sFgag==" spinCount="100000" sheet="1" objects="1" scenarios="1" formatColumns="0" formatRows="0" autoFilter="0"/>
  <autoFilter ref="C115:K210" xr:uid="{00000000-0009-0000-0000-000002000000}"/>
  <mergeCells count="9">
    <mergeCell ref="E87:H87"/>
    <mergeCell ref="E106:H106"/>
    <mergeCell ref="E108:H10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Rekapitulace stavby</vt:lpstr>
      <vt:lpstr>Objekt1 - SO 00</vt:lpstr>
      <vt:lpstr>Objekt2 - SO 01.2</vt:lpstr>
      <vt:lpstr>'Objekt1 - SO 00'!Názvy_tisku</vt:lpstr>
      <vt:lpstr>'Objekt2 - SO 01.2'!Názvy_tisku</vt:lpstr>
      <vt:lpstr>'Rekapitulace stavby'!Názvy_tisku</vt:lpstr>
      <vt:lpstr>'Objekt1 - SO 00'!Oblast_tisku</vt:lpstr>
      <vt:lpstr>'Objekt2 - SO 01.2'!Oblast_tisku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JULIE36\linux</dc:creator>
  <cp:lastModifiedBy>Pavel Lněnička</cp:lastModifiedBy>
  <dcterms:created xsi:type="dcterms:W3CDTF">2025-10-06T10:30:16Z</dcterms:created>
  <dcterms:modified xsi:type="dcterms:W3CDTF">2025-10-06T10:36:10Z</dcterms:modified>
</cp:coreProperties>
</file>