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Rekapitulace stavby" sheetId="1" r:id="rId1"/>
    <sheet name="172911 - Stavební úpravy ..." sheetId="2" r:id="rId2"/>
    <sheet name="Pokyny pro vyplnění" sheetId="3" r:id="rId3"/>
  </sheets>
  <definedNames>
    <definedName name="_xlnm._FilterDatabase" localSheetId="1" hidden="1">'172911 - Stavební úpravy ...'!$C$89:$L$208</definedName>
    <definedName name="_xlnm.Print_Titles" localSheetId="1">'172911 - Stavební úpravy ...'!$89:$89</definedName>
    <definedName name="_xlnm.Print_Titles" localSheetId="0">'Rekapitulace stavby'!$49:$49</definedName>
    <definedName name="_xlnm.Print_Area" localSheetId="1">'172911 - Stavební úpravy ...'!$C$4:$K$38,'172911 - Stavební úpravy ...'!$C$44:$K$71,'172911 - Stavební úpravy ...'!$C$77:$L$208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45621"/>
</workbook>
</file>

<file path=xl/calcChain.xml><?xml version="1.0" encoding="utf-8"?>
<calcChain xmlns="http://schemas.openxmlformats.org/spreadsheetml/2006/main">
  <c r="BA52" i="1" l="1"/>
  <c r="AZ52" i="1"/>
  <c r="BI208" i="2"/>
  <c r="BH208" i="2"/>
  <c r="BG208" i="2"/>
  <c r="BF208" i="2"/>
  <c r="R208" i="2"/>
  <c r="Q208" i="2"/>
  <c r="X208" i="2"/>
  <c r="V208" i="2"/>
  <c r="T208" i="2"/>
  <c r="P208" i="2"/>
  <c r="BK208" i="2" s="1"/>
  <c r="BI207" i="2"/>
  <c r="BH207" i="2"/>
  <c r="BG207" i="2"/>
  <c r="BF207" i="2"/>
  <c r="R207" i="2"/>
  <c r="Q207" i="2"/>
  <c r="X207" i="2"/>
  <c r="V207" i="2"/>
  <c r="T207" i="2"/>
  <c r="P207" i="2"/>
  <c r="BK207" i="2" s="1"/>
  <c r="BI206" i="2"/>
  <c r="BH206" i="2"/>
  <c r="BG206" i="2"/>
  <c r="BF206" i="2"/>
  <c r="R206" i="2"/>
  <c r="Q206" i="2"/>
  <c r="X206" i="2"/>
  <c r="V206" i="2"/>
  <c r="T206" i="2"/>
  <c r="BK206" i="2"/>
  <c r="K206" i="2"/>
  <c r="BE206" i="2" s="1"/>
  <c r="P206" i="2"/>
  <c r="BI205" i="2"/>
  <c r="BH205" i="2"/>
  <c r="BG205" i="2"/>
  <c r="BF205" i="2"/>
  <c r="R205" i="2"/>
  <c r="Q205" i="2"/>
  <c r="X205" i="2"/>
  <c r="V205" i="2"/>
  <c r="T205" i="2"/>
  <c r="BK205" i="2"/>
  <c r="K205" i="2"/>
  <c r="BE205" i="2" s="1"/>
  <c r="P205" i="2"/>
  <c r="BI203" i="2"/>
  <c r="BH203" i="2"/>
  <c r="BG203" i="2"/>
  <c r="BF203" i="2"/>
  <c r="R203" i="2"/>
  <c r="Q203" i="2"/>
  <c r="X203" i="2"/>
  <c r="V203" i="2"/>
  <c r="T203" i="2"/>
  <c r="P203" i="2"/>
  <c r="BK203" i="2" s="1"/>
  <c r="BI202" i="2"/>
  <c r="BH202" i="2"/>
  <c r="BG202" i="2"/>
  <c r="BF202" i="2"/>
  <c r="R202" i="2"/>
  <c r="R201" i="2" s="1"/>
  <c r="J70" i="2" s="1"/>
  <c r="Q202" i="2"/>
  <c r="Q201" i="2" s="1"/>
  <c r="I70" i="2" s="1"/>
  <c r="X202" i="2"/>
  <c r="X201" i="2" s="1"/>
  <c r="V202" i="2"/>
  <c r="V201" i="2" s="1"/>
  <c r="T202" i="2"/>
  <c r="T201" i="2" s="1"/>
  <c r="P202" i="2"/>
  <c r="BK202" i="2" s="1"/>
  <c r="BK201" i="2" s="1"/>
  <c r="K201" i="2" s="1"/>
  <c r="K70" i="2" s="1"/>
  <c r="BI200" i="2"/>
  <c r="BH200" i="2"/>
  <c r="BG200" i="2"/>
  <c r="BF200" i="2"/>
  <c r="R200" i="2"/>
  <c r="Q200" i="2"/>
  <c r="X200" i="2"/>
  <c r="V200" i="2"/>
  <c r="T200" i="2"/>
  <c r="P200" i="2"/>
  <c r="BK200" i="2" s="1"/>
  <c r="BI199" i="2"/>
  <c r="BH199" i="2"/>
  <c r="BG199" i="2"/>
  <c r="BF199" i="2"/>
  <c r="R199" i="2"/>
  <c r="Q199" i="2"/>
  <c r="X199" i="2"/>
  <c r="V199" i="2"/>
  <c r="T199" i="2"/>
  <c r="BK199" i="2"/>
  <c r="K199" i="2"/>
  <c r="BE199" i="2" s="1"/>
  <c r="P199" i="2"/>
  <c r="BI197" i="2"/>
  <c r="BH197" i="2"/>
  <c r="BG197" i="2"/>
  <c r="BF197" i="2"/>
  <c r="R197" i="2"/>
  <c r="Q197" i="2"/>
  <c r="X197" i="2"/>
  <c r="V197" i="2"/>
  <c r="T197" i="2"/>
  <c r="BK197" i="2"/>
  <c r="K197" i="2"/>
  <c r="BE197" i="2" s="1"/>
  <c r="P197" i="2"/>
  <c r="BI195" i="2"/>
  <c r="BH195" i="2"/>
  <c r="BG195" i="2"/>
  <c r="BF195" i="2"/>
  <c r="R195" i="2"/>
  <c r="Q195" i="2"/>
  <c r="X195" i="2"/>
  <c r="V195" i="2"/>
  <c r="T195" i="2"/>
  <c r="P195" i="2"/>
  <c r="BK195" i="2" s="1"/>
  <c r="BI194" i="2"/>
  <c r="BH194" i="2"/>
  <c r="BG194" i="2"/>
  <c r="BF194" i="2"/>
  <c r="R194" i="2"/>
  <c r="Q194" i="2"/>
  <c r="X194" i="2"/>
  <c r="V194" i="2"/>
  <c r="T194" i="2"/>
  <c r="P194" i="2"/>
  <c r="BK194" i="2" s="1"/>
  <c r="BI192" i="2"/>
  <c r="BH192" i="2"/>
  <c r="BG192" i="2"/>
  <c r="BF192" i="2"/>
  <c r="R192" i="2"/>
  <c r="Q192" i="2"/>
  <c r="X192" i="2"/>
  <c r="V192" i="2"/>
  <c r="T192" i="2"/>
  <c r="BK192" i="2"/>
  <c r="K192" i="2"/>
  <c r="BE192" i="2" s="1"/>
  <c r="P192" i="2"/>
  <c r="BI189" i="2"/>
  <c r="BH189" i="2"/>
  <c r="BG189" i="2"/>
  <c r="BF189" i="2"/>
  <c r="R189" i="2"/>
  <c r="Q189" i="2"/>
  <c r="X189" i="2"/>
  <c r="V189" i="2"/>
  <c r="T189" i="2"/>
  <c r="BK189" i="2"/>
  <c r="K189" i="2"/>
  <c r="BE189" i="2" s="1"/>
  <c r="P189" i="2"/>
  <c r="BI187" i="2"/>
  <c r="BH187" i="2"/>
  <c r="BG187" i="2"/>
  <c r="BF187" i="2"/>
  <c r="R187" i="2"/>
  <c r="Q187" i="2"/>
  <c r="X187" i="2"/>
  <c r="V187" i="2"/>
  <c r="T187" i="2"/>
  <c r="P187" i="2"/>
  <c r="BK187" i="2" s="1"/>
  <c r="BI184" i="2"/>
  <c r="BH184" i="2"/>
  <c r="BG184" i="2"/>
  <c r="BF184" i="2"/>
  <c r="R184" i="2"/>
  <c r="Q184" i="2"/>
  <c r="X184" i="2"/>
  <c r="V184" i="2"/>
  <c r="T184" i="2"/>
  <c r="P184" i="2"/>
  <c r="BK184" i="2" s="1"/>
  <c r="BI181" i="2"/>
  <c r="BH181" i="2"/>
  <c r="BG181" i="2"/>
  <c r="BF181" i="2"/>
  <c r="R181" i="2"/>
  <c r="R180" i="2" s="1"/>
  <c r="J69" i="2" s="1"/>
  <c r="Q181" i="2"/>
  <c r="Q180" i="2" s="1"/>
  <c r="I69" i="2" s="1"/>
  <c r="X181" i="2"/>
  <c r="X180" i="2" s="1"/>
  <c r="V181" i="2"/>
  <c r="V180" i="2" s="1"/>
  <c r="T181" i="2"/>
  <c r="T180" i="2" s="1"/>
  <c r="BK181" i="2"/>
  <c r="BK180" i="2" s="1"/>
  <c r="K180" i="2" s="1"/>
  <c r="K69" i="2" s="1"/>
  <c r="K181" i="2"/>
  <c r="BE181" i="2" s="1"/>
  <c r="P181" i="2"/>
  <c r="BI179" i="2"/>
  <c r="BH179" i="2"/>
  <c r="BG179" i="2"/>
  <c r="BF179" i="2"/>
  <c r="R179" i="2"/>
  <c r="Q179" i="2"/>
  <c r="X179" i="2"/>
  <c r="V179" i="2"/>
  <c r="T179" i="2"/>
  <c r="BK179" i="2"/>
  <c r="K179" i="2"/>
  <c r="BE179" i="2" s="1"/>
  <c r="P179" i="2"/>
  <c r="BI178" i="2"/>
  <c r="BH178" i="2"/>
  <c r="BG178" i="2"/>
  <c r="BF178" i="2"/>
  <c r="R178" i="2"/>
  <c r="Q178" i="2"/>
  <c r="X178" i="2"/>
  <c r="V178" i="2"/>
  <c r="T178" i="2"/>
  <c r="BK178" i="2"/>
  <c r="K178" i="2"/>
  <c r="BE178" i="2" s="1"/>
  <c r="P178" i="2"/>
  <c r="BI175" i="2"/>
  <c r="BH175" i="2"/>
  <c r="BG175" i="2"/>
  <c r="BF175" i="2"/>
  <c r="R175" i="2"/>
  <c r="Q175" i="2"/>
  <c r="X175" i="2"/>
  <c r="V175" i="2"/>
  <c r="T175" i="2"/>
  <c r="P175" i="2"/>
  <c r="BK175" i="2" s="1"/>
  <c r="BI174" i="2"/>
  <c r="BH174" i="2"/>
  <c r="BG174" i="2"/>
  <c r="BF174" i="2"/>
  <c r="R174" i="2"/>
  <c r="Q174" i="2"/>
  <c r="X174" i="2"/>
  <c r="V174" i="2"/>
  <c r="T174" i="2"/>
  <c r="P174" i="2"/>
  <c r="BK174" i="2" s="1"/>
  <c r="BI173" i="2"/>
  <c r="BH173" i="2"/>
  <c r="BG173" i="2"/>
  <c r="BF173" i="2"/>
  <c r="R173" i="2"/>
  <c r="Q173" i="2"/>
  <c r="X173" i="2"/>
  <c r="V173" i="2"/>
  <c r="T173" i="2"/>
  <c r="BK173" i="2"/>
  <c r="K173" i="2"/>
  <c r="BE173" i="2" s="1"/>
  <c r="P173" i="2"/>
  <c r="BI170" i="2"/>
  <c r="BH170" i="2"/>
  <c r="BG170" i="2"/>
  <c r="BF170" i="2"/>
  <c r="R170" i="2"/>
  <c r="Q170" i="2"/>
  <c r="X170" i="2"/>
  <c r="V170" i="2"/>
  <c r="T170" i="2"/>
  <c r="BK170" i="2"/>
  <c r="K170" i="2"/>
  <c r="BE170" i="2" s="1"/>
  <c r="P170" i="2"/>
  <c r="BI167" i="2"/>
  <c r="BH167" i="2"/>
  <c r="BG167" i="2"/>
  <c r="BF167" i="2"/>
  <c r="R167" i="2"/>
  <c r="R166" i="2" s="1"/>
  <c r="J68" i="2" s="1"/>
  <c r="Q167" i="2"/>
  <c r="Q166" i="2" s="1"/>
  <c r="I68" i="2" s="1"/>
  <c r="X167" i="2"/>
  <c r="X166" i="2" s="1"/>
  <c r="V167" i="2"/>
  <c r="V166" i="2" s="1"/>
  <c r="T167" i="2"/>
  <c r="T166" i="2" s="1"/>
  <c r="P167" i="2"/>
  <c r="BK167" i="2" s="1"/>
  <c r="BK166" i="2" s="1"/>
  <c r="K166" i="2" s="1"/>
  <c r="K68" i="2" s="1"/>
  <c r="BI162" i="2"/>
  <c r="BH162" i="2"/>
  <c r="BG162" i="2"/>
  <c r="BF162" i="2"/>
  <c r="R162" i="2"/>
  <c r="R161" i="2" s="1"/>
  <c r="J67" i="2" s="1"/>
  <c r="Q162" i="2"/>
  <c r="Q161" i="2" s="1"/>
  <c r="I67" i="2" s="1"/>
  <c r="X162" i="2"/>
  <c r="X161" i="2" s="1"/>
  <c r="V162" i="2"/>
  <c r="V161" i="2" s="1"/>
  <c r="T162" i="2"/>
  <c r="T161" i="2" s="1"/>
  <c r="P162" i="2"/>
  <c r="BK162" i="2" s="1"/>
  <c r="BK161" i="2" s="1"/>
  <c r="K161" i="2" s="1"/>
  <c r="K67" i="2" s="1"/>
  <c r="BI160" i="2"/>
  <c r="BH160" i="2"/>
  <c r="BG160" i="2"/>
  <c r="BF160" i="2"/>
  <c r="R160" i="2"/>
  <c r="Q160" i="2"/>
  <c r="X160" i="2"/>
  <c r="V160" i="2"/>
  <c r="T160" i="2"/>
  <c r="P160" i="2"/>
  <c r="BK160" i="2" s="1"/>
  <c r="BI159" i="2"/>
  <c r="BH159" i="2"/>
  <c r="BG159" i="2"/>
  <c r="BF159" i="2"/>
  <c r="R159" i="2"/>
  <c r="Q159" i="2"/>
  <c r="X159" i="2"/>
  <c r="V159" i="2"/>
  <c r="T159" i="2"/>
  <c r="K159" i="2"/>
  <c r="BE159" i="2" s="1"/>
  <c r="P159" i="2"/>
  <c r="BK159" i="2" s="1"/>
  <c r="BI158" i="2"/>
  <c r="BH158" i="2"/>
  <c r="BG158" i="2"/>
  <c r="BF158" i="2"/>
  <c r="R158" i="2"/>
  <c r="Q158" i="2"/>
  <c r="X158" i="2"/>
  <c r="V158" i="2"/>
  <c r="T158" i="2"/>
  <c r="BK158" i="2"/>
  <c r="K158" i="2"/>
  <c r="BE158" i="2" s="1"/>
  <c r="P158" i="2"/>
  <c r="BI157" i="2"/>
  <c r="BH157" i="2"/>
  <c r="BG157" i="2"/>
  <c r="BF157" i="2"/>
  <c r="R157" i="2"/>
  <c r="Q157" i="2"/>
  <c r="X157" i="2"/>
  <c r="V157" i="2"/>
  <c r="T157" i="2"/>
  <c r="BK157" i="2"/>
  <c r="K157" i="2"/>
  <c r="BE157" i="2" s="1"/>
  <c r="P157" i="2"/>
  <c r="BI156" i="2"/>
  <c r="BH156" i="2"/>
  <c r="BG156" i="2"/>
  <c r="BF156" i="2"/>
  <c r="R156" i="2"/>
  <c r="Q156" i="2"/>
  <c r="X156" i="2"/>
  <c r="V156" i="2"/>
  <c r="T156" i="2"/>
  <c r="P156" i="2"/>
  <c r="BK156" i="2" s="1"/>
  <c r="BI155" i="2"/>
  <c r="BH155" i="2"/>
  <c r="BG155" i="2"/>
  <c r="BF155" i="2"/>
  <c r="R155" i="2"/>
  <c r="Q155" i="2"/>
  <c r="X155" i="2"/>
  <c r="V155" i="2"/>
  <c r="T155" i="2"/>
  <c r="K155" i="2"/>
  <c r="BE155" i="2" s="1"/>
  <c r="P155" i="2"/>
  <c r="BK155" i="2" s="1"/>
  <c r="BI154" i="2"/>
  <c r="BH154" i="2"/>
  <c r="BG154" i="2"/>
  <c r="BF154" i="2"/>
  <c r="R154" i="2"/>
  <c r="Q154" i="2"/>
  <c r="X154" i="2"/>
  <c r="V154" i="2"/>
  <c r="T154" i="2"/>
  <c r="BK154" i="2"/>
  <c r="K154" i="2"/>
  <c r="BE154" i="2" s="1"/>
  <c r="P154" i="2"/>
  <c r="BI153" i="2"/>
  <c r="BH153" i="2"/>
  <c r="BG153" i="2"/>
  <c r="BF153" i="2"/>
  <c r="R153" i="2"/>
  <c r="Q153" i="2"/>
  <c r="X153" i="2"/>
  <c r="V153" i="2"/>
  <c r="T153" i="2"/>
  <c r="BK153" i="2"/>
  <c r="K153" i="2"/>
  <c r="BE153" i="2" s="1"/>
  <c r="P153" i="2"/>
  <c r="BI152" i="2"/>
  <c r="BH152" i="2"/>
  <c r="BG152" i="2"/>
  <c r="BF152" i="2"/>
  <c r="R152" i="2"/>
  <c r="R151" i="2" s="1"/>
  <c r="Q152" i="2"/>
  <c r="Q151" i="2" s="1"/>
  <c r="X152" i="2"/>
  <c r="X151" i="2" s="1"/>
  <c r="V152" i="2"/>
  <c r="V151" i="2" s="1"/>
  <c r="V150" i="2" s="1"/>
  <c r="T152" i="2"/>
  <c r="T151" i="2" s="1"/>
  <c r="T150" i="2" s="1"/>
  <c r="P152" i="2"/>
  <c r="BK152" i="2" s="1"/>
  <c r="BI149" i="2"/>
  <c r="BH149" i="2"/>
  <c r="BG149" i="2"/>
  <c r="BF149" i="2"/>
  <c r="R149" i="2"/>
  <c r="R148" i="2" s="1"/>
  <c r="J64" i="2" s="1"/>
  <c r="Q149" i="2"/>
  <c r="Q148" i="2" s="1"/>
  <c r="I64" i="2" s="1"/>
  <c r="X149" i="2"/>
  <c r="X148" i="2" s="1"/>
  <c r="V149" i="2"/>
  <c r="V148" i="2" s="1"/>
  <c r="T149" i="2"/>
  <c r="T148" i="2" s="1"/>
  <c r="BK149" i="2"/>
  <c r="BK148" i="2" s="1"/>
  <c r="K148" i="2" s="1"/>
  <c r="K64" i="2" s="1"/>
  <c r="K149" i="2"/>
  <c r="BE149" i="2" s="1"/>
  <c r="P149" i="2"/>
  <c r="BI147" i="2"/>
  <c r="BH147" i="2"/>
  <c r="BG147" i="2"/>
  <c r="BF147" i="2"/>
  <c r="R147" i="2"/>
  <c r="Q147" i="2"/>
  <c r="X147" i="2"/>
  <c r="V147" i="2"/>
  <c r="T147" i="2"/>
  <c r="BK147" i="2"/>
  <c r="P147" i="2"/>
  <c r="K147" i="2" s="1"/>
  <c r="BE147" i="2" s="1"/>
  <c r="BI146" i="2"/>
  <c r="BH146" i="2"/>
  <c r="BG146" i="2"/>
  <c r="BF146" i="2"/>
  <c r="R146" i="2"/>
  <c r="Q146" i="2"/>
  <c r="X146" i="2"/>
  <c r="V146" i="2"/>
  <c r="T146" i="2"/>
  <c r="P146" i="2"/>
  <c r="BK146" i="2" s="1"/>
  <c r="BI145" i="2"/>
  <c r="BH145" i="2"/>
  <c r="BG145" i="2"/>
  <c r="BF145" i="2"/>
  <c r="R145" i="2"/>
  <c r="Q145" i="2"/>
  <c r="X145" i="2"/>
  <c r="V145" i="2"/>
  <c r="T145" i="2"/>
  <c r="P145" i="2"/>
  <c r="BK145" i="2" s="1"/>
  <c r="BI144" i="2"/>
  <c r="BH144" i="2"/>
  <c r="BG144" i="2"/>
  <c r="BF144" i="2"/>
  <c r="R144" i="2"/>
  <c r="R143" i="2" s="1"/>
  <c r="J63" i="2" s="1"/>
  <c r="Q144" i="2"/>
  <c r="Q143" i="2" s="1"/>
  <c r="I63" i="2" s="1"/>
  <c r="X144" i="2"/>
  <c r="X143" i="2" s="1"/>
  <c r="V144" i="2"/>
  <c r="V143" i="2" s="1"/>
  <c r="T144" i="2"/>
  <c r="T143" i="2" s="1"/>
  <c r="BK144" i="2"/>
  <c r="K144" i="2"/>
  <c r="BE144" i="2" s="1"/>
  <c r="P144" i="2"/>
  <c r="BI140" i="2"/>
  <c r="BH140" i="2"/>
  <c r="BG140" i="2"/>
  <c r="BF140" i="2"/>
  <c r="R140" i="2"/>
  <c r="Q140" i="2"/>
  <c r="X140" i="2"/>
  <c r="V140" i="2"/>
  <c r="T140" i="2"/>
  <c r="BK140" i="2"/>
  <c r="K140" i="2"/>
  <c r="BE140" i="2" s="1"/>
  <c r="P140" i="2"/>
  <c r="BI137" i="2"/>
  <c r="BH137" i="2"/>
  <c r="BG137" i="2"/>
  <c r="BF137" i="2"/>
  <c r="R137" i="2"/>
  <c r="Q137" i="2"/>
  <c r="X137" i="2"/>
  <c r="V137" i="2"/>
  <c r="T137" i="2"/>
  <c r="BK137" i="2"/>
  <c r="K137" i="2"/>
  <c r="BE137" i="2" s="1"/>
  <c r="P137" i="2"/>
  <c r="BI135" i="2"/>
  <c r="BH135" i="2"/>
  <c r="BG135" i="2"/>
  <c r="BF135" i="2"/>
  <c r="R135" i="2"/>
  <c r="Q135" i="2"/>
  <c r="X135" i="2"/>
  <c r="V135" i="2"/>
  <c r="T135" i="2"/>
  <c r="P135" i="2"/>
  <c r="BK135" i="2" s="1"/>
  <c r="BI129" i="2"/>
  <c r="BH129" i="2"/>
  <c r="BG129" i="2"/>
  <c r="BF129" i="2"/>
  <c r="R129" i="2"/>
  <c r="Q129" i="2"/>
  <c r="X129" i="2"/>
  <c r="V129" i="2"/>
  <c r="T129" i="2"/>
  <c r="P129" i="2"/>
  <c r="BK129" i="2" s="1"/>
  <c r="BI128" i="2"/>
  <c r="BH128" i="2"/>
  <c r="BG128" i="2"/>
  <c r="BF128" i="2"/>
  <c r="R128" i="2"/>
  <c r="Q128" i="2"/>
  <c r="X128" i="2"/>
  <c r="V128" i="2"/>
  <c r="T128" i="2"/>
  <c r="BK128" i="2"/>
  <c r="K128" i="2"/>
  <c r="BE128" i="2" s="1"/>
  <c r="P128" i="2"/>
  <c r="BI122" i="2"/>
  <c r="BH122" i="2"/>
  <c r="BG122" i="2"/>
  <c r="BF122" i="2"/>
  <c r="R122" i="2"/>
  <c r="R121" i="2" s="1"/>
  <c r="J62" i="2" s="1"/>
  <c r="Q122" i="2"/>
  <c r="Q121" i="2" s="1"/>
  <c r="I62" i="2" s="1"/>
  <c r="X122" i="2"/>
  <c r="X121" i="2" s="1"/>
  <c r="V122" i="2"/>
  <c r="V121" i="2" s="1"/>
  <c r="T122" i="2"/>
  <c r="T121" i="2" s="1"/>
  <c r="BK122" i="2"/>
  <c r="K122" i="2"/>
  <c r="BE122" i="2" s="1"/>
  <c r="P122" i="2"/>
  <c r="BI118" i="2"/>
  <c r="BH118" i="2"/>
  <c r="BG118" i="2"/>
  <c r="BF118" i="2"/>
  <c r="R118" i="2"/>
  <c r="Q118" i="2"/>
  <c r="X118" i="2"/>
  <c r="V118" i="2"/>
  <c r="T118" i="2"/>
  <c r="BK118" i="2"/>
  <c r="P118" i="2"/>
  <c r="K118" i="2" s="1"/>
  <c r="BE118" i="2" s="1"/>
  <c r="BI115" i="2"/>
  <c r="BH115" i="2"/>
  <c r="BG115" i="2"/>
  <c r="BF115" i="2"/>
  <c r="R115" i="2"/>
  <c r="Q115" i="2"/>
  <c r="X115" i="2"/>
  <c r="V115" i="2"/>
  <c r="T115" i="2"/>
  <c r="P115" i="2"/>
  <c r="BK115" i="2" s="1"/>
  <c r="BI113" i="2"/>
  <c r="BH113" i="2"/>
  <c r="BG113" i="2"/>
  <c r="BF113" i="2"/>
  <c r="R113" i="2"/>
  <c r="Q113" i="2"/>
  <c r="X113" i="2"/>
  <c r="V113" i="2"/>
  <c r="T113" i="2"/>
  <c r="P113" i="2"/>
  <c r="BK113" i="2" s="1"/>
  <c r="BI109" i="2"/>
  <c r="BH109" i="2"/>
  <c r="BG109" i="2"/>
  <c r="BF109" i="2"/>
  <c r="R109" i="2"/>
  <c r="R108" i="2" s="1"/>
  <c r="J61" i="2" s="1"/>
  <c r="Q109" i="2"/>
  <c r="Q108" i="2" s="1"/>
  <c r="I61" i="2" s="1"/>
  <c r="X109" i="2"/>
  <c r="X108" i="2" s="1"/>
  <c r="V109" i="2"/>
  <c r="V108" i="2" s="1"/>
  <c r="T109" i="2"/>
  <c r="T108" i="2" s="1"/>
  <c r="BK109" i="2"/>
  <c r="K109" i="2"/>
  <c r="BE109" i="2" s="1"/>
  <c r="P109" i="2"/>
  <c r="BI102" i="2"/>
  <c r="BH102" i="2"/>
  <c r="BG102" i="2"/>
  <c r="BF102" i="2"/>
  <c r="R102" i="2"/>
  <c r="Q102" i="2"/>
  <c r="X102" i="2"/>
  <c r="V102" i="2"/>
  <c r="T102" i="2"/>
  <c r="BK102" i="2"/>
  <c r="K102" i="2"/>
  <c r="BE102" i="2" s="1"/>
  <c r="P102" i="2"/>
  <c r="BI99" i="2"/>
  <c r="BH99" i="2"/>
  <c r="BG99" i="2"/>
  <c r="BF99" i="2"/>
  <c r="R99" i="2"/>
  <c r="Q99" i="2"/>
  <c r="X99" i="2"/>
  <c r="V99" i="2"/>
  <c r="T99" i="2"/>
  <c r="BK99" i="2"/>
  <c r="K99" i="2"/>
  <c r="BE99" i="2" s="1"/>
  <c r="P99" i="2"/>
  <c r="BI93" i="2"/>
  <c r="F36" i="2" s="1"/>
  <c r="BF52" i="1" s="1"/>
  <c r="BF51" i="1" s="1"/>
  <c r="W30" i="1" s="1"/>
  <c r="BH93" i="2"/>
  <c r="F35" i="2" s="1"/>
  <c r="BE52" i="1" s="1"/>
  <c r="BE51" i="1" s="1"/>
  <c r="BG93" i="2"/>
  <c r="F34" i="2" s="1"/>
  <c r="BD52" i="1" s="1"/>
  <c r="BD51" i="1" s="1"/>
  <c r="BF93" i="2"/>
  <c r="F33" i="2" s="1"/>
  <c r="BC52" i="1" s="1"/>
  <c r="R93" i="2"/>
  <c r="R92" i="2" s="1"/>
  <c r="Q93" i="2"/>
  <c r="Q92" i="2" s="1"/>
  <c r="X93" i="2"/>
  <c r="X92" i="2" s="1"/>
  <c r="X91" i="2" s="1"/>
  <c r="V93" i="2"/>
  <c r="V92" i="2" s="1"/>
  <c r="V91" i="2" s="1"/>
  <c r="V90" i="2" s="1"/>
  <c r="T93" i="2"/>
  <c r="T92" i="2" s="1"/>
  <c r="T91" i="2" s="1"/>
  <c r="T90" i="2" s="1"/>
  <c r="AW52" i="1" s="1"/>
  <c r="AW51" i="1" s="1"/>
  <c r="P93" i="2"/>
  <c r="BK93" i="2" s="1"/>
  <c r="BK92" i="2" s="1"/>
  <c r="J86" i="2"/>
  <c r="F86" i="2"/>
  <c r="F84" i="2"/>
  <c r="E82" i="2"/>
  <c r="J53" i="2"/>
  <c r="F53" i="2"/>
  <c r="F51" i="2"/>
  <c r="E49" i="2"/>
  <c r="J18" i="2"/>
  <c r="E18" i="2"/>
  <c r="F87" i="2" s="1"/>
  <c r="J17" i="2"/>
  <c r="J12" i="2"/>
  <c r="J84" i="2" s="1"/>
  <c r="E7" i="2"/>
  <c r="BC51" i="1"/>
  <c r="AY51" i="1" s="1"/>
  <c r="AK27" i="1" s="1"/>
  <c r="AU51" i="1"/>
  <c r="L47" i="1"/>
  <c r="AM46" i="1"/>
  <c r="L46" i="1"/>
  <c r="AM44" i="1"/>
  <c r="L44" i="1"/>
  <c r="L42" i="1"/>
  <c r="L41" i="1"/>
  <c r="W27" i="1" l="1"/>
  <c r="K92" i="2"/>
  <c r="K60" i="2" s="1"/>
  <c r="Q91" i="2"/>
  <c r="I60" i="2"/>
  <c r="W29" i="1"/>
  <c r="BA51" i="1"/>
  <c r="BK108" i="2"/>
  <c r="K108" i="2" s="1"/>
  <c r="K61" i="2" s="1"/>
  <c r="BK151" i="2"/>
  <c r="Q150" i="2"/>
  <c r="I65" i="2" s="1"/>
  <c r="I66" i="2"/>
  <c r="R91" i="2"/>
  <c r="J60" i="2"/>
  <c r="J66" i="2"/>
  <c r="R150" i="2"/>
  <c r="J65" i="2" s="1"/>
  <c r="E80" i="2"/>
  <c r="E47" i="2"/>
  <c r="W28" i="1"/>
  <c r="AZ51" i="1"/>
  <c r="BK121" i="2"/>
  <c r="K121" i="2" s="1"/>
  <c r="K62" i="2" s="1"/>
  <c r="BK143" i="2"/>
  <c r="K143" i="2" s="1"/>
  <c r="K63" i="2" s="1"/>
  <c r="X150" i="2"/>
  <c r="X90" i="2" s="1"/>
  <c r="F54" i="2"/>
  <c r="K113" i="2"/>
  <c r="BE113" i="2" s="1"/>
  <c r="K129" i="2"/>
  <c r="BE129" i="2" s="1"/>
  <c r="K145" i="2"/>
  <c r="BE145" i="2" s="1"/>
  <c r="K174" i="2"/>
  <c r="BE174" i="2" s="1"/>
  <c r="K184" i="2"/>
  <c r="BE184" i="2" s="1"/>
  <c r="K194" i="2"/>
  <c r="BE194" i="2" s="1"/>
  <c r="K200" i="2"/>
  <c r="BE200" i="2" s="1"/>
  <c r="K202" i="2"/>
  <c r="BE202" i="2" s="1"/>
  <c r="K207" i="2"/>
  <c r="BE207" i="2" s="1"/>
  <c r="K33" i="2"/>
  <c r="AY52" i="1" s="1"/>
  <c r="J51" i="2"/>
  <c r="K93" i="2"/>
  <c r="BE93" i="2" s="1"/>
  <c r="K115" i="2"/>
  <c r="BE115" i="2" s="1"/>
  <c r="K135" i="2"/>
  <c r="BE135" i="2" s="1"/>
  <c r="K146" i="2"/>
  <c r="BE146" i="2" s="1"/>
  <c r="K152" i="2"/>
  <c r="BE152" i="2" s="1"/>
  <c r="K156" i="2"/>
  <c r="BE156" i="2" s="1"/>
  <c r="K160" i="2"/>
  <c r="BE160" i="2" s="1"/>
  <c r="K162" i="2"/>
  <c r="BE162" i="2" s="1"/>
  <c r="K167" i="2"/>
  <c r="BE167" i="2" s="1"/>
  <c r="K175" i="2"/>
  <c r="BE175" i="2" s="1"/>
  <c r="K187" i="2"/>
  <c r="BE187" i="2" s="1"/>
  <c r="K195" i="2"/>
  <c r="BE195" i="2" s="1"/>
  <c r="K203" i="2"/>
  <c r="BE203" i="2" s="1"/>
  <c r="K208" i="2"/>
  <c r="BE208" i="2" s="1"/>
  <c r="K32" i="2" l="1"/>
  <c r="AX52" i="1" s="1"/>
  <c r="AV52" i="1" s="1"/>
  <c r="F32" i="2"/>
  <c r="BB52" i="1" s="1"/>
  <c r="BB51" i="1" s="1"/>
  <c r="R90" i="2"/>
  <c r="J58" i="2" s="1"/>
  <c r="K28" i="2" s="1"/>
  <c r="AT52" i="1" s="1"/>
  <c r="AT51" i="1" s="1"/>
  <c r="J59" i="2"/>
  <c r="Q90" i="2"/>
  <c r="I58" i="2" s="1"/>
  <c r="K27" i="2" s="1"/>
  <c r="AS52" i="1" s="1"/>
  <c r="AS51" i="1" s="1"/>
  <c r="I59" i="2"/>
  <c r="BK91" i="2"/>
  <c r="K151" i="2"/>
  <c r="K66" i="2" s="1"/>
  <c r="BK150" i="2"/>
  <c r="K150" i="2" s="1"/>
  <c r="K65" i="2" s="1"/>
  <c r="K91" i="2" l="1"/>
  <c r="K59" i="2" s="1"/>
  <c r="BK90" i="2"/>
  <c r="K90" i="2" s="1"/>
  <c r="W26" i="1"/>
  <c r="AX51" i="1"/>
  <c r="AK26" i="1" l="1"/>
  <c r="AV51" i="1"/>
  <c r="K58" i="2"/>
  <c r="K29" i="2"/>
  <c r="AG52" i="1" l="1"/>
  <c r="K38" i="2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<sst xmlns="http://schemas.openxmlformats.org/spreadsheetml/2006/main" count="2011" uniqueCount="578">
  <si>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</si>
  <si>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</si>
  <si>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</si>
  <si>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</si>
  <si>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</si>
  <si>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</si>
  <si>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</si>
  <si>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True</t>
  </si>
  <si>
    <t>{cbf9cdeb-788f-47ee-af2c-d545d5cb9d24}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</si>
  <si>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</si>
  <si>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</si>
  <si>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</si>
  <si>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</si>
  <si>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</si>
  <si>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</si>
  <si>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</si>
  <si>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</si>
  <si>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172911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</si>
  <si>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</si>
  <si>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</si>
  <si>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Šedina Petr Mgr., č. p. 64, 28002 Polepy</t>
  </si>
  <si>
    <t>KSO:</t>
  </si>
  <si>
    <t>811</t>
  </si>
  <si>
    <t>CC-CZ:</t>
  </si>
  <si>
    <t>125</t>
  </si>
  <si>
    <t>Místo:</t>
  </si>
  <si>
    <t>Veletov st.134/1</t>
  </si>
  <si>
    <t>Datum:</t>
  </si>
  <si>
    <t>29. 11. 2017</t>
  </si>
  <si>
    <t>Zadavatel:</t>
  </si>
  <si>
    <t>IČ:</t>
  </si>
  <si>
    <t>48660795</t>
  </si>
  <si>
    <t>Mgr. Petr Šedina</t>
  </si>
  <si>
    <t>DIČ:</t>
  </si>
  <si>
    <t>CZ6409131179</t>
  </si>
  <si>
    <t>Uchazeč:</t>
  </si>
  <si>
    <t>Vyplň údaj</t>
  </si>
  <si>
    <t>Projektant:</t>
  </si>
  <si>
    <t>25953702</t>
  </si>
  <si>
    <t>SIGREEN s.r.o.</t>
  </si>
  <si>
    <t>CZ25953702</t>
  </si>
  <si>
    <t>Poznámka:</t>
  </si>
  <si>
    <t/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</si>
  <si>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</si>
  <si>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</si>
  <si>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</si>
  <si>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</si>
  <si>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</si>
  <si>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</si>
  <si>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</si>
  <si>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</si>
  <si>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</si>
  <si>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</si>
  <si>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</si>
  <si>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</si>
  <si>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</si>
  <si>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</si>
  <si>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</si>
  <si>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</si>
  <si>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</si>
  <si>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</si>
  <si>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</si>
  <si>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</si>
  <si>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</si>
  <si>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</si>
  <si>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</si>
  <si>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</si>
  <si>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</si>
  <si>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</si>
  <si>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</si>
  <si>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</si>
  <si>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</si>
  <si>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</si>
  <si>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</si>
  <si>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</si>
  <si>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</si>
  <si>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</si>
  <si>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</si>
  <si>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</si>
  <si>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</si>
  <si>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</si>
  <si>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</si>
  <si>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</si>
  <si>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</si>
  <si>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Stavební úpravy stavby pro výrobu a skladování - Hala 1</t>
  </si>
  <si>
    <t>STA</t>
  </si>
  <si>
    <t>1</t>
  </si>
  <si>
    <t>{5439ec25-5e81-42fe-82a9-1ff1be2ddd7f}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</si>
  <si>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</si>
  <si>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</si>
  <si>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</si>
  <si>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</si>
  <si>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</si>
  <si>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</si>
  <si>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</si>
  <si>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</si>
  <si>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172911 - Stavební úpravy stavby pro výrobu a skladování - Hala 1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</si>
  <si>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</si>
  <si>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</si>
  <si>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</si>
  <si>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</si>
  <si>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</si>
  <si>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</si>
  <si>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</si>
  <si>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</si>
  <si>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</si>
  <si>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</si>
  <si>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</si>
  <si>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</si>
  <si>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</si>
  <si>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</si>
  <si>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</si>
  <si>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</si>
  <si>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</si>
  <si>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</si>
  <si>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</si>
  <si>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</si>
  <si>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</si>
  <si>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>SOUPIS PRACÍ</t>
  </si>
  <si>
    <t>PČ</t>
  </si>
  <si>
    <t>Popis</t>
  </si>
  <si>
    <t>MJ</t>
  </si>
  <si>
    <t>Množství</t>
  </si>
  <si>
    <t>J. materiál [CZK]</t>
  </si>
  <si>
    <t>J. montáž [CZK]</t>
  </si>
  <si>
    <t>Cenová soustava</t>
  </si>
  <si>
    <t>Poznámka</t>
  </si>
  <si>
    <t>J.cena [CZK]</t>
  </si>
  <si>
    <t>Materiál celkem [CZK]</t>
  </si>
  <si>
    <t>Montáž celkem [CZK]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</si>
  <si>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</si>
  <si>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</si>
  <si>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</si>
  <si>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</si>
  <si>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</si>
  <si>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</si>
  <si>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</si>
  <si>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</si>
  <si>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</si>
  <si>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</si>
  <si>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</si>
  <si>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K</t>
  </si>
  <si>
    <t>342151112a</t>
  </si>
  <si>
    <t>Montáž opláštění stěn ocelové konstrukce ze sendvičových panelů šroubovaných, výšky budovy přes 6 do 12 m</t>
  </si>
  <si>
    <t>m2</t>
  </si>
  <si>
    <t>4</t>
  </si>
  <si>
    <t>394268298</t>
  </si>
  <si>
    <t>VV</t>
  </si>
  <si>
    <t>"S" (37,21*6,44)</t>
  </si>
  <si>
    <t>"J" (37,33*6,44)-((4,2*3,87*2)+(1,28*2,16))</t>
  </si>
  <si>
    <t>"Z" ((15,9*6,44)+(7,95*2,33))-((1,11*2,15)+(1,22*1,8))</t>
  </si>
  <si>
    <t>"V" ((16,02*6,44)+(8,01*2,33))-((0,57*0,57)+(1,22*1,8))</t>
  </si>
  <si>
    <t>Součet</t>
  </si>
  <si>
    <t>M</t>
  </si>
  <si>
    <t>553247660a</t>
  </si>
  <si>
    <t>Stěnový sendvičový panel s jádrem IPN tl.120 mm</t>
  </si>
  <si>
    <t>8</t>
  </si>
  <si>
    <t>958698336</t>
  </si>
  <si>
    <t>P</t>
  </si>
  <si>
    <t>Poznámka k položce:
Součinitel prostupu tepla U = 0,28 W/m2K (nebo lepší)
Bude splňovat požadavek na DP1 dle čl.5.4.11 ČSN 730810</t>
  </si>
  <si>
    <t>680,412*1,08 'Přepočtené koeficientem množství</t>
  </si>
  <si>
    <t>342151125a</t>
  </si>
  <si>
    <t>Příplatek za ocelovou konstrukci pro vyrovnání nerovinnosti stěn</t>
  </si>
  <si>
    <t>-1497522088</t>
  </si>
  <si>
    <t>Vodorovné konstrukce</t>
  </si>
  <si>
    <t>441171111</t>
  </si>
  <si>
    <t>Montáž ocelové konstrukce zastřešení (vazníky, krovy) hmotnosti jednotlivých prvků do 30 kg/m, délky do 12 m</t>
  </si>
  <si>
    <t>t</t>
  </si>
  <si>
    <t>CS ÚRS 2017 01</t>
  </si>
  <si>
    <t>12485757</t>
  </si>
  <si>
    <t>Poznámka k položce:
Bude ověřeno statickým výpočtem</t>
  </si>
  <si>
    <t>(37,33*18)*0,0134</t>
  </si>
  <si>
    <t>5</t>
  </si>
  <si>
    <t>130107460</t>
  </si>
  <si>
    <t>ocel profilová IPE, v jakosti 11 375, h=140 mm</t>
  </si>
  <si>
    <t>1866852363</t>
  </si>
  <si>
    <t>Poznámka k položce:
Hmotnost: 13,40 kg/m</t>
  </si>
  <si>
    <t>6</t>
  </si>
  <si>
    <t>444151112</t>
  </si>
  <si>
    <t>Montáž krytiny střech ocelových konstrukcí ze sendvičových panelů šroubovaných, výšky budovy přes 6 do 12 m</t>
  </si>
  <si>
    <t>-633898837</t>
  </si>
  <si>
    <t>(8,8*37,33)*2</t>
  </si>
  <si>
    <t>7</t>
  </si>
  <si>
    <t>553247360a</t>
  </si>
  <si>
    <t>Střešní sendvičový panel s jádem IPN tl.120 mm</t>
  </si>
  <si>
    <t>1485725925</t>
  </si>
  <si>
    <t>Poznámka k položce:
Součinitel prostupu tepla U = 0,28 W/m2K (Nebo lepší)
klasifikace z hlediska chování střech při vnějším požáru BROOF(t3)</t>
  </si>
  <si>
    <t>657,008*1,08 'Přepočtené koeficientem množství</t>
  </si>
  <si>
    <t>9</t>
  </si>
  <si>
    <t>Ostatní konstrukce a práce, bourání</t>
  </si>
  <si>
    <t>941111121</t>
  </si>
  <si>
    <t>Montáž lešení řadového trubkového lehkého pracovního s podlahami s provozním zatížením tř. 3 do 200 kg/m2 šířky tř. W09 přes 0,9 do 1,2 m, výšky do 10 m</t>
  </si>
  <si>
    <t>16</t>
  </si>
  <si>
    <t>-375333785</t>
  </si>
  <si>
    <t>"J" (37,33*6,44)</t>
  </si>
  <si>
    <t>"Z" ((15,9*6,44)+(7,95*2,33))</t>
  </si>
  <si>
    <t>"V" ((16,02*6,44)+(8,01*2,33))</t>
  </si>
  <si>
    <t>941111221</t>
  </si>
  <si>
    <t>Montáž lešení řadového trubkového lehkého pracovního s podlahami s provozním zatížením tř. 3 do 200 kg/m2 Příplatek za první a každý další den použití lešení k ceně -1121</t>
  </si>
  <si>
    <t>-191381309</t>
  </si>
  <si>
    <t>10</t>
  </si>
  <si>
    <t>941111821</t>
  </si>
  <si>
    <t>Demontáž lešení řadového trubkového lehkého pracovního s podlahami s provozním zatížením tř. 3 do 200 kg/m2 šířky tř. W09 přes 0,9 do 1,2 m, výšky do 10 m</t>
  </si>
  <si>
    <t>1599838953</t>
  </si>
  <si>
    <t>11</t>
  </si>
  <si>
    <t>953943a</t>
  </si>
  <si>
    <t xml:space="preserve">Demontáž a montáž fasádních prvků </t>
  </si>
  <si>
    <t>kus</t>
  </si>
  <si>
    <t>-1286475755</t>
  </si>
  <si>
    <t xml:space="preserve">Poznámka k položce:
Demontáž a zpětná montáž fasádních prvků a světel:
- demontáž a zpětná montáž lampy
- demontáž reklamní plachty
- demontáž vratové kolejnice 2x
</t>
  </si>
  <si>
    <t>12</t>
  </si>
  <si>
    <t>968062374</t>
  </si>
  <si>
    <t>Vybourání dřevěných rámů oken s křídly, dveřních zárubní, vrat, stěn, ostění nebo obkladů rámů oken s křídly zdvojených, plochy do 1 m2</t>
  </si>
  <si>
    <t>-990997429</t>
  </si>
  <si>
    <t>(0,57*0,57)</t>
  </si>
  <si>
    <t>13</t>
  </si>
  <si>
    <t>968072456</t>
  </si>
  <si>
    <t>Vybourání kovových rámů oken s křídly, dveřních zárubní, vrat, stěn, ostění nebo obkladů dveřních zárubní, plochy přes 2 m2</t>
  </si>
  <si>
    <t>1234426578</t>
  </si>
  <si>
    <t>(1,28*2,16)</t>
  </si>
  <si>
    <t>997</t>
  </si>
  <si>
    <t>Přesun sutě</t>
  </si>
  <si>
    <t>14</t>
  </si>
  <si>
    <t>997013112</t>
  </si>
  <si>
    <t>Vnitrostaveništní doprava suti a vybouraných hmot vodorovně do 50 m svisle s použitím mechanizace pro budovy a haly výšky přes 6 do 9 m</t>
  </si>
  <si>
    <t>695312704</t>
  </si>
  <si>
    <t>997013501</t>
  </si>
  <si>
    <t>Odvoz suti a vybouraných hmot na skládku nebo meziskládku se složením, na vzdálenost do 1 km</t>
  </si>
  <si>
    <t>-1265926427</t>
  </si>
  <si>
    <t>997013509</t>
  </si>
  <si>
    <t>Odvoz suti a vybouraných hmot na skládku nebo meziskládku se složením, na vzdálenost Příplatek k ceně za každý další i započatý 1 km přes 1 km</t>
  </si>
  <si>
    <t>2030218797</t>
  </si>
  <si>
    <t>17</t>
  </si>
  <si>
    <t>997013831</t>
  </si>
  <si>
    <t>Poplatek za uložení stavebního odpadu na skládce (skládkovné) směsného</t>
  </si>
  <si>
    <t>-659709170</t>
  </si>
  <si>
    <t>998</t>
  </si>
  <si>
    <t>Přesun hmot</t>
  </si>
  <si>
    <t>18</t>
  </si>
  <si>
    <t>998021021</t>
  </si>
  <si>
    <t>Přesun hmot pro haly občanské výstavby, výrobu a služby s nosnou svislou konstrukcí zděnou nebo betonovou monolitickou vodorovná dopravní vzdálenost do 100 m, pro haly výšky do 20 m</t>
  </si>
  <si>
    <t>-1282033082</t>
  </si>
  <si>
    <t>PSV</t>
  </si>
  <si>
    <t>Práce a dodávky PSV</t>
  </si>
  <si>
    <t>741</t>
  </si>
  <si>
    <t>Elektroinstalace - silnoproud</t>
  </si>
  <si>
    <t>19</t>
  </si>
  <si>
    <t>741371011</t>
  </si>
  <si>
    <t>Montáž svítidel zářivkových se zapojením vodičů bytových nebo společenských místností stropních závěsných na trubkách 1 zdroj</t>
  </si>
  <si>
    <t>-2097864985</t>
  </si>
  <si>
    <t>20</t>
  </si>
  <si>
    <t>348237700a</t>
  </si>
  <si>
    <t>LED svítidlo závěsné 36W 4500K 3630lm</t>
  </si>
  <si>
    <t>32</t>
  </si>
  <si>
    <t>-2096016426</t>
  </si>
  <si>
    <t>741372151</t>
  </si>
  <si>
    <t>Montáž svítidel LED se zapojením vodičů průmyslových závěsných lamp</t>
  </si>
  <si>
    <t>2081563647</t>
  </si>
  <si>
    <t>22</t>
  </si>
  <si>
    <t>521021a</t>
  </si>
  <si>
    <t>LED svítidlo průmyslové závěsné 155W 4000K 20500lm</t>
  </si>
  <si>
    <t>ks</t>
  </si>
  <si>
    <t>1197767188</t>
  </si>
  <si>
    <t>23</t>
  </si>
  <si>
    <t>741373003a</t>
  </si>
  <si>
    <t>Montáž svítidel LED se zapojením vodičů průmyslových nebo venkovních na sloupek</t>
  </si>
  <si>
    <t>79681146</t>
  </si>
  <si>
    <t>24</t>
  </si>
  <si>
    <t>348344090a</t>
  </si>
  <si>
    <t>svítidlo průmyslové s modulem LED 2x5500 lm, spektrum 840, a Al chladičem, 76W</t>
  </si>
  <si>
    <t>-173725127</t>
  </si>
  <si>
    <t>25</t>
  </si>
  <si>
    <t>741-A-3000b</t>
  </si>
  <si>
    <t xml:space="preserve">Demontáž a zpětná montáž bleskosvodu </t>
  </si>
  <si>
    <t>-243201350</t>
  </si>
  <si>
    <t>26</t>
  </si>
  <si>
    <t>998741102</t>
  </si>
  <si>
    <t>Přesun hmot pro silnoproud stanovený z hmotnosti přesunovaného materiálu vodorovná dopravní vzdálenost do 50 m v objektech výšky přes 6 do 12 m</t>
  </si>
  <si>
    <t>919161355</t>
  </si>
  <si>
    <t>27</t>
  </si>
  <si>
    <t>998741181</t>
  </si>
  <si>
    <t>Přesun hmot pro silnoproud stanovený z hmotnosti přesunovaného materiálu Příplatek k ceně za přesun prováděný bez použití mechanizace pro jakoukoliv výšku objektu</t>
  </si>
  <si>
    <t>-1347908957</t>
  </si>
  <si>
    <t>762</t>
  </si>
  <si>
    <t>Konstrukce tesařské</t>
  </si>
  <si>
    <t>28</t>
  </si>
  <si>
    <t>762331812</t>
  </si>
  <si>
    <t>Demontáž vázaných konstrukcí krovů sklonu do 60 st. z hranolů, hranolků, fošen, průřezové plochy přes 120 do 224 cm2</t>
  </si>
  <si>
    <t>m</t>
  </si>
  <si>
    <t>-440897841</t>
  </si>
  <si>
    <t>Poznámka k položce:
Dřevěné vazničky</t>
  </si>
  <si>
    <t>(9*37,19)*2</t>
  </si>
  <si>
    <t>764</t>
  </si>
  <si>
    <t>Konstrukce klempířské</t>
  </si>
  <si>
    <t>29</t>
  </si>
  <si>
    <t>764001821</t>
  </si>
  <si>
    <t>Demontáž klempířských konstrukcí krytiny ze svitků nebo tabulí do suti</t>
  </si>
  <si>
    <t>1880656372</t>
  </si>
  <si>
    <t>30</t>
  </si>
  <si>
    <t>764001821a</t>
  </si>
  <si>
    <t>Demontáž klempířských konstrukcí krytiny ze svitků nebo tabulí k dalšímu použití</t>
  </si>
  <si>
    <t>-1964069615</t>
  </si>
  <si>
    <t>(42,41*3,7)</t>
  </si>
  <si>
    <t>31</t>
  </si>
  <si>
    <t>764004803</t>
  </si>
  <si>
    <t>Demontáž klempířských konstrukcí žlabu podokapního k dalšímu použití</t>
  </si>
  <si>
    <t>898197659</t>
  </si>
  <si>
    <t>764004863</t>
  </si>
  <si>
    <t>Demontáž klempířských konstrukcí svodu k dalšímu použití</t>
  </si>
  <si>
    <t>-1312474197</t>
  </si>
  <si>
    <t>33</t>
  </si>
  <si>
    <t>764101131</t>
  </si>
  <si>
    <t>Montáž krytiny z plechu s úpravou u okapů, prostupů a výčnělků střechy rovné drážkováním z tabulí, sklon střechy do 30 st.</t>
  </si>
  <si>
    <t>-1440112951</t>
  </si>
  <si>
    <t>34</t>
  </si>
  <si>
    <t>764501103</t>
  </si>
  <si>
    <t>Montáž žlabu podokapního půlkruhového žlabu</t>
  </si>
  <si>
    <t>134545697</t>
  </si>
  <si>
    <t>35</t>
  </si>
  <si>
    <t>764508131</t>
  </si>
  <si>
    <t>Montáž svodu kruhového, průměru svodu</t>
  </si>
  <si>
    <t>78363907</t>
  </si>
  <si>
    <t>766</t>
  </si>
  <si>
    <t>Konstrukce truhlářské</t>
  </si>
  <si>
    <t>36</t>
  </si>
  <si>
    <t>766441823a</t>
  </si>
  <si>
    <t>Demontáž dřevěných okenic vč. pantů</t>
  </si>
  <si>
    <t>-34765843</t>
  </si>
  <si>
    <t>(1,22*1,8*2)+(0,65*0,9*3)</t>
  </si>
  <si>
    <t>37</t>
  </si>
  <si>
    <t>766622131</t>
  </si>
  <si>
    <t>Montáž oken plastových včetně montáže rámu na polyuretanovou pěnu plochy přes 1 m2 otevíravých nebo sklápěcích do zdiva, výšky do 1,5 m</t>
  </si>
  <si>
    <t>1593267978</t>
  </si>
  <si>
    <t>38</t>
  </si>
  <si>
    <t>611400060a</t>
  </si>
  <si>
    <t>okno plastové jednokřídlé otvíravé pravé 57 x 57 cm</t>
  </si>
  <si>
    <t>-2001875292</t>
  </si>
  <si>
    <t>Poznámka k položce:
Uw = 1,2 W/m2K</t>
  </si>
  <si>
    <t>39</t>
  </si>
  <si>
    <t>766622132</t>
  </si>
  <si>
    <t>Montáž oken plastových včetně montáže rámu na polyuretanovou pěnu plochy přes 1 m2 otevíravých nebo sklápěcích do zdiva, výšky přes 1,5 do 2,5 m</t>
  </si>
  <si>
    <t>-2061331468</t>
  </si>
  <si>
    <t>(1,22*1,8)*2</t>
  </si>
  <si>
    <t>40</t>
  </si>
  <si>
    <t>611400110a</t>
  </si>
  <si>
    <t>okno plastové jednokřídlé otvíravé pravé 122 x 180 cm</t>
  </si>
  <si>
    <t>-1361901882</t>
  </si>
  <si>
    <t>41</t>
  </si>
  <si>
    <t>766660411</t>
  </si>
  <si>
    <t>Montáž dveřních křídel dřevěných nebo plastových vchodových dveří včetně rámu do zdiva jednokřídlových bez nadsvětlíku</t>
  </si>
  <si>
    <t>1641420964</t>
  </si>
  <si>
    <t>42</t>
  </si>
  <si>
    <t>611441640a</t>
  </si>
  <si>
    <t>dveře plastové vchodové jednokřídlové otevíravé 128x216 cm</t>
  </si>
  <si>
    <t>1753824513</t>
  </si>
  <si>
    <t>Poznámka k položce:
Ud = 1,7 W/m2K</t>
  </si>
  <si>
    <t>43</t>
  </si>
  <si>
    <t>611441640b</t>
  </si>
  <si>
    <t>dveře plastové vchodové jednokřídlové otevíravé 111x215 cm</t>
  </si>
  <si>
    <t>-330391815</t>
  </si>
  <si>
    <t>44</t>
  </si>
  <si>
    <t>998766102</t>
  </si>
  <si>
    <t>Přesun hmot pro konstrukce truhlářské stanovený z hmotnosti přesunovaného materiálu vodorovná dopravní vzdálenost do 50 m v objektech výšky přes 6 do 12 m</t>
  </si>
  <si>
    <t>274300367</t>
  </si>
  <si>
    <t>45</t>
  </si>
  <si>
    <t>998766181</t>
  </si>
  <si>
    <t>Přesun hmot pro konstrukce truhlářské stanovený z hmotnosti přesunovaného materiálu Příplatek k ceně za přesun prováděný bez použití mechanizace pro jakoukoliv výšku objektu</t>
  </si>
  <si>
    <t>404830905</t>
  </si>
  <si>
    <t>767</t>
  </si>
  <si>
    <t>Konstrukce zámečnické</t>
  </si>
  <si>
    <t>46</t>
  </si>
  <si>
    <t>767651114</t>
  </si>
  <si>
    <t>Montáž vrat garážových nebo průmyslových sekčních zajížděcích pod strop, plochy přes 13 m2</t>
  </si>
  <si>
    <t>216828696</t>
  </si>
  <si>
    <t>47</t>
  </si>
  <si>
    <t>5534587505a</t>
  </si>
  <si>
    <t>průmyslová garážová vrata sekční 4200 x 3870 mm</t>
  </si>
  <si>
    <t>-163098168</t>
  </si>
  <si>
    <t>Poznámka k položce:
součinitel prostupu tepla Ud=1,7 W/m2K</t>
  </si>
  <si>
    <t>48</t>
  </si>
  <si>
    <t>767651126</t>
  </si>
  <si>
    <t>Montáž vrat garážových nebo průmyslových příslušenství sekčních vrat elektrického pohonu</t>
  </si>
  <si>
    <t>-318080016</t>
  </si>
  <si>
    <t>49</t>
  </si>
  <si>
    <t>553458770</t>
  </si>
  <si>
    <t>pohon garážových sekčních a výklopných vrat o síle 800 N  max. 25 cyklů denně</t>
  </si>
  <si>
    <t>-1687154009</t>
  </si>
  <si>
    <t>50</t>
  </si>
  <si>
    <t>998767102</t>
  </si>
  <si>
    <t>Přesun hmot pro zámečnické konstrukce stanovený z hmotnosti přesunovaného materiálu vodorovná dopravní vzdálenost do 50 m v objektech výšky přes 6 do 12 m</t>
  </si>
  <si>
    <t>1469209975</t>
  </si>
  <si>
    <t>51</t>
  </si>
  <si>
    <t>998767181</t>
  </si>
  <si>
    <t>Přesun hmot pro zámečnické konstrukce stanovený z hmotnosti přesunovaného materiálu Příplatek k cenám za přesun prováděný bez použití mechanizace pro jakoukoliv výšku objektu</t>
  </si>
  <si>
    <t>-1262122602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</si>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</sst>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/>
    </xf>
    <xf numFmtId="0" fontId="12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left" vertical="center"/>
    </xf>
    <xf numFmtId="0" fontId="14" fillId="3" borderId="0" xfId="1" applyFont="1" applyFill="1" applyAlignment="1" applyProtection="1">
      <alignment vertical="center"/>
    </xf>
    <xf numFmtId="0" fontId="45" fillId="3" borderId="0" xfId="1" applyFill="1"/>
    <xf numFmtId="0" fontId="0" fillId="3" borderId="0" xfId="0" applyFill="1"/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17" fillId="0" borderId="18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horizontal="right"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0" fontId="30" fillId="3" borderId="0" xfId="1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right"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4" fontId="5" fillId="0" borderId="24" xfId="0" applyNumberFormat="1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4" fontId="6" fillId="0" borderId="24" xfId="0" applyNumberFormat="1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4" fontId="32" fillId="0" borderId="16" xfId="0" applyNumberFormat="1" applyFont="1" applyBorder="1" applyAlignment="1" applyProtection="1"/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4" fontId="7" fillId="0" borderId="0" xfId="0" applyNumberFormat="1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left" vertical="center" wrapText="1"/>
    </xf>
    <xf numFmtId="167" fontId="9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167" fontId="36" fillId="0" borderId="28" xfId="0" applyNumberFormat="1" applyFont="1" applyBorder="1" applyAlignment="1" applyProtection="1">
      <alignment vertical="center"/>
    </xf>
    <xf numFmtId="4" fontId="36" fillId="4" borderId="28" xfId="0" applyNumberFormat="1" applyFont="1" applyFill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</xf>
    <xf numFmtId="0" fontId="36" fillId="0" borderId="5" xfId="0" applyFont="1" applyBorder="1" applyAlignment="1">
      <alignment vertical="center"/>
    </xf>
    <xf numFmtId="0" fontId="36" fillId="4" borderId="28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37" fillId="0" borderId="0" xfId="0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horizontal="center" vertical="center"/>
    </xf>
    <xf numFmtId="4" fontId="1" fillId="0" borderId="24" xfId="0" applyNumberFormat="1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8" fillId="0" borderId="29" xfId="0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0" fontId="38" fillId="0" borderId="32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33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vertical="center" wrapText="1"/>
      <protection locked="0"/>
    </xf>
    <xf numFmtId="0" fontId="38" fillId="0" borderId="35" xfId="0" applyFont="1" applyBorder="1" applyAlignment="1" applyProtection="1">
      <alignment vertical="center" wrapText="1"/>
      <protection locked="0"/>
    </xf>
    <xf numFmtId="0" fontId="42" fillId="0" borderId="34" xfId="0" applyFont="1" applyBorder="1" applyAlignment="1" applyProtection="1">
      <alignment vertical="center" wrapText="1"/>
      <protection locked="0"/>
    </xf>
    <xf numFmtId="0" fontId="38" fillId="0" borderId="36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top"/>
      <protection locked="0"/>
    </xf>
    <xf numFmtId="0" fontId="38" fillId="0" borderId="0" xfId="0" applyFont="1" applyAlignment="1" applyProtection="1">
      <alignment vertical="top"/>
      <protection locked="0"/>
    </xf>
    <xf numFmtId="0" fontId="38" fillId="0" borderId="29" xfId="0" applyFont="1" applyBorder="1" applyAlignment="1" applyProtection="1">
      <alignment horizontal="left" vertical="center"/>
      <protection locked="0"/>
    </xf>
    <xf numFmtId="0" fontId="38" fillId="0" borderId="30" xfId="0" applyFont="1" applyBorder="1" applyAlignment="1" applyProtection="1">
      <alignment horizontal="left" vertical="center"/>
      <protection locked="0"/>
    </xf>
    <xf numFmtId="0" fontId="38" fillId="0" borderId="31" xfId="0" applyFont="1" applyBorder="1" applyAlignment="1" applyProtection="1">
      <alignment horizontal="left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41" fillId="2" borderId="1" xfId="0" applyFont="1" applyFill="1" applyBorder="1" applyAlignment="1" applyProtection="1">
      <alignment horizontal="left" vertical="center"/>
      <protection locked="0"/>
    </xf>
    <xf numFmtId="0" fontId="41" fillId="2" borderId="1" xfId="0" applyFont="1" applyFill="1" applyBorder="1" applyAlignment="1" applyProtection="1">
      <alignment horizontal="center" vertical="center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1" fillId="0" borderId="35" xfId="0" applyFont="1" applyBorder="1" applyAlignment="1" applyProtection="1">
      <alignment horizontal="left" vertical="center" wrapText="1"/>
      <protection locked="0"/>
    </xf>
    <xf numFmtId="0" fontId="41" fillId="0" borderId="34" xfId="0" applyFont="1" applyBorder="1" applyAlignment="1" applyProtection="1">
      <alignment horizontal="left" vertical="center" wrapText="1"/>
      <protection locked="0"/>
    </xf>
    <xf numFmtId="0" fontId="41" fillId="0" borderId="36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3" fillId="0" borderId="34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1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43" fillId="0" borderId="34" xfId="0" applyFont="1" applyBorder="1" applyAlignment="1" applyProtection="1">
      <protection locked="0"/>
    </xf>
    <xf numFmtId="0" fontId="38" fillId="0" borderId="32" xfId="0" applyFont="1" applyBorder="1" applyAlignment="1" applyProtection="1">
      <alignment vertical="top"/>
      <protection locked="0"/>
    </xf>
    <xf numFmtId="0" fontId="38" fillId="0" borderId="33" xfId="0" applyFont="1" applyBorder="1" applyAlignment="1" applyProtection="1">
      <alignment vertical="top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35" xfId="0" applyFont="1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vertical="top"/>
      <protection locked="0"/>
    </xf>
    <xf numFmtId="0" fontId="38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3" borderId="0" xfId="1" applyFont="1" applyFill="1" applyAlignment="1">
      <alignment vertical="center"/>
    </xf>
    <xf numFmtId="0" fontId="41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49" fontId="41" fillId="0" borderId="1" xfId="0" applyNumberFormat="1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9" width="25.83203125" hidden="1" customWidth="1"/>
    <col min="50" max="54" width="21.6640625" hidden="1" customWidth="1"/>
    <col min="55" max="55" width="19.1640625" hidden="1" customWidth="1"/>
    <col min="56" max="56" width="25" hidden="1" customWidth="1"/>
    <col min="57" max="58" width="19.1640625" hidden="1" customWidth="1"/>
    <col min="59" max="59" width="66.5" customWidth="1"/>
    <col min="71" max="91" width="9.33203125" hidden="1"/>
  </cols>
  <sheetData>
    <row r="1" spans="1:74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7</v>
      </c>
      <c r="BV1" s="21" t="s">
        <v>8</v>
      </c>
    </row>
    <row r="2" spans="1:74" ht="36.950000000000003" customHeight="1"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S2" s="22" t="s">
        <v>9</v>
      </c>
      <c r="BT2" s="22" t="s">
        <v>10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4" ht="36.950000000000003" customHeight="1">
      <c r="B4" s="26"/>
      <c r="C4" s="27"/>
      <c r="D4" s="28" t="s">
        <v>12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13</v>
      </c>
      <c r="BG4" s="31" t="s">
        <v>14</v>
      </c>
      <c r="BS4" s="22" t="s">
        <v>15</v>
      </c>
    </row>
    <row r="5" spans="1:74" ht="14.45" customHeight="1">
      <c r="B5" s="26"/>
      <c r="C5" s="27"/>
      <c r="D5" s="32" t="s">
        <v>16</v>
      </c>
      <c r="E5" s="27"/>
      <c r="F5" s="27"/>
      <c r="G5" s="27"/>
      <c r="H5" s="27"/>
      <c r="I5" s="27"/>
      <c r="J5" s="27"/>
      <c r="K5" s="334" t="s">
        <v>17</v>
      </c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27"/>
      <c r="AQ5" s="29"/>
      <c r="BG5" s="332" t="s">
        <v>18</v>
      </c>
      <c r="BS5" s="22" t="s">
        <v>9</v>
      </c>
    </row>
    <row r="6" spans="1:74" ht="36.950000000000003" customHeight="1">
      <c r="B6" s="26"/>
      <c r="C6" s="27"/>
      <c r="D6" s="34" t="s">
        <v>19</v>
      </c>
      <c r="E6" s="27"/>
      <c r="F6" s="27"/>
      <c r="G6" s="27"/>
      <c r="H6" s="27"/>
      <c r="I6" s="27"/>
      <c r="J6" s="27"/>
      <c r="K6" s="336" t="s">
        <v>20</v>
      </c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27"/>
      <c r="AQ6" s="29"/>
      <c r="BG6" s="333"/>
      <c r="BS6" s="22" t="s">
        <v>9</v>
      </c>
    </row>
    <row r="7" spans="1:74" ht="14.45" customHeight="1">
      <c r="B7" s="26"/>
      <c r="C7" s="27"/>
      <c r="D7" s="35" t="s">
        <v>21</v>
      </c>
      <c r="E7" s="27"/>
      <c r="F7" s="27"/>
      <c r="G7" s="27"/>
      <c r="H7" s="27"/>
      <c r="I7" s="27"/>
      <c r="J7" s="27"/>
      <c r="K7" s="33" t="s">
        <v>22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5" t="s">
        <v>23</v>
      </c>
      <c r="AL7" s="27"/>
      <c r="AM7" s="27"/>
      <c r="AN7" s="33" t="s">
        <v>24</v>
      </c>
      <c r="AO7" s="27"/>
      <c r="AP7" s="27"/>
      <c r="AQ7" s="29"/>
      <c r="BG7" s="333"/>
      <c r="BS7" s="22" t="s">
        <v>9</v>
      </c>
    </row>
    <row r="8" spans="1:74" ht="14.45" customHeight="1">
      <c r="B8" s="26"/>
      <c r="C8" s="27"/>
      <c r="D8" s="35" t="s">
        <v>25</v>
      </c>
      <c r="E8" s="27"/>
      <c r="F8" s="27"/>
      <c r="G8" s="27"/>
      <c r="H8" s="27"/>
      <c r="I8" s="27"/>
      <c r="J8" s="27"/>
      <c r="K8" s="33" t="s">
        <v>26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5" t="s">
        <v>27</v>
      </c>
      <c r="AL8" s="27"/>
      <c r="AM8" s="27"/>
      <c r="AN8" s="36" t="s">
        <v>28</v>
      </c>
      <c r="AO8" s="27"/>
      <c r="AP8" s="27"/>
      <c r="AQ8" s="29"/>
      <c r="BG8" s="333"/>
      <c r="BS8" s="22" t="s">
        <v>9</v>
      </c>
    </row>
    <row r="9" spans="1:74" ht="14.4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G9" s="333"/>
      <c r="BS9" s="22" t="s">
        <v>9</v>
      </c>
    </row>
    <row r="10" spans="1:74" ht="14.45" customHeight="1">
      <c r="B10" s="26"/>
      <c r="C10" s="27"/>
      <c r="D10" s="35" t="s">
        <v>29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5" t="s">
        <v>30</v>
      </c>
      <c r="AL10" s="27"/>
      <c r="AM10" s="27"/>
      <c r="AN10" s="33" t="s">
        <v>31</v>
      </c>
      <c r="AO10" s="27"/>
      <c r="AP10" s="27"/>
      <c r="AQ10" s="29"/>
      <c r="BG10" s="333"/>
      <c r="BS10" s="22" t="s">
        <v>9</v>
      </c>
    </row>
    <row r="11" spans="1:74" ht="18.399999999999999" customHeight="1">
      <c r="B11" s="26"/>
      <c r="C11" s="27"/>
      <c r="D11" s="27"/>
      <c r="E11" s="33" t="s">
        <v>32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5" t="s">
        <v>33</v>
      </c>
      <c r="AL11" s="27"/>
      <c r="AM11" s="27"/>
      <c r="AN11" s="33" t="s">
        <v>34</v>
      </c>
      <c r="AO11" s="27"/>
      <c r="AP11" s="27"/>
      <c r="AQ11" s="29"/>
      <c r="BG11" s="333"/>
      <c r="BS11" s="22" t="s">
        <v>9</v>
      </c>
    </row>
    <row r="12" spans="1:74" ht="6.95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G12" s="333"/>
      <c r="BS12" s="22" t="s">
        <v>9</v>
      </c>
    </row>
    <row r="13" spans="1:74" ht="14.45" customHeight="1">
      <c r="B13" s="26"/>
      <c r="C13" s="27"/>
      <c r="D13" s="35" t="s">
        <v>35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5" t="s">
        <v>30</v>
      </c>
      <c r="AL13" s="27"/>
      <c r="AM13" s="27"/>
      <c r="AN13" s="37" t="s">
        <v>36</v>
      </c>
      <c r="AO13" s="27"/>
      <c r="AP13" s="27"/>
      <c r="AQ13" s="29"/>
      <c r="BG13" s="333"/>
      <c r="BS13" s="22" t="s">
        <v>9</v>
      </c>
    </row>
    <row r="14" spans="1:74">
      <c r="B14" s="26"/>
      <c r="C14" s="27"/>
      <c r="D14" s="27"/>
      <c r="E14" s="337" t="s">
        <v>36</v>
      </c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5" t="s">
        <v>33</v>
      </c>
      <c r="AL14" s="27"/>
      <c r="AM14" s="27"/>
      <c r="AN14" s="37" t="s">
        <v>36</v>
      </c>
      <c r="AO14" s="27"/>
      <c r="AP14" s="27"/>
      <c r="AQ14" s="29"/>
      <c r="BG14" s="333"/>
      <c r="BS14" s="22" t="s">
        <v>9</v>
      </c>
    </row>
    <row r="15" spans="1:74" ht="6.95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G15" s="333"/>
      <c r="BS15" s="22" t="s">
        <v>6</v>
      </c>
    </row>
    <row r="16" spans="1:74" ht="14.45" customHeight="1">
      <c r="B16" s="26"/>
      <c r="C16" s="27"/>
      <c r="D16" s="35" t="s">
        <v>37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5" t="s">
        <v>30</v>
      </c>
      <c r="AL16" s="27"/>
      <c r="AM16" s="27"/>
      <c r="AN16" s="33" t="s">
        <v>38</v>
      </c>
      <c r="AO16" s="27"/>
      <c r="AP16" s="27"/>
      <c r="AQ16" s="29"/>
      <c r="BG16" s="333"/>
      <c r="BS16" s="22" t="s">
        <v>6</v>
      </c>
    </row>
    <row r="17" spans="2:71" ht="18.399999999999999" customHeight="1">
      <c r="B17" s="26"/>
      <c r="C17" s="27"/>
      <c r="D17" s="27"/>
      <c r="E17" s="33" t="s">
        <v>39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5" t="s">
        <v>33</v>
      </c>
      <c r="AL17" s="27"/>
      <c r="AM17" s="27"/>
      <c r="AN17" s="33" t="s">
        <v>40</v>
      </c>
      <c r="AO17" s="27"/>
      <c r="AP17" s="27"/>
      <c r="AQ17" s="29"/>
      <c r="BG17" s="333"/>
      <c r="BS17" s="22" t="s">
        <v>7</v>
      </c>
    </row>
    <row r="18" spans="2:71" ht="6.9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G18" s="333"/>
      <c r="BS18" s="22" t="s">
        <v>9</v>
      </c>
    </row>
    <row r="19" spans="2:71" ht="14.45" customHeight="1">
      <c r="B19" s="26"/>
      <c r="C19" s="27"/>
      <c r="D19" s="35" t="s">
        <v>41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G19" s="333"/>
      <c r="BS19" s="22" t="s">
        <v>9</v>
      </c>
    </row>
    <row r="20" spans="2:71" ht="22.5" customHeight="1">
      <c r="B20" s="26"/>
      <c r="C20" s="27"/>
      <c r="D20" s="27"/>
      <c r="E20" s="339" t="s">
        <v>42</v>
      </c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27"/>
      <c r="AP20" s="27"/>
      <c r="AQ20" s="29"/>
      <c r="BG20" s="333"/>
      <c r="BS20" s="22" t="s">
        <v>6</v>
      </c>
    </row>
    <row r="21" spans="2:71" ht="6.95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G21" s="333"/>
    </row>
    <row r="22" spans="2:71" ht="6.95" customHeight="1">
      <c r="B22" s="26"/>
      <c r="C22" s="2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7"/>
      <c r="AQ22" s="29"/>
      <c r="BG22" s="333"/>
    </row>
    <row r="23" spans="2:71" s="1" customFormat="1" ht="25.9" customHeight="1">
      <c r="B23" s="39"/>
      <c r="C23" s="40"/>
      <c r="D23" s="41" t="s">
        <v>43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40">
        <f>ROUND(AG51,2)</f>
        <v>0</v>
      </c>
      <c r="AL23" s="341"/>
      <c r="AM23" s="341"/>
      <c r="AN23" s="341"/>
      <c r="AO23" s="341"/>
      <c r="AP23" s="40"/>
      <c r="AQ23" s="43"/>
      <c r="BG23" s="333"/>
    </row>
    <row r="24" spans="2:71" s="1" customFormat="1" ht="6.95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G24" s="333"/>
    </row>
    <row r="25" spans="2:71" s="1" customFormat="1" ht="13.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42" t="s">
        <v>44</v>
      </c>
      <c r="M25" s="342"/>
      <c r="N25" s="342"/>
      <c r="O25" s="342"/>
      <c r="P25" s="40"/>
      <c r="Q25" s="40"/>
      <c r="R25" s="40"/>
      <c r="S25" s="40"/>
      <c r="T25" s="40"/>
      <c r="U25" s="40"/>
      <c r="V25" s="40"/>
      <c r="W25" s="342" t="s">
        <v>45</v>
      </c>
      <c r="X25" s="342"/>
      <c r="Y25" s="342"/>
      <c r="Z25" s="342"/>
      <c r="AA25" s="342"/>
      <c r="AB25" s="342"/>
      <c r="AC25" s="342"/>
      <c r="AD25" s="342"/>
      <c r="AE25" s="342"/>
      <c r="AF25" s="40"/>
      <c r="AG25" s="40"/>
      <c r="AH25" s="40"/>
      <c r="AI25" s="40"/>
      <c r="AJ25" s="40"/>
      <c r="AK25" s="342" t="s">
        <v>46</v>
      </c>
      <c r="AL25" s="342"/>
      <c r="AM25" s="342"/>
      <c r="AN25" s="342"/>
      <c r="AO25" s="342"/>
      <c r="AP25" s="40"/>
      <c r="AQ25" s="43"/>
      <c r="BG25" s="333"/>
    </row>
    <row r="26" spans="2:71" s="2" customFormat="1" ht="14.45" customHeight="1">
      <c r="B26" s="45"/>
      <c r="C26" s="46"/>
      <c r="D26" s="47" t="s">
        <v>47</v>
      </c>
      <c r="E26" s="46"/>
      <c r="F26" s="47" t="s">
        <v>48</v>
      </c>
      <c r="G26" s="46"/>
      <c r="H26" s="46"/>
      <c r="I26" s="46"/>
      <c r="J26" s="46"/>
      <c r="K26" s="46"/>
      <c r="L26" s="343">
        <v>0.21</v>
      </c>
      <c r="M26" s="344"/>
      <c r="N26" s="344"/>
      <c r="O26" s="344"/>
      <c r="P26" s="46"/>
      <c r="Q26" s="46"/>
      <c r="R26" s="46"/>
      <c r="S26" s="46"/>
      <c r="T26" s="46"/>
      <c r="U26" s="46"/>
      <c r="V26" s="46"/>
      <c r="W26" s="345">
        <f>ROUND(BB51,2)</f>
        <v>0</v>
      </c>
      <c r="X26" s="344"/>
      <c r="Y26" s="344"/>
      <c r="Z26" s="344"/>
      <c r="AA26" s="344"/>
      <c r="AB26" s="344"/>
      <c r="AC26" s="344"/>
      <c r="AD26" s="344"/>
      <c r="AE26" s="344"/>
      <c r="AF26" s="46"/>
      <c r="AG26" s="46"/>
      <c r="AH26" s="46"/>
      <c r="AI26" s="46"/>
      <c r="AJ26" s="46"/>
      <c r="AK26" s="345">
        <f>ROUND(AX51,2)</f>
        <v>0</v>
      </c>
      <c r="AL26" s="344"/>
      <c r="AM26" s="344"/>
      <c r="AN26" s="344"/>
      <c r="AO26" s="344"/>
      <c r="AP26" s="46"/>
      <c r="AQ26" s="48"/>
      <c r="BG26" s="333"/>
    </row>
    <row r="27" spans="2:71" s="2" customFormat="1" ht="14.45" customHeight="1">
      <c r="B27" s="45"/>
      <c r="C27" s="46"/>
      <c r="D27" s="46"/>
      <c r="E27" s="46"/>
      <c r="F27" s="47" t="s">
        <v>49</v>
      </c>
      <c r="G27" s="46"/>
      <c r="H27" s="46"/>
      <c r="I27" s="46"/>
      <c r="J27" s="46"/>
      <c r="K27" s="46"/>
      <c r="L27" s="343">
        <v>0.15</v>
      </c>
      <c r="M27" s="344"/>
      <c r="N27" s="344"/>
      <c r="O27" s="344"/>
      <c r="P27" s="46"/>
      <c r="Q27" s="46"/>
      <c r="R27" s="46"/>
      <c r="S27" s="46"/>
      <c r="T27" s="46"/>
      <c r="U27" s="46"/>
      <c r="V27" s="46"/>
      <c r="W27" s="345">
        <f>ROUND(BC51,2)</f>
        <v>0</v>
      </c>
      <c r="X27" s="344"/>
      <c r="Y27" s="344"/>
      <c r="Z27" s="344"/>
      <c r="AA27" s="344"/>
      <c r="AB27" s="344"/>
      <c r="AC27" s="344"/>
      <c r="AD27" s="344"/>
      <c r="AE27" s="344"/>
      <c r="AF27" s="46"/>
      <c r="AG27" s="46"/>
      <c r="AH27" s="46"/>
      <c r="AI27" s="46"/>
      <c r="AJ27" s="46"/>
      <c r="AK27" s="345">
        <f>ROUND(AY51,2)</f>
        <v>0</v>
      </c>
      <c r="AL27" s="344"/>
      <c r="AM27" s="344"/>
      <c r="AN27" s="344"/>
      <c r="AO27" s="344"/>
      <c r="AP27" s="46"/>
      <c r="AQ27" s="48"/>
      <c r="BG27" s="333"/>
    </row>
    <row r="28" spans="2:71" s="2" customFormat="1" ht="14.45" hidden="1" customHeight="1">
      <c r="B28" s="45"/>
      <c r="C28" s="46"/>
      <c r="D28" s="46"/>
      <c r="E28" s="46"/>
      <c r="F28" s="47" t="s">
        <v>50</v>
      </c>
      <c r="G28" s="46"/>
      <c r="H28" s="46"/>
      <c r="I28" s="46"/>
      <c r="J28" s="46"/>
      <c r="K28" s="46"/>
      <c r="L28" s="343">
        <v>0.21</v>
      </c>
      <c r="M28" s="344"/>
      <c r="N28" s="344"/>
      <c r="O28" s="344"/>
      <c r="P28" s="46"/>
      <c r="Q28" s="46"/>
      <c r="R28" s="46"/>
      <c r="S28" s="46"/>
      <c r="T28" s="46"/>
      <c r="U28" s="46"/>
      <c r="V28" s="46"/>
      <c r="W28" s="345">
        <f>ROUND(BD51,2)</f>
        <v>0</v>
      </c>
      <c r="X28" s="344"/>
      <c r="Y28" s="344"/>
      <c r="Z28" s="344"/>
      <c r="AA28" s="344"/>
      <c r="AB28" s="344"/>
      <c r="AC28" s="344"/>
      <c r="AD28" s="344"/>
      <c r="AE28" s="344"/>
      <c r="AF28" s="46"/>
      <c r="AG28" s="46"/>
      <c r="AH28" s="46"/>
      <c r="AI28" s="46"/>
      <c r="AJ28" s="46"/>
      <c r="AK28" s="345">
        <v>0</v>
      </c>
      <c r="AL28" s="344"/>
      <c r="AM28" s="344"/>
      <c r="AN28" s="344"/>
      <c r="AO28" s="344"/>
      <c r="AP28" s="46"/>
      <c r="AQ28" s="48"/>
      <c r="BG28" s="333"/>
    </row>
    <row r="29" spans="2:71" s="2" customFormat="1" ht="14.45" hidden="1" customHeight="1">
      <c r="B29" s="45"/>
      <c r="C29" s="46"/>
      <c r="D29" s="46"/>
      <c r="E29" s="46"/>
      <c r="F29" s="47" t="s">
        <v>51</v>
      </c>
      <c r="G29" s="46"/>
      <c r="H29" s="46"/>
      <c r="I29" s="46"/>
      <c r="J29" s="46"/>
      <c r="K29" s="46"/>
      <c r="L29" s="343">
        <v>0.15</v>
      </c>
      <c r="M29" s="344"/>
      <c r="N29" s="344"/>
      <c r="O29" s="344"/>
      <c r="P29" s="46"/>
      <c r="Q29" s="46"/>
      <c r="R29" s="46"/>
      <c r="S29" s="46"/>
      <c r="T29" s="46"/>
      <c r="U29" s="46"/>
      <c r="V29" s="46"/>
      <c r="W29" s="345">
        <f>ROUND(BE51,2)</f>
        <v>0</v>
      </c>
      <c r="X29" s="344"/>
      <c r="Y29" s="344"/>
      <c r="Z29" s="344"/>
      <c r="AA29" s="344"/>
      <c r="AB29" s="344"/>
      <c r="AC29" s="344"/>
      <c r="AD29" s="344"/>
      <c r="AE29" s="344"/>
      <c r="AF29" s="46"/>
      <c r="AG29" s="46"/>
      <c r="AH29" s="46"/>
      <c r="AI29" s="46"/>
      <c r="AJ29" s="46"/>
      <c r="AK29" s="345">
        <v>0</v>
      </c>
      <c r="AL29" s="344"/>
      <c r="AM29" s="344"/>
      <c r="AN29" s="344"/>
      <c r="AO29" s="344"/>
      <c r="AP29" s="46"/>
      <c r="AQ29" s="48"/>
      <c r="BG29" s="333"/>
    </row>
    <row r="30" spans="2:71" s="2" customFormat="1" ht="14.45" hidden="1" customHeight="1">
      <c r="B30" s="45"/>
      <c r="C30" s="46"/>
      <c r="D30" s="46"/>
      <c r="E30" s="46"/>
      <c r="F30" s="47" t="s">
        <v>52</v>
      </c>
      <c r="G30" s="46"/>
      <c r="H30" s="46"/>
      <c r="I30" s="46"/>
      <c r="J30" s="46"/>
      <c r="K30" s="46"/>
      <c r="L30" s="343">
        <v>0</v>
      </c>
      <c r="M30" s="344"/>
      <c r="N30" s="344"/>
      <c r="O30" s="344"/>
      <c r="P30" s="46"/>
      <c r="Q30" s="46"/>
      <c r="R30" s="46"/>
      <c r="S30" s="46"/>
      <c r="T30" s="46"/>
      <c r="U30" s="46"/>
      <c r="V30" s="46"/>
      <c r="W30" s="345">
        <f>ROUND(BF51,2)</f>
        <v>0</v>
      </c>
      <c r="X30" s="344"/>
      <c r="Y30" s="344"/>
      <c r="Z30" s="344"/>
      <c r="AA30" s="344"/>
      <c r="AB30" s="344"/>
      <c r="AC30" s="344"/>
      <c r="AD30" s="344"/>
      <c r="AE30" s="344"/>
      <c r="AF30" s="46"/>
      <c r="AG30" s="46"/>
      <c r="AH30" s="46"/>
      <c r="AI30" s="46"/>
      <c r="AJ30" s="46"/>
      <c r="AK30" s="345">
        <v>0</v>
      </c>
      <c r="AL30" s="344"/>
      <c r="AM30" s="344"/>
      <c r="AN30" s="344"/>
      <c r="AO30" s="344"/>
      <c r="AP30" s="46"/>
      <c r="AQ30" s="48"/>
      <c r="BG30" s="333"/>
    </row>
    <row r="31" spans="2:71" s="1" customFormat="1" ht="6.95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G31" s="333"/>
    </row>
    <row r="32" spans="2:71" s="1" customFormat="1" ht="25.9" customHeight="1">
      <c r="B32" s="39"/>
      <c r="C32" s="49"/>
      <c r="D32" s="50" t="s">
        <v>53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54</v>
      </c>
      <c r="U32" s="51"/>
      <c r="V32" s="51"/>
      <c r="W32" s="51"/>
      <c r="X32" s="346" t="s">
        <v>55</v>
      </c>
      <c r="Y32" s="347"/>
      <c r="Z32" s="347"/>
      <c r="AA32" s="347"/>
      <c r="AB32" s="347"/>
      <c r="AC32" s="51"/>
      <c r="AD32" s="51"/>
      <c r="AE32" s="51"/>
      <c r="AF32" s="51"/>
      <c r="AG32" s="51"/>
      <c r="AH32" s="51"/>
      <c r="AI32" s="51"/>
      <c r="AJ32" s="51"/>
      <c r="AK32" s="348">
        <f>SUM(AK23:AK30)</f>
        <v>0</v>
      </c>
      <c r="AL32" s="347"/>
      <c r="AM32" s="347"/>
      <c r="AN32" s="347"/>
      <c r="AO32" s="349"/>
      <c r="AP32" s="49"/>
      <c r="AQ32" s="53"/>
      <c r="BG32" s="333"/>
    </row>
    <row r="33" spans="2:58" s="1" customFormat="1" ht="6.9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8" s="1" customFormat="1" ht="6.95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8" s="1" customFormat="1" ht="6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9"/>
    </row>
    <row r="39" spans="2:58" s="1" customFormat="1" ht="36.950000000000003" customHeight="1">
      <c r="B39" s="39"/>
      <c r="C39" s="60" t="s">
        <v>56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59"/>
    </row>
    <row r="40" spans="2:58" s="1" customFormat="1" ht="6.95" customHeight="1">
      <c r="B40" s="39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59"/>
    </row>
    <row r="41" spans="2:58" s="3" customFormat="1" ht="14.45" customHeight="1">
      <c r="B41" s="62"/>
      <c r="C41" s="63" t="s">
        <v>16</v>
      </c>
      <c r="D41" s="64"/>
      <c r="E41" s="64"/>
      <c r="F41" s="64"/>
      <c r="G41" s="64"/>
      <c r="H41" s="64"/>
      <c r="I41" s="64"/>
      <c r="J41" s="64"/>
      <c r="K41" s="64"/>
      <c r="L41" s="64" t="str">
        <f>K5</f>
        <v>172911</v>
      </c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5"/>
    </row>
    <row r="42" spans="2:58" s="4" customFormat="1" ht="36.950000000000003" customHeight="1">
      <c r="B42" s="66"/>
      <c r="C42" s="67" t="s">
        <v>19</v>
      </c>
      <c r="D42" s="68"/>
      <c r="E42" s="68"/>
      <c r="F42" s="68"/>
      <c r="G42" s="68"/>
      <c r="H42" s="68"/>
      <c r="I42" s="68"/>
      <c r="J42" s="68"/>
      <c r="K42" s="68"/>
      <c r="L42" s="350" t="str">
        <f>K6</f>
        <v>Šedina Petr Mgr., č. p. 64, 28002 Polepy</v>
      </c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351"/>
      <c r="AD42" s="351"/>
      <c r="AE42" s="351"/>
      <c r="AF42" s="351"/>
      <c r="AG42" s="351"/>
      <c r="AH42" s="351"/>
      <c r="AI42" s="351"/>
      <c r="AJ42" s="351"/>
      <c r="AK42" s="351"/>
      <c r="AL42" s="351"/>
      <c r="AM42" s="351"/>
      <c r="AN42" s="351"/>
      <c r="AO42" s="351"/>
      <c r="AP42" s="68"/>
      <c r="AQ42" s="68"/>
      <c r="AR42" s="69"/>
    </row>
    <row r="43" spans="2:58" s="1" customFormat="1" ht="6.95" customHeight="1">
      <c r="B43" s="39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59"/>
    </row>
    <row r="44" spans="2:58" s="1" customFormat="1">
      <c r="B44" s="39"/>
      <c r="C44" s="63" t="s">
        <v>25</v>
      </c>
      <c r="D44" s="61"/>
      <c r="E44" s="61"/>
      <c r="F44" s="61"/>
      <c r="G44" s="61"/>
      <c r="H44" s="61"/>
      <c r="I44" s="61"/>
      <c r="J44" s="61"/>
      <c r="K44" s="61"/>
      <c r="L44" s="70" t="str">
        <f>IF(K8="","",K8)</f>
        <v>Veletov st.134/1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3" t="s">
        <v>27</v>
      </c>
      <c r="AJ44" s="61"/>
      <c r="AK44" s="61"/>
      <c r="AL44" s="61"/>
      <c r="AM44" s="352" t="str">
        <f>IF(AN8= "","",AN8)</f>
        <v>29. 11. 2017</v>
      </c>
      <c r="AN44" s="352"/>
      <c r="AO44" s="61"/>
      <c r="AP44" s="61"/>
      <c r="AQ44" s="61"/>
      <c r="AR44" s="59"/>
    </row>
    <row r="45" spans="2:58" s="1" customFormat="1" ht="6.95" customHeight="1">
      <c r="B45" s="39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59"/>
    </row>
    <row r="46" spans="2:58" s="1" customFormat="1">
      <c r="B46" s="39"/>
      <c r="C46" s="63" t="s">
        <v>29</v>
      </c>
      <c r="D46" s="61"/>
      <c r="E46" s="61"/>
      <c r="F46" s="61"/>
      <c r="G46" s="61"/>
      <c r="H46" s="61"/>
      <c r="I46" s="61"/>
      <c r="J46" s="61"/>
      <c r="K46" s="61"/>
      <c r="L46" s="64" t="str">
        <f>IF(E11= "","",E11)</f>
        <v>Mgr. Petr Šedina</v>
      </c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3" t="s">
        <v>37</v>
      </c>
      <c r="AJ46" s="61"/>
      <c r="AK46" s="61"/>
      <c r="AL46" s="61"/>
      <c r="AM46" s="353" t="str">
        <f>IF(E17="","",E17)</f>
        <v>SIGREEN s.r.o.</v>
      </c>
      <c r="AN46" s="353"/>
      <c r="AO46" s="353"/>
      <c r="AP46" s="353"/>
      <c r="AQ46" s="61"/>
      <c r="AR46" s="59"/>
      <c r="AS46" s="354" t="s">
        <v>57</v>
      </c>
      <c r="AT46" s="355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2"/>
    </row>
    <row r="47" spans="2:58" s="1" customFormat="1">
      <c r="B47" s="39"/>
      <c r="C47" s="63" t="s">
        <v>35</v>
      </c>
      <c r="D47" s="61"/>
      <c r="E47" s="61"/>
      <c r="F47" s="61"/>
      <c r="G47" s="61"/>
      <c r="H47" s="61"/>
      <c r="I47" s="61"/>
      <c r="J47" s="61"/>
      <c r="K47" s="61"/>
      <c r="L47" s="64" t="str">
        <f>IF(E14= "Vyplň údaj","",E14)</f>
        <v/>
      </c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59"/>
      <c r="AS47" s="356"/>
      <c r="AT47" s="357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4"/>
    </row>
    <row r="48" spans="2:58" s="1" customFormat="1" ht="10.9" customHeight="1">
      <c r="B48" s="3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59"/>
      <c r="AS48" s="358"/>
      <c r="AT48" s="359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75"/>
    </row>
    <row r="49" spans="1:91" s="1" customFormat="1" ht="29.25" customHeight="1">
      <c r="B49" s="39"/>
      <c r="C49" s="360" t="s">
        <v>58</v>
      </c>
      <c r="D49" s="361"/>
      <c r="E49" s="361"/>
      <c r="F49" s="361"/>
      <c r="G49" s="361"/>
      <c r="H49" s="76"/>
      <c r="I49" s="362" t="s">
        <v>59</v>
      </c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1"/>
      <c r="AE49" s="361"/>
      <c r="AF49" s="361"/>
      <c r="AG49" s="363" t="s">
        <v>60</v>
      </c>
      <c r="AH49" s="361"/>
      <c r="AI49" s="361"/>
      <c r="AJ49" s="361"/>
      <c r="AK49" s="361"/>
      <c r="AL49" s="361"/>
      <c r="AM49" s="361"/>
      <c r="AN49" s="362" t="s">
        <v>61</v>
      </c>
      <c r="AO49" s="361"/>
      <c r="AP49" s="361"/>
      <c r="AQ49" s="77" t="s">
        <v>62</v>
      </c>
      <c r="AR49" s="59"/>
      <c r="AS49" s="78" t="s">
        <v>63</v>
      </c>
      <c r="AT49" s="79" t="s">
        <v>64</v>
      </c>
      <c r="AU49" s="79" t="s">
        <v>65</v>
      </c>
      <c r="AV49" s="79" t="s">
        <v>66</v>
      </c>
      <c r="AW49" s="79" t="s">
        <v>67</v>
      </c>
      <c r="AX49" s="79" t="s">
        <v>68</v>
      </c>
      <c r="AY49" s="79" t="s">
        <v>69</v>
      </c>
      <c r="AZ49" s="79" t="s">
        <v>70</v>
      </c>
      <c r="BA49" s="79" t="s">
        <v>71</v>
      </c>
      <c r="BB49" s="79" t="s">
        <v>72</v>
      </c>
      <c r="BC49" s="79" t="s">
        <v>73</v>
      </c>
      <c r="BD49" s="79" t="s">
        <v>74</v>
      </c>
      <c r="BE49" s="79" t="s">
        <v>75</v>
      </c>
      <c r="BF49" s="80" t="s">
        <v>76</v>
      </c>
    </row>
    <row r="50" spans="1:91" s="1" customFormat="1" ht="10.9" customHeight="1">
      <c r="B50" s="3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59"/>
      <c r="AS50" s="81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</row>
    <row r="51" spans="1:91" s="4" customFormat="1" ht="32.450000000000003" customHeight="1">
      <c r="B51" s="66"/>
      <c r="C51" s="84" t="s">
        <v>77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367">
        <f>ROUND(AG52,2)</f>
        <v>0</v>
      </c>
      <c r="AH51" s="367"/>
      <c r="AI51" s="367"/>
      <c r="AJ51" s="367"/>
      <c r="AK51" s="367"/>
      <c r="AL51" s="367"/>
      <c r="AM51" s="367"/>
      <c r="AN51" s="368">
        <f>SUM(AG51,AV51)</f>
        <v>0</v>
      </c>
      <c r="AO51" s="368"/>
      <c r="AP51" s="368"/>
      <c r="AQ51" s="86" t="s">
        <v>42</v>
      </c>
      <c r="AR51" s="69"/>
      <c r="AS51" s="87">
        <f>ROUND(AS52,2)</f>
        <v>0</v>
      </c>
      <c r="AT51" s="88">
        <f>ROUND(AT52,2)</f>
        <v>0</v>
      </c>
      <c r="AU51" s="89">
        <f>ROUND(AU52,2)</f>
        <v>0</v>
      </c>
      <c r="AV51" s="89">
        <f>ROUND(SUM(AX51:AY51),2)</f>
        <v>0</v>
      </c>
      <c r="AW51" s="90">
        <f>ROUND(AW52,5)</f>
        <v>0</v>
      </c>
      <c r="AX51" s="89">
        <f>ROUND(BB51*L26,2)</f>
        <v>0</v>
      </c>
      <c r="AY51" s="89">
        <f>ROUND(BC51*L27,2)</f>
        <v>0</v>
      </c>
      <c r="AZ51" s="89">
        <f>ROUND(BD51*L26,2)</f>
        <v>0</v>
      </c>
      <c r="BA51" s="89">
        <f>ROUND(BE51*L27,2)</f>
        <v>0</v>
      </c>
      <c r="BB51" s="89">
        <f>ROUND(BB52,2)</f>
        <v>0</v>
      </c>
      <c r="BC51" s="89">
        <f>ROUND(BC52,2)</f>
        <v>0</v>
      </c>
      <c r="BD51" s="89">
        <f>ROUND(BD52,2)</f>
        <v>0</v>
      </c>
      <c r="BE51" s="89">
        <f>ROUND(BE52,2)</f>
        <v>0</v>
      </c>
      <c r="BF51" s="91">
        <f>ROUND(BF52,2)</f>
        <v>0</v>
      </c>
      <c r="BS51" s="92" t="s">
        <v>78</v>
      </c>
      <c r="BT51" s="92" t="s">
        <v>79</v>
      </c>
      <c r="BU51" s="93" t="s">
        <v>80</v>
      </c>
      <c r="BV51" s="92" t="s">
        <v>81</v>
      </c>
      <c r="BW51" s="92" t="s">
        <v>8</v>
      </c>
      <c r="BX51" s="92" t="s">
        <v>82</v>
      </c>
      <c r="CL51" s="92" t="s">
        <v>22</v>
      </c>
    </row>
    <row r="52" spans="1:91" s="5" customFormat="1" ht="37.5" customHeight="1">
      <c r="A52" s="94" t="s">
        <v>83</v>
      </c>
      <c r="B52" s="95"/>
      <c r="C52" s="96"/>
      <c r="D52" s="366" t="s">
        <v>17</v>
      </c>
      <c r="E52" s="366"/>
      <c r="F52" s="366"/>
      <c r="G52" s="366"/>
      <c r="H52" s="366"/>
      <c r="I52" s="97"/>
      <c r="J52" s="366" t="s">
        <v>84</v>
      </c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4">
        <f>'172911 - Stavební úpravy ...'!K29</f>
        <v>0</v>
      </c>
      <c r="AH52" s="365"/>
      <c r="AI52" s="365"/>
      <c r="AJ52" s="365"/>
      <c r="AK52" s="365"/>
      <c r="AL52" s="365"/>
      <c r="AM52" s="365"/>
      <c r="AN52" s="364">
        <f>SUM(AG52,AV52)</f>
        <v>0</v>
      </c>
      <c r="AO52" s="365"/>
      <c r="AP52" s="365"/>
      <c r="AQ52" s="98" t="s">
        <v>85</v>
      </c>
      <c r="AR52" s="99"/>
      <c r="AS52" s="100">
        <f>'172911 - Stavební úpravy ...'!K27</f>
        <v>0</v>
      </c>
      <c r="AT52" s="101">
        <f>'172911 - Stavební úpravy ...'!K28</f>
        <v>0</v>
      </c>
      <c r="AU52" s="101">
        <v>0</v>
      </c>
      <c r="AV52" s="101">
        <f>ROUND(SUM(AX52:AY52),2)</f>
        <v>0</v>
      </c>
      <c r="AW52" s="102">
        <f>'172911 - Stavební úpravy ...'!T90</f>
        <v>0</v>
      </c>
      <c r="AX52" s="101">
        <f>'172911 - Stavební úpravy ...'!K32</f>
        <v>0</v>
      </c>
      <c r="AY52" s="101">
        <f>'172911 - Stavební úpravy ...'!K33</f>
        <v>0</v>
      </c>
      <c r="AZ52" s="101">
        <f>'172911 - Stavební úpravy ...'!K34</f>
        <v>0</v>
      </c>
      <c r="BA52" s="101">
        <f>'172911 - Stavební úpravy ...'!K35</f>
        <v>0</v>
      </c>
      <c r="BB52" s="101">
        <f>'172911 - Stavební úpravy ...'!F32</f>
        <v>0</v>
      </c>
      <c r="BC52" s="101">
        <f>'172911 - Stavební úpravy ...'!F33</f>
        <v>0</v>
      </c>
      <c r="BD52" s="101">
        <f>'172911 - Stavební úpravy ...'!F34</f>
        <v>0</v>
      </c>
      <c r="BE52" s="101">
        <f>'172911 - Stavební úpravy ...'!F35</f>
        <v>0</v>
      </c>
      <c r="BF52" s="103">
        <f>'172911 - Stavební úpravy ...'!F36</f>
        <v>0</v>
      </c>
      <c r="BT52" s="104" t="s">
        <v>86</v>
      </c>
      <c r="BV52" s="104" t="s">
        <v>81</v>
      </c>
      <c r="BW52" s="104" t="s">
        <v>87</v>
      </c>
      <c r="BX52" s="104" t="s">
        <v>8</v>
      </c>
      <c r="CL52" s="104" t="s">
        <v>22</v>
      </c>
      <c r="CM52" s="104" t="s">
        <v>88</v>
      </c>
    </row>
    <row r="53" spans="1:91" s="1" customFormat="1" ht="30" customHeight="1">
      <c r="B53" s="3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59"/>
    </row>
    <row r="54" spans="1:91" s="1" customFormat="1" ht="6.95" customHeight="1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9"/>
    </row>
  </sheetData>
  <sheetProtection password="CC35" sheet="1" objects="1" scenarios="1" formatCells="0" formatColumns="0" formatRows="0" sort="0" autoFilter="0"/>
  <mergeCells count="41">
    <mergeCell ref="AR2:BG2"/>
    <mergeCell ref="AN52:AP52"/>
    <mergeCell ref="AG52:AM52"/>
    <mergeCell ref="D52:H52"/>
    <mergeCell ref="J52:AF52"/>
    <mergeCell ref="AG51:AM51"/>
    <mergeCell ref="AN51:AP51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G5:BG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172911 - Stavební úpravy 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10" width="23.5" style="105" customWidth="1"/>
    <col min="11" max="11" width="23.5" customWidth="1"/>
    <col min="12" max="12" width="15.5" customWidth="1"/>
    <col min="14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4" width="20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06"/>
      <c r="C1" s="106"/>
      <c r="D1" s="107" t="s">
        <v>1</v>
      </c>
      <c r="E1" s="106"/>
      <c r="F1" s="108" t="s">
        <v>89</v>
      </c>
      <c r="G1" s="377" t="s">
        <v>90</v>
      </c>
      <c r="H1" s="377"/>
      <c r="I1" s="109"/>
      <c r="J1" s="110" t="s">
        <v>91</v>
      </c>
      <c r="K1" s="107" t="s">
        <v>92</v>
      </c>
      <c r="L1" s="108" t="s">
        <v>93</v>
      </c>
      <c r="M1" s="108"/>
      <c r="N1" s="108"/>
      <c r="O1" s="108"/>
      <c r="P1" s="108"/>
      <c r="Q1" s="108"/>
      <c r="R1" s="108"/>
      <c r="S1" s="108"/>
      <c r="T1" s="108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T2" s="22" t="s">
        <v>87</v>
      </c>
    </row>
    <row r="3" spans="1:70" ht="6.95" customHeight="1">
      <c r="B3" s="23"/>
      <c r="C3" s="24"/>
      <c r="D3" s="24"/>
      <c r="E3" s="24"/>
      <c r="F3" s="24"/>
      <c r="G3" s="24"/>
      <c r="H3" s="24"/>
      <c r="I3" s="111"/>
      <c r="J3" s="111"/>
      <c r="K3" s="24"/>
      <c r="L3" s="25"/>
      <c r="AT3" s="22" t="s">
        <v>88</v>
      </c>
    </row>
    <row r="4" spans="1:70" ht="36.950000000000003" customHeight="1">
      <c r="B4" s="26"/>
      <c r="C4" s="27"/>
      <c r="D4" s="28" t="s">
        <v>94</v>
      </c>
      <c r="E4" s="27"/>
      <c r="F4" s="27"/>
      <c r="G4" s="27"/>
      <c r="H4" s="27"/>
      <c r="I4" s="112"/>
      <c r="J4" s="112"/>
      <c r="K4" s="27"/>
      <c r="L4" s="29"/>
      <c r="N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2"/>
      <c r="J5" s="112"/>
      <c r="K5" s="27"/>
      <c r="L5" s="29"/>
    </row>
    <row r="6" spans="1:70">
      <c r="B6" s="26"/>
      <c r="C6" s="27"/>
      <c r="D6" s="35" t="s">
        <v>19</v>
      </c>
      <c r="E6" s="27"/>
      <c r="F6" s="27"/>
      <c r="G6" s="27"/>
      <c r="H6" s="27"/>
      <c r="I6" s="112"/>
      <c r="J6" s="112"/>
      <c r="K6" s="27"/>
      <c r="L6" s="29"/>
    </row>
    <row r="7" spans="1:70" ht="22.5" customHeight="1">
      <c r="B7" s="26"/>
      <c r="C7" s="27"/>
      <c r="D7" s="27"/>
      <c r="E7" s="370" t="str">
        <f>'Rekapitulace stavby'!K6</f>
        <v>Šedina Petr Mgr., č. p. 64, 28002 Polepy</v>
      </c>
      <c r="F7" s="371"/>
      <c r="G7" s="371"/>
      <c r="H7" s="371"/>
      <c r="I7" s="112"/>
      <c r="J7" s="112"/>
      <c r="K7" s="27"/>
      <c r="L7" s="29"/>
    </row>
    <row r="8" spans="1:70" s="1" customFormat="1">
      <c r="B8" s="39"/>
      <c r="C8" s="40"/>
      <c r="D8" s="35" t="s">
        <v>95</v>
      </c>
      <c r="E8" s="40"/>
      <c r="F8" s="40"/>
      <c r="G8" s="40"/>
      <c r="H8" s="40"/>
      <c r="I8" s="113"/>
      <c r="J8" s="113"/>
      <c r="K8" s="40"/>
      <c r="L8" s="43"/>
    </row>
    <row r="9" spans="1:70" s="1" customFormat="1" ht="36.950000000000003" customHeight="1">
      <c r="B9" s="39"/>
      <c r="C9" s="40"/>
      <c r="D9" s="40"/>
      <c r="E9" s="372" t="s">
        <v>96</v>
      </c>
      <c r="F9" s="373"/>
      <c r="G9" s="373"/>
      <c r="H9" s="373"/>
      <c r="I9" s="113"/>
      <c r="J9" s="113"/>
      <c r="K9" s="40"/>
      <c r="L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3"/>
      <c r="J10" s="113"/>
      <c r="K10" s="40"/>
      <c r="L10" s="43"/>
    </row>
    <row r="11" spans="1:70" s="1" customFormat="1" ht="14.45" customHeight="1">
      <c r="B11" s="39"/>
      <c r="C11" s="40"/>
      <c r="D11" s="35" t="s">
        <v>21</v>
      </c>
      <c r="E11" s="40"/>
      <c r="F11" s="33" t="s">
        <v>22</v>
      </c>
      <c r="G11" s="40"/>
      <c r="H11" s="40"/>
      <c r="I11" s="114" t="s">
        <v>23</v>
      </c>
      <c r="J11" s="115" t="s">
        <v>24</v>
      </c>
      <c r="K11" s="40"/>
      <c r="L11" s="43"/>
    </row>
    <row r="12" spans="1:70" s="1" customFormat="1" ht="14.45" customHeight="1">
      <c r="B12" s="39"/>
      <c r="C12" s="40"/>
      <c r="D12" s="35" t="s">
        <v>25</v>
      </c>
      <c r="E12" s="40"/>
      <c r="F12" s="33" t="s">
        <v>26</v>
      </c>
      <c r="G12" s="40"/>
      <c r="H12" s="40"/>
      <c r="I12" s="114" t="s">
        <v>27</v>
      </c>
      <c r="J12" s="116" t="str">
        <f>'Rekapitulace stavby'!AN8</f>
        <v>29. 11. 2017</v>
      </c>
      <c r="K12" s="40"/>
      <c r="L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3"/>
      <c r="J13" s="113"/>
      <c r="K13" s="40"/>
      <c r="L13" s="43"/>
    </row>
    <row r="14" spans="1:70" s="1" customFormat="1" ht="14.45" customHeight="1">
      <c r="B14" s="39"/>
      <c r="C14" s="40"/>
      <c r="D14" s="35" t="s">
        <v>29</v>
      </c>
      <c r="E14" s="40"/>
      <c r="F14" s="40"/>
      <c r="G14" s="40"/>
      <c r="H14" s="40"/>
      <c r="I14" s="114" t="s">
        <v>30</v>
      </c>
      <c r="J14" s="115" t="s">
        <v>31</v>
      </c>
      <c r="K14" s="40"/>
      <c r="L14" s="43"/>
    </row>
    <row r="15" spans="1:70" s="1" customFormat="1" ht="18" customHeight="1">
      <c r="B15" s="39"/>
      <c r="C15" s="40"/>
      <c r="D15" s="40"/>
      <c r="E15" s="33" t="s">
        <v>32</v>
      </c>
      <c r="F15" s="40"/>
      <c r="G15" s="40"/>
      <c r="H15" s="40"/>
      <c r="I15" s="114" t="s">
        <v>33</v>
      </c>
      <c r="J15" s="115" t="s">
        <v>34</v>
      </c>
      <c r="K15" s="40"/>
      <c r="L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3"/>
      <c r="J16" s="113"/>
      <c r="K16" s="40"/>
      <c r="L16" s="43"/>
    </row>
    <row r="17" spans="2:12" s="1" customFormat="1" ht="14.45" customHeight="1">
      <c r="B17" s="39"/>
      <c r="C17" s="40"/>
      <c r="D17" s="35" t="s">
        <v>35</v>
      </c>
      <c r="E17" s="40"/>
      <c r="F17" s="40"/>
      <c r="G17" s="40"/>
      <c r="H17" s="40"/>
      <c r="I17" s="114" t="s">
        <v>30</v>
      </c>
      <c r="J17" s="115" t="str">
        <f>IF('Rekapitulace stavby'!AN13="Vyplň údaj","",IF('Rekapitulace stavby'!AN13="","",'Rekapitulace stavby'!AN13))</f>
        <v/>
      </c>
      <c r="K17" s="40"/>
      <c r="L17" s="43"/>
    </row>
    <row r="18" spans="2:12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4" t="s">
        <v>33</v>
      </c>
      <c r="J18" s="115" t="str">
        <f>IF('Rekapitulace stavby'!AN14="Vyplň údaj","",IF('Rekapitulace stavby'!AN14="","",'Rekapitulace stavby'!AN14))</f>
        <v/>
      </c>
      <c r="K18" s="40"/>
      <c r="L18" s="43"/>
    </row>
    <row r="19" spans="2:12" s="1" customFormat="1" ht="6.95" customHeight="1">
      <c r="B19" s="39"/>
      <c r="C19" s="40"/>
      <c r="D19" s="40"/>
      <c r="E19" s="40"/>
      <c r="F19" s="40"/>
      <c r="G19" s="40"/>
      <c r="H19" s="40"/>
      <c r="I19" s="113"/>
      <c r="J19" s="113"/>
      <c r="K19" s="40"/>
      <c r="L19" s="43"/>
    </row>
    <row r="20" spans="2:12" s="1" customFormat="1" ht="14.45" customHeight="1">
      <c r="B20" s="39"/>
      <c r="C20" s="40"/>
      <c r="D20" s="35" t="s">
        <v>37</v>
      </c>
      <c r="E20" s="40"/>
      <c r="F20" s="40"/>
      <c r="G20" s="40"/>
      <c r="H20" s="40"/>
      <c r="I20" s="114" t="s">
        <v>30</v>
      </c>
      <c r="J20" s="115" t="s">
        <v>38</v>
      </c>
      <c r="K20" s="40"/>
      <c r="L20" s="43"/>
    </row>
    <row r="21" spans="2:12" s="1" customFormat="1" ht="18" customHeight="1">
      <c r="B21" s="39"/>
      <c r="C21" s="40"/>
      <c r="D21" s="40"/>
      <c r="E21" s="33" t="s">
        <v>39</v>
      </c>
      <c r="F21" s="40"/>
      <c r="G21" s="40"/>
      <c r="H21" s="40"/>
      <c r="I21" s="114" t="s">
        <v>33</v>
      </c>
      <c r="J21" s="115" t="s">
        <v>40</v>
      </c>
      <c r="K21" s="40"/>
      <c r="L21" s="43"/>
    </row>
    <row r="22" spans="2:12" s="1" customFormat="1" ht="6.95" customHeight="1">
      <c r="B22" s="39"/>
      <c r="C22" s="40"/>
      <c r="D22" s="40"/>
      <c r="E22" s="40"/>
      <c r="F22" s="40"/>
      <c r="G22" s="40"/>
      <c r="H22" s="40"/>
      <c r="I22" s="113"/>
      <c r="J22" s="113"/>
      <c r="K22" s="40"/>
      <c r="L22" s="43"/>
    </row>
    <row r="23" spans="2:12" s="1" customFormat="1" ht="14.45" customHeight="1">
      <c r="B23" s="39"/>
      <c r="C23" s="40"/>
      <c r="D23" s="35" t="s">
        <v>41</v>
      </c>
      <c r="E23" s="40"/>
      <c r="F23" s="40"/>
      <c r="G23" s="40"/>
      <c r="H23" s="40"/>
      <c r="I23" s="113"/>
      <c r="J23" s="113"/>
      <c r="K23" s="40"/>
      <c r="L23" s="43"/>
    </row>
    <row r="24" spans="2:12" s="6" customFormat="1" ht="22.5" customHeight="1">
      <c r="B24" s="117"/>
      <c r="C24" s="118"/>
      <c r="D24" s="118"/>
      <c r="E24" s="339" t="s">
        <v>42</v>
      </c>
      <c r="F24" s="339"/>
      <c r="G24" s="339"/>
      <c r="H24" s="339"/>
      <c r="I24" s="119"/>
      <c r="J24" s="119"/>
      <c r="K24" s="118"/>
      <c r="L24" s="120"/>
    </row>
    <row r="25" spans="2:12" s="1" customFormat="1" ht="6.95" customHeight="1">
      <c r="B25" s="39"/>
      <c r="C25" s="40"/>
      <c r="D25" s="40"/>
      <c r="E25" s="40"/>
      <c r="F25" s="40"/>
      <c r="G25" s="40"/>
      <c r="H25" s="40"/>
      <c r="I25" s="113"/>
      <c r="J25" s="113"/>
      <c r="K25" s="40"/>
      <c r="L25" s="43"/>
    </row>
    <row r="26" spans="2:12" s="1" customFormat="1" ht="6.95" customHeight="1">
      <c r="B26" s="39"/>
      <c r="C26" s="40"/>
      <c r="D26" s="82"/>
      <c r="E26" s="82"/>
      <c r="F26" s="82"/>
      <c r="G26" s="82"/>
      <c r="H26" s="82"/>
      <c r="I26" s="121"/>
      <c r="J26" s="121"/>
      <c r="K26" s="82"/>
      <c r="L26" s="122"/>
    </row>
    <row r="27" spans="2:12" s="1" customFormat="1">
      <c r="B27" s="39"/>
      <c r="C27" s="40"/>
      <c r="D27" s="40"/>
      <c r="E27" s="35" t="s">
        <v>97</v>
      </c>
      <c r="F27" s="40"/>
      <c r="G27" s="40"/>
      <c r="H27" s="40"/>
      <c r="I27" s="113"/>
      <c r="J27" s="113"/>
      <c r="K27" s="123">
        <f>I58</f>
        <v>0</v>
      </c>
      <c r="L27" s="43"/>
    </row>
    <row r="28" spans="2:12" s="1" customFormat="1">
      <c r="B28" s="39"/>
      <c r="C28" s="40"/>
      <c r="D28" s="40"/>
      <c r="E28" s="35" t="s">
        <v>98</v>
      </c>
      <c r="F28" s="40"/>
      <c r="G28" s="40"/>
      <c r="H28" s="40"/>
      <c r="I28" s="113"/>
      <c r="J28" s="113"/>
      <c r="K28" s="123">
        <f>J58</f>
        <v>0</v>
      </c>
      <c r="L28" s="43"/>
    </row>
    <row r="29" spans="2:12" s="1" customFormat="1" ht="25.35" customHeight="1">
      <c r="B29" s="39"/>
      <c r="C29" s="40"/>
      <c r="D29" s="124" t="s">
        <v>43</v>
      </c>
      <c r="E29" s="40"/>
      <c r="F29" s="40"/>
      <c r="G29" s="40"/>
      <c r="H29" s="40"/>
      <c r="I29" s="113"/>
      <c r="J29" s="113"/>
      <c r="K29" s="125">
        <f>ROUND(K90,2)</f>
        <v>0</v>
      </c>
      <c r="L29" s="43"/>
    </row>
    <row r="30" spans="2:12" s="1" customFormat="1" ht="6.95" customHeight="1">
      <c r="B30" s="39"/>
      <c r="C30" s="40"/>
      <c r="D30" s="82"/>
      <c r="E30" s="82"/>
      <c r="F30" s="82"/>
      <c r="G30" s="82"/>
      <c r="H30" s="82"/>
      <c r="I30" s="121"/>
      <c r="J30" s="121"/>
      <c r="K30" s="82"/>
      <c r="L30" s="122"/>
    </row>
    <row r="31" spans="2:12" s="1" customFormat="1" ht="14.45" customHeight="1">
      <c r="B31" s="39"/>
      <c r="C31" s="40"/>
      <c r="D31" s="40"/>
      <c r="E31" s="40"/>
      <c r="F31" s="44" t="s">
        <v>45</v>
      </c>
      <c r="G31" s="40"/>
      <c r="H31" s="40"/>
      <c r="I31" s="126" t="s">
        <v>44</v>
      </c>
      <c r="J31" s="113"/>
      <c r="K31" s="44" t="s">
        <v>46</v>
      </c>
      <c r="L31" s="43"/>
    </row>
    <row r="32" spans="2:12" s="1" customFormat="1" ht="14.45" customHeight="1">
      <c r="B32" s="39"/>
      <c r="C32" s="40"/>
      <c r="D32" s="47" t="s">
        <v>47</v>
      </c>
      <c r="E32" s="47" t="s">
        <v>48</v>
      </c>
      <c r="F32" s="127">
        <f>ROUND(SUM(BE90:BE208), 2)</f>
        <v>0</v>
      </c>
      <c r="G32" s="40"/>
      <c r="H32" s="40"/>
      <c r="I32" s="128">
        <v>0.21</v>
      </c>
      <c r="J32" s="113"/>
      <c r="K32" s="127">
        <f>ROUND(ROUND((SUM(BE90:BE208)), 2)*I32, 2)</f>
        <v>0</v>
      </c>
      <c r="L32" s="43"/>
    </row>
    <row r="33" spans="2:12" s="1" customFormat="1" ht="14.45" customHeight="1">
      <c r="B33" s="39"/>
      <c r="C33" s="40"/>
      <c r="D33" s="40"/>
      <c r="E33" s="47" t="s">
        <v>49</v>
      </c>
      <c r="F33" s="127">
        <f>ROUND(SUM(BF90:BF208), 2)</f>
        <v>0</v>
      </c>
      <c r="G33" s="40"/>
      <c r="H33" s="40"/>
      <c r="I33" s="128">
        <v>0.15</v>
      </c>
      <c r="J33" s="113"/>
      <c r="K33" s="127">
        <f>ROUND(ROUND((SUM(BF90:BF208)), 2)*I33, 2)</f>
        <v>0</v>
      </c>
      <c r="L33" s="43"/>
    </row>
    <row r="34" spans="2:12" s="1" customFormat="1" ht="14.45" hidden="1" customHeight="1">
      <c r="B34" s="39"/>
      <c r="C34" s="40"/>
      <c r="D34" s="40"/>
      <c r="E34" s="47" t="s">
        <v>50</v>
      </c>
      <c r="F34" s="127">
        <f>ROUND(SUM(BG90:BG208), 2)</f>
        <v>0</v>
      </c>
      <c r="G34" s="40"/>
      <c r="H34" s="40"/>
      <c r="I34" s="128">
        <v>0.21</v>
      </c>
      <c r="J34" s="113"/>
      <c r="K34" s="127">
        <v>0</v>
      </c>
      <c r="L34" s="43"/>
    </row>
    <row r="35" spans="2:12" s="1" customFormat="1" ht="14.45" hidden="1" customHeight="1">
      <c r="B35" s="39"/>
      <c r="C35" s="40"/>
      <c r="D35" s="40"/>
      <c r="E35" s="47" t="s">
        <v>51</v>
      </c>
      <c r="F35" s="127">
        <f>ROUND(SUM(BH90:BH208), 2)</f>
        <v>0</v>
      </c>
      <c r="G35" s="40"/>
      <c r="H35" s="40"/>
      <c r="I35" s="128">
        <v>0.15</v>
      </c>
      <c r="J35" s="113"/>
      <c r="K35" s="127">
        <v>0</v>
      </c>
      <c r="L35" s="43"/>
    </row>
    <row r="36" spans="2:12" s="1" customFormat="1" ht="14.45" hidden="1" customHeight="1">
      <c r="B36" s="39"/>
      <c r="C36" s="40"/>
      <c r="D36" s="40"/>
      <c r="E36" s="47" t="s">
        <v>52</v>
      </c>
      <c r="F36" s="127">
        <f>ROUND(SUM(BI90:BI208), 2)</f>
        <v>0</v>
      </c>
      <c r="G36" s="40"/>
      <c r="H36" s="40"/>
      <c r="I36" s="128">
        <v>0</v>
      </c>
      <c r="J36" s="113"/>
      <c r="K36" s="127">
        <v>0</v>
      </c>
      <c r="L36" s="43"/>
    </row>
    <row r="37" spans="2:12" s="1" customFormat="1" ht="6.95" customHeight="1">
      <c r="B37" s="39"/>
      <c r="C37" s="40"/>
      <c r="D37" s="40"/>
      <c r="E37" s="40"/>
      <c r="F37" s="40"/>
      <c r="G37" s="40"/>
      <c r="H37" s="40"/>
      <c r="I37" s="113"/>
      <c r="J37" s="113"/>
      <c r="K37" s="40"/>
      <c r="L37" s="43"/>
    </row>
    <row r="38" spans="2:12" s="1" customFormat="1" ht="25.35" customHeight="1">
      <c r="B38" s="39"/>
      <c r="C38" s="129"/>
      <c r="D38" s="130" t="s">
        <v>53</v>
      </c>
      <c r="E38" s="76"/>
      <c r="F38" s="76"/>
      <c r="G38" s="131" t="s">
        <v>54</v>
      </c>
      <c r="H38" s="132" t="s">
        <v>55</v>
      </c>
      <c r="I38" s="133"/>
      <c r="J38" s="133"/>
      <c r="K38" s="134">
        <f>SUM(K29:K36)</f>
        <v>0</v>
      </c>
      <c r="L38" s="135"/>
    </row>
    <row r="39" spans="2:12" s="1" customFormat="1" ht="14.45" customHeight="1">
      <c r="B39" s="54"/>
      <c r="C39" s="55"/>
      <c r="D39" s="55"/>
      <c r="E39" s="55"/>
      <c r="F39" s="55"/>
      <c r="G39" s="55"/>
      <c r="H39" s="55"/>
      <c r="I39" s="136"/>
      <c r="J39" s="136"/>
      <c r="K39" s="55"/>
      <c r="L39" s="56"/>
    </row>
    <row r="43" spans="2:12" s="1" customFormat="1" ht="6.95" customHeight="1">
      <c r="B43" s="137"/>
      <c r="C43" s="138"/>
      <c r="D43" s="138"/>
      <c r="E43" s="138"/>
      <c r="F43" s="138"/>
      <c r="G43" s="138"/>
      <c r="H43" s="138"/>
      <c r="I43" s="139"/>
      <c r="J43" s="139"/>
      <c r="K43" s="138"/>
      <c r="L43" s="140"/>
    </row>
    <row r="44" spans="2:12" s="1" customFormat="1" ht="36.950000000000003" customHeight="1">
      <c r="B44" s="39"/>
      <c r="C44" s="28" t="s">
        <v>99</v>
      </c>
      <c r="D44" s="40"/>
      <c r="E44" s="40"/>
      <c r="F44" s="40"/>
      <c r="G44" s="40"/>
      <c r="H44" s="40"/>
      <c r="I44" s="113"/>
      <c r="J44" s="113"/>
      <c r="K44" s="40"/>
      <c r="L44" s="43"/>
    </row>
    <row r="45" spans="2:12" s="1" customFormat="1" ht="6.95" customHeight="1">
      <c r="B45" s="39"/>
      <c r="C45" s="40"/>
      <c r="D45" s="40"/>
      <c r="E45" s="40"/>
      <c r="F45" s="40"/>
      <c r="G45" s="40"/>
      <c r="H45" s="40"/>
      <c r="I45" s="113"/>
      <c r="J45" s="113"/>
      <c r="K45" s="40"/>
      <c r="L45" s="43"/>
    </row>
    <row r="46" spans="2:12" s="1" customFormat="1" ht="14.45" customHeight="1">
      <c r="B46" s="39"/>
      <c r="C46" s="35" t="s">
        <v>19</v>
      </c>
      <c r="D46" s="40"/>
      <c r="E46" s="40"/>
      <c r="F46" s="40"/>
      <c r="G46" s="40"/>
      <c r="H46" s="40"/>
      <c r="I46" s="113"/>
      <c r="J46" s="113"/>
      <c r="K46" s="40"/>
      <c r="L46" s="43"/>
    </row>
    <row r="47" spans="2:12" s="1" customFormat="1" ht="22.5" customHeight="1">
      <c r="B47" s="39"/>
      <c r="C47" s="40"/>
      <c r="D47" s="40"/>
      <c r="E47" s="370" t="str">
        <f>E7</f>
        <v>Šedina Petr Mgr., č. p. 64, 28002 Polepy</v>
      </c>
      <c r="F47" s="371"/>
      <c r="G47" s="371"/>
      <c r="H47" s="371"/>
      <c r="I47" s="113"/>
      <c r="J47" s="113"/>
      <c r="K47" s="40"/>
      <c r="L47" s="43"/>
    </row>
    <row r="48" spans="2:12" s="1" customFormat="1" ht="14.45" customHeight="1">
      <c r="B48" s="39"/>
      <c r="C48" s="35" t="s">
        <v>95</v>
      </c>
      <c r="D48" s="40"/>
      <c r="E48" s="40"/>
      <c r="F48" s="40"/>
      <c r="G48" s="40"/>
      <c r="H48" s="40"/>
      <c r="I48" s="113"/>
      <c r="J48" s="113"/>
      <c r="K48" s="40"/>
      <c r="L48" s="43"/>
    </row>
    <row r="49" spans="2:47" s="1" customFormat="1" ht="23.25" customHeight="1">
      <c r="B49" s="39"/>
      <c r="C49" s="40"/>
      <c r="D49" s="40"/>
      <c r="E49" s="372" t="str">
        <f>E9</f>
        <v>172911 - Stavební úpravy stavby pro výrobu a skladování - Hala 1</v>
      </c>
      <c r="F49" s="373"/>
      <c r="G49" s="373"/>
      <c r="H49" s="373"/>
      <c r="I49" s="113"/>
      <c r="J49" s="113"/>
      <c r="K49" s="40"/>
      <c r="L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3"/>
      <c r="J50" s="113"/>
      <c r="K50" s="40"/>
      <c r="L50" s="43"/>
    </row>
    <row r="51" spans="2:47" s="1" customFormat="1" ht="18" customHeight="1">
      <c r="B51" s="39"/>
      <c r="C51" s="35" t="s">
        <v>25</v>
      </c>
      <c r="D51" s="40"/>
      <c r="E51" s="40"/>
      <c r="F51" s="33" t="str">
        <f>F12</f>
        <v>Veletov st.134/1</v>
      </c>
      <c r="G51" s="40"/>
      <c r="H51" s="40"/>
      <c r="I51" s="114" t="s">
        <v>27</v>
      </c>
      <c r="J51" s="116" t="str">
        <f>IF(J12="","",J12)</f>
        <v>29. 11. 2017</v>
      </c>
      <c r="K51" s="40"/>
      <c r="L51" s="43"/>
    </row>
    <row r="52" spans="2:47" s="1" customFormat="1" ht="6.95" customHeight="1">
      <c r="B52" s="39"/>
      <c r="C52" s="40"/>
      <c r="D52" s="40"/>
      <c r="E52" s="40"/>
      <c r="F52" s="40"/>
      <c r="G52" s="40"/>
      <c r="H52" s="40"/>
      <c r="I52" s="113"/>
      <c r="J52" s="113"/>
      <c r="K52" s="40"/>
      <c r="L52" s="43"/>
    </row>
    <row r="53" spans="2:47" s="1" customFormat="1">
      <c r="B53" s="39"/>
      <c r="C53" s="35" t="s">
        <v>29</v>
      </c>
      <c r="D53" s="40"/>
      <c r="E53" s="40"/>
      <c r="F53" s="33" t="str">
        <f>E15</f>
        <v>Mgr. Petr Šedina</v>
      </c>
      <c r="G53" s="40"/>
      <c r="H53" s="40"/>
      <c r="I53" s="114" t="s">
        <v>37</v>
      </c>
      <c r="J53" s="115" t="str">
        <f>E21</f>
        <v>SIGREEN s.r.o.</v>
      </c>
      <c r="K53" s="40"/>
      <c r="L53" s="43"/>
    </row>
    <row r="54" spans="2:47" s="1" customFormat="1" ht="14.45" customHeight="1">
      <c r="B54" s="39"/>
      <c r="C54" s="35" t="s">
        <v>35</v>
      </c>
      <c r="D54" s="40"/>
      <c r="E54" s="40"/>
      <c r="F54" s="33" t="str">
        <f>IF(E18="","",E18)</f>
        <v/>
      </c>
      <c r="G54" s="40"/>
      <c r="H54" s="40"/>
      <c r="I54" s="113"/>
      <c r="J54" s="113"/>
      <c r="K54" s="40"/>
      <c r="L54" s="43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3"/>
      <c r="J55" s="113"/>
      <c r="K55" s="40"/>
      <c r="L55" s="43"/>
    </row>
    <row r="56" spans="2:47" s="1" customFormat="1" ht="29.25" customHeight="1">
      <c r="B56" s="39"/>
      <c r="C56" s="141" t="s">
        <v>100</v>
      </c>
      <c r="D56" s="129"/>
      <c r="E56" s="129"/>
      <c r="F56" s="129"/>
      <c r="G56" s="129"/>
      <c r="H56" s="129"/>
      <c r="I56" s="142" t="s">
        <v>101</v>
      </c>
      <c r="J56" s="142" t="s">
        <v>102</v>
      </c>
      <c r="K56" s="143" t="s">
        <v>103</v>
      </c>
      <c r="L56" s="144"/>
    </row>
    <row r="57" spans="2:47" s="1" customFormat="1" ht="10.35" customHeight="1">
      <c r="B57" s="39"/>
      <c r="C57" s="40"/>
      <c r="D57" s="40"/>
      <c r="E57" s="40"/>
      <c r="F57" s="40"/>
      <c r="G57" s="40"/>
      <c r="H57" s="40"/>
      <c r="I57" s="113"/>
      <c r="J57" s="113"/>
      <c r="K57" s="40"/>
      <c r="L57" s="43"/>
    </row>
    <row r="58" spans="2:47" s="1" customFormat="1" ht="29.25" customHeight="1">
      <c r="B58" s="39"/>
      <c r="C58" s="145" t="s">
        <v>104</v>
      </c>
      <c r="D58" s="40"/>
      <c r="E58" s="40"/>
      <c r="F58" s="40"/>
      <c r="G58" s="40"/>
      <c r="H58" s="40"/>
      <c r="I58" s="146">
        <f t="shared" ref="I58:J60" si="0">Q90</f>
        <v>0</v>
      </c>
      <c r="J58" s="146">
        <f t="shared" si="0"/>
        <v>0</v>
      </c>
      <c r="K58" s="125">
        <f>K90</f>
        <v>0</v>
      </c>
      <c r="L58" s="43"/>
      <c r="AU58" s="22" t="s">
        <v>105</v>
      </c>
    </row>
    <row r="59" spans="2:47" s="7" customFormat="1" ht="24.95" customHeight="1">
      <c r="B59" s="147"/>
      <c r="C59" s="148"/>
      <c r="D59" s="149" t="s">
        <v>106</v>
      </c>
      <c r="E59" s="150"/>
      <c r="F59" s="150"/>
      <c r="G59" s="150"/>
      <c r="H59" s="150"/>
      <c r="I59" s="151">
        <f t="shared" si="0"/>
        <v>0</v>
      </c>
      <c r="J59" s="151">
        <f t="shared" si="0"/>
        <v>0</v>
      </c>
      <c r="K59" s="152">
        <f>K91</f>
        <v>0</v>
      </c>
      <c r="L59" s="153"/>
    </row>
    <row r="60" spans="2:47" s="8" customFormat="1" ht="19.899999999999999" customHeight="1">
      <c r="B60" s="154"/>
      <c r="C60" s="155"/>
      <c r="D60" s="156" t="s">
        <v>107</v>
      </c>
      <c r="E60" s="157"/>
      <c r="F60" s="157"/>
      <c r="G60" s="157"/>
      <c r="H60" s="157"/>
      <c r="I60" s="158">
        <f t="shared" si="0"/>
        <v>0</v>
      </c>
      <c r="J60" s="158">
        <f t="shared" si="0"/>
        <v>0</v>
      </c>
      <c r="K60" s="159">
        <f>K92</f>
        <v>0</v>
      </c>
      <c r="L60" s="160"/>
    </row>
    <row r="61" spans="2:47" s="8" customFormat="1" ht="19.899999999999999" customHeight="1">
      <c r="B61" s="154"/>
      <c r="C61" s="155"/>
      <c r="D61" s="156" t="s">
        <v>108</v>
      </c>
      <c r="E61" s="157"/>
      <c r="F61" s="157"/>
      <c r="G61" s="157"/>
      <c r="H61" s="157"/>
      <c r="I61" s="158">
        <f>Q108</f>
        <v>0</v>
      </c>
      <c r="J61" s="158">
        <f>R108</f>
        <v>0</v>
      </c>
      <c r="K61" s="159">
        <f>K108</f>
        <v>0</v>
      </c>
      <c r="L61" s="160"/>
    </row>
    <row r="62" spans="2:47" s="8" customFormat="1" ht="19.899999999999999" customHeight="1">
      <c r="B62" s="154"/>
      <c r="C62" s="155"/>
      <c r="D62" s="156" t="s">
        <v>109</v>
      </c>
      <c r="E62" s="157"/>
      <c r="F62" s="157"/>
      <c r="G62" s="157"/>
      <c r="H62" s="157"/>
      <c r="I62" s="158">
        <f>Q121</f>
        <v>0</v>
      </c>
      <c r="J62" s="158">
        <f>R121</f>
        <v>0</v>
      </c>
      <c r="K62" s="159">
        <f>K121</f>
        <v>0</v>
      </c>
      <c r="L62" s="160"/>
    </row>
    <row r="63" spans="2:47" s="8" customFormat="1" ht="19.899999999999999" customHeight="1">
      <c r="B63" s="154"/>
      <c r="C63" s="155"/>
      <c r="D63" s="156" t="s">
        <v>110</v>
      </c>
      <c r="E63" s="157"/>
      <c r="F63" s="157"/>
      <c r="G63" s="157"/>
      <c r="H63" s="157"/>
      <c r="I63" s="158">
        <f>Q143</f>
        <v>0</v>
      </c>
      <c r="J63" s="158">
        <f>R143</f>
        <v>0</v>
      </c>
      <c r="K63" s="159">
        <f>K143</f>
        <v>0</v>
      </c>
      <c r="L63" s="160"/>
    </row>
    <row r="64" spans="2:47" s="8" customFormat="1" ht="19.899999999999999" customHeight="1">
      <c r="B64" s="154"/>
      <c r="C64" s="155"/>
      <c r="D64" s="156" t="s">
        <v>111</v>
      </c>
      <c r="E64" s="157"/>
      <c r="F64" s="157"/>
      <c r="G64" s="157"/>
      <c r="H64" s="157"/>
      <c r="I64" s="158">
        <f>Q148</f>
        <v>0</v>
      </c>
      <c r="J64" s="158">
        <f>R148</f>
        <v>0</v>
      </c>
      <c r="K64" s="159">
        <f>K148</f>
        <v>0</v>
      </c>
      <c r="L64" s="160"/>
    </row>
    <row r="65" spans="2:13" s="7" customFormat="1" ht="24.95" customHeight="1">
      <c r="B65" s="147"/>
      <c r="C65" s="148"/>
      <c r="D65" s="149" t="s">
        <v>112</v>
      </c>
      <c r="E65" s="150"/>
      <c r="F65" s="150"/>
      <c r="G65" s="150"/>
      <c r="H65" s="150"/>
      <c r="I65" s="151">
        <f>Q150</f>
        <v>0</v>
      </c>
      <c r="J65" s="151">
        <f>R150</f>
        <v>0</v>
      </c>
      <c r="K65" s="152">
        <f>K150</f>
        <v>0</v>
      </c>
      <c r="L65" s="153"/>
    </row>
    <row r="66" spans="2:13" s="8" customFormat="1" ht="19.899999999999999" customHeight="1">
      <c r="B66" s="154"/>
      <c r="C66" s="155"/>
      <c r="D66" s="156" t="s">
        <v>113</v>
      </c>
      <c r="E66" s="157"/>
      <c r="F66" s="157"/>
      <c r="G66" s="157"/>
      <c r="H66" s="157"/>
      <c r="I66" s="158">
        <f>Q151</f>
        <v>0</v>
      </c>
      <c r="J66" s="158">
        <f>R151</f>
        <v>0</v>
      </c>
      <c r="K66" s="159">
        <f>K151</f>
        <v>0</v>
      </c>
      <c r="L66" s="160"/>
    </row>
    <row r="67" spans="2:13" s="8" customFormat="1" ht="19.899999999999999" customHeight="1">
      <c r="B67" s="154"/>
      <c r="C67" s="155"/>
      <c r="D67" s="156" t="s">
        <v>114</v>
      </c>
      <c r="E67" s="157"/>
      <c r="F67" s="157"/>
      <c r="G67" s="157"/>
      <c r="H67" s="157"/>
      <c r="I67" s="158">
        <f>Q161</f>
        <v>0</v>
      </c>
      <c r="J67" s="158">
        <f>R161</f>
        <v>0</v>
      </c>
      <c r="K67" s="159">
        <f>K161</f>
        <v>0</v>
      </c>
      <c r="L67" s="160"/>
    </row>
    <row r="68" spans="2:13" s="8" customFormat="1" ht="19.899999999999999" customHeight="1">
      <c r="B68" s="154"/>
      <c r="C68" s="155"/>
      <c r="D68" s="156" t="s">
        <v>115</v>
      </c>
      <c r="E68" s="157"/>
      <c r="F68" s="157"/>
      <c r="G68" s="157"/>
      <c r="H68" s="157"/>
      <c r="I68" s="158">
        <f>Q166</f>
        <v>0</v>
      </c>
      <c r="J68" s="158">
        <f>R166</f>
        <v>0</v>
      </c>
      <c r="K68" s="159">
        <f>K166</f>
        <v>0</v>
      </c>
      <c r="L68" s="160"/>
    </row>
    <row r="69" spans="2:13" s="8" customFormat="1" ht="19.899999999999999" customHeight="1">
      <c r="B69" s="154"/>
      <c r="C69" s="155"/>
      <c r="D69" s="156" t="s">
        <v>116</v>
      </c>
      <c r="E69" s="157"/>
      <c r="F69" s="157"/>
      <c r="G69" s="157"/>
      <c r="H69" s="157"/>
      <c r="I69" s="158">
        <f>Q180</f>
        <v>0</v>
      </c>
      <c r="J69" s="158">
        <f>R180</f>
        <v>0</v>
      </c>
      <c r="K69" s="159">
        <f>K180</f>
        <v>0</v>
      </c>
      <c r="L69" s="160"/>
    </row>
    <row r="70" spans="2:13" s="8" customFormat="1" ht="19.899999999999999" customHeight="1">
      <c r="B70" s="154"/>
      <c r="C70" s="155"/>
      <c r="D70" s="156" t="s">
        <v>117</v>
      </c>
      <c r="E70" s="157"/>
      <c r="F70" s="157"/>
      <c r="G70" s="157"/>
      <c r="H70" s="157"/>
      <c r="I70" s="158">
        <f>Q201</f>
        <v>0</v>
      </c>
      <c r="J70" s="158">
        <f>R201</f>
        <v>0</v>
      </c>
      <c r="K70" s="159">
        <f>K201</f>
        <v>0</v>
      </c>
      <c r="L70" s="160"/>
    </row>
    <row r="71" spans="2:13" s="1" customFormat="1" ht="21.75" customHeight="1">
      <c r="B71" s="39"/>
      <c r="C71" s="40"/>
      <c r="D71" s="40"/>
      <c r="E71" s="40"/>
      <c r="F71" s="40"/>
      <c r="G71" s="40"/>
      <c r="H71" s="40"/>
      <c r="I71" s="113"/>
      <c r="J71" s="113"/>
      <c r="K71" s="40"/>
      <c r="L71" s="43"/>
    </row>
    <row r="72" spans="2:13" s="1" customFormat="1" ht="6.95" customHeight="1">
      <c r="B72" s="54"/>
      <c r="C72" s="55"/>
      <c r="D72" s="55"/>
      <c r="E72" s="55"/>
      <c r="F72" s="55"/>
      <c r="G72" s="55"/>
      <c r="H72" s="55"/>
      <c r="I72" s="136"/>
      <c r="J72" s="136"/>
      <c r="K72" s="55"/>
      <c r="L72" s="56"/>
    </row>
    <row r="76" spans="2:13" s="1" customFormat="1" ht="6.95" customHeight="1">
      <c r="B76" s="57"/>
      <c r="C76" s="58"/>
      <c r="D76" s="58"/>
      <c r="E76" s="58"/>
      <c r="F76" s="58"/>
      <c r="G76" s="58"/>
      <c r="H76" s="58"/>
      <c r="I76" s="139"/>
      <c r="J76" s="139"/>
      <c r="K76" s="58"/>
      <c r="L76" s="58"/>
      <c r="M76" s="59"/>
    </row>
    <row r="77" spans="2:13" s="1" customFormat="1" ht="36.950000000000003" customHeight="1">
      <c r="B77" s="39"/>
      <c r="C77" s="60" t="s">
        <v>118</v>
      </c>
      <c r="D77" s="61"/>
      <c r="E77" s="61"/>
      <c r="F77" s="61"/>
      <c r="G77" s="61"/>
      <c r="H77" s="61"/>
      <c r="I77" s="161"/>
      <c r="J77" s="161"/>
      <c r="K77" s="61"/>
      <c r="L77" s="61"/>
      <c r="M77" s="59"/>
    </row>
    <row r="78" spans="2:13" s="1" customFormat="1" ht="6.95" customHeight="1">
      <c r="B78" s="39"/>
      <c r="C78" s="61"/>
      <c r="D78" s="61"/>
      <c r="E78" s="61"/>
      <c r="F78" s="61"/>
      <c r="G78" s="61"/>
      <c r="H78" s="61"/>
      <c r="I78" s="161"/>
      <c r="J78" s="161"/>
      <c r="K78" s="61"/>
      <c r="L78" s="61"/>
      <c r="M78" s="59"/>
    </row>
    <row r="79" spans="2:13" s="1" customFormat="1" ht="14.45" customHeight="1">
      <c r="B79" s="39"/>
      <c r="C79" s="63" t="s">
        <v>19</v>
      </c>
      <c r="D79" s="61"/>
      <c r="E79" s="61"/>
      <c r="F79" s="61"/>
      <c r="G79" s="61"/>
      <c r="H79" s="61"/>
      <c r="I79" s="161"/>
      <c r="J79" s="161"/>
      <c r="K79" s="61"/>
      <c r="L79" s="61"/>
      <c r="M79" s="59"/>
    </row>
    <row r="80" spans="2:13" s="1" customFormat="1" ht="22.5" customHeight="1">
      <c r="B80" s="39"/>
      <c r="C80" s="61"/>
      <c r="D80" s="61"/>
      <c r="E80" s="374" t="str">
        <f>E7</f>
        <v>Šedina Petr Mgr., č. p. 64, 28002 Polepy</v>
      </c>
      <c r="F80" s="375"/>
      <c r="G80" s="375"/>
      <c r="H80" s="375"/>
      <c r="I80" s="161"/>
      <c r="J80" s="161"/>
      <c r="K80" s="61"/>
      <c r="L80" s="61"/>
      <c r="M80" s="59"/>
    </row>
    <row r="81" spans="2:65" s="1" customFormat="1" ht="14.45" customHeight="1">
      <c r="B81" s="39"/>
      <c r="C81" s="63" t="s">
        <v>95</v>
      </c>
      <c r="D81" s="61"/>
      <c r="E81" s="61"/>
      <c r="F81" s="61"/>
      <c r="G81" s="61"/>
      <c r="H81" s="61"/>
      <c r="I81" s="161"/>
      <c r="J81" s="161"/>
      <c r="K81" s="61"/>
      <c r="L81" s="61"/>
      <c r="M81" s="59"/>
    </row>
    <row r="82" spans="2:65" s="1" customFormat="1" ht="23.25" customHeight="1">
      <c r="B82" s="39"/>
      <c r="C82" s="61"/>
      <c r="D82" s="61"/>
      <c r="E82" s="350" t="str">
        <f>E9</f>
        <v>172911 - Stavební úpravy stavby pro výrobu a skladování - Hala 1</v>
      </c>
      <c r="F82" s="376"/>
      <c r="G82" s="376"/>
      <c r="H82" s="376"/>
      <c r="I82" s="161"/>
      <c r="J82" s="161"/>
      <c r="K82" s="61"/>
      <c r="L82" s="61"/>
      <c r="M82" s="59"/>
    </row>
    <row r="83" spans="2:65" s="1" customFormat="1" ht="6.95" customHeight="1">
      <c r="B83" s="39"/>
      <c r="C83" s="61"/>
      <c r="D83" s="61"/>
      <c r="E83" s="61"/>
      <c r="F83" s="61"/>
      <c r="G83" s="61"/>
      <c r="H83" s="61"/>
      <c r="I83" s="161"/>
      <c r="J83" s="161"/>
      <c r="K83" s="61"/>
      <c r="L83" s="61"/>
      <c r="M83" s="59"/>
    </row>
    <row r="84" spans="2:65" s="1" customFormat="1" ht="18" customHeight="1">
      <c r="B84" s="39"/>
      <c r="C84" s="63" t="s">
        <v>25</v>
      </c>
      <c r="D84" s="61"/>
      <c r="E84" s="61"/>
      <c r="F84" s="162" t="str">
        <f>F12</f>
        <v>Veletov st.134/1</v>
      </c>
      <c r="G84" s="61"/>
      <c r="H84" s="61"/>
      <c r="I84" s="163" t="s">
        <v>27</v>
      </c>
      <c r="J84" s="164" t="str">
        <f>IF(J12="","",J12)</f>
        <v>29. 11. 2017</v>
      </c>
      <c r="K84" s="61"/>
      <c r="L84" s="61"/>
      <c r="M84" s="59"/>
    </row>
    <row r="85" spans="2:65" s="1" customFormat="1" ht="6.95" customHeight="1">
      <c r="B85" s="39"/>
      <c r="C85" s="61"/>
      <c r="D85" s="61"/>
      <c r="E85" s="61"/>
      <c r="F85" s="61"/>
      <c r="G85" s="61"/>
      <c r="H85" s="61"/>
      <c r="I85" s="161"/>
      <c r="J85" s="161"/>
      <c r="K85" s="61"/>
      <c r="L85" s="61"/>
      <c r="M85" s="59"/>
    </row>
    <row r="86" spans="2:65" s="1" customFormat="1">
      <c r="B86" s="39"/>
      <c r="C86" s="63" t="s">
        <v>29</v>
      </c>
      <c r="D86" s="61"/>
      <c r="E86" s="61"/>
      <c r="F86" s="162" t="str">
        <f>E15</f>
        <v>Mgr. Petr Šedina</v>
      </c>
      <c r="G86" s="61"/>
      <c r="H86" s="61"/>
      <c r="I86" s="163" t="s">
        <v>37</v>
      </c>
      <c r="J86" s="165" t="str">
        <f>E21</f>
        <v>SIGREEN s.r.o.</v>
      </c>
      <c r="K86" s="61"/>
      <c r="L86" s="61"/>
      <c r="M86" s="59"/>
    </row>
    <row r="87" spans="2:65" s="1" customFormat="1" ht="14.45" customHeight="1">
      <c r="B87" s="39"/>
      <c r="C87" s="63" t="s">
        <v>35</v>
      </c>
      <c r="D87" s="61"/>
      <c r="E87" s="61"/>
      <c r="F87" s="162" t="str">
        <f>IF(E18="","",E18)</f>
        <v/>
      </c>
      <c r="G87" s="61"/>
      <c r="H87" s="61"/>
      <c r="I87" s="161"/>
      <c r="J87" s="161"/>
      <c r="K87" s="61"/>
      <c r="L87" s="61"/>
      <c r="M87" s="59"/>
    </row>
    <row r="88" spans="2:65" s="1" customFormat="1" ht="10.35" customHeight="1">
      <c r="B88" s="39"/>
      <c r="C88" s="61"/>
      <c r="D88" s="61"/>
      <c r="E88" s="61"/>
      <c r="F88" s="61"/>
      <c r="G88" s="61"/>
      <c r="H88" s="61"/>
      <c r="I88" s="161"/>
      <c r="J88" s="161"/>
      <c r="K88" s="61"/>
      <c r="L88" s="61"/>
      <c r="M88" s="59"/>
    </row>
    <row r="89" spans="2:65" s="9" customFormat="1" ht="29.25" customHeight="1">
      <c r="B89" s="166"/>
      <c r="C89" s="167" t="s">
        <v>119</v>
      </c>
      <c r="D89" s="168" t="s">
        <v>62</v>
      </c>
      <c r="E89" s="168" t="s">
        <v>58</v>
      </c>
      <c r="F89" s="168" t="s">
        <v>120</v>
      </c>
      <c r="G89" s="168" t="s">
        <v>121</v>
      </c>
      <c r="H89" s="168" t="s">
        <v>122</v>
      </c>
      <c r="I89" s="169" t="s">
        <v>123</v>
      </c>
      <c r="J89" s="169" t="s">
        <v>124</v>
      </c>
      <c r="K89" s="168" t="s">
        <v>103</v>
      </c>
      <c r="L89" s="170" t="s">
        <v>125</v>
      </c>
      <c r="M89" s="171"/>
      <c r="N89" s="78" t="s">
        <v>126</v>
      </c>
      <c r="O89" s="79" t="s">
        <v>47</v>
      </c>
      <c r="P89" s="79" t="s">
        <v>127</v>
      </c>
      <c r="Q89" s="79" t="s">
        <v>128</v>
      </c>
      <c r="R89" s="79" t="s">
        <v>129</v>
      </c>
      <c r="S89" s="79" t="s">
        <v>130</v>
      </c>
      <c r="T89" s="79" t="s">
        <v>131</v>
      </c>
      <c r="U89" s="79" t="s">
        <v>132</v>
      </c>
      <c r="V89" s="79" t="s">
        <v>133</v>
      </c>
      <c r="W89" s="79" t="s">
        <v>134</v>
      </c>
      <c r="X89" s="80" t="s">
        <v>135</v>
      </c>
    </row>
    <row r="90" spans="2:65" s="1" customFormat="1" ht="29.25" customHeight="1">
      <c r="B90" s="39"/>
      <c r="C90" s="84" t="s">
        <v>104</v>
      </c>
      <c r="D90" s="61"/>
      <c r="E90" s="61"/>
      <c r="F90" s="61"/>
      <c r="G90" s="61"/>
      <c r="H90" s="61"/>
      <c r="I90" s="161"/>
      <c r="J90" s="161"/>
      <c r="K90" s="172">
        <f>BK90</f>
        <v>0</v>
      </c>
      <c r="L90" s="61"/>
      <c r="M90" s="59"/>
      <c r="N90" s="81"/>
      <c r="O90" s="82"/>
      <c r="P90" s="82"/>
      <c r="Q90" s="173">
        <f>Q91+Q150</f>
        <v>0</v>
      </c>
      <c r="R90" s="173">
        <f>R91+R150</f>
        <v>0</v>
      </c>
      <c r="S90" s="82"/>
      <c r="T90" s="174">
        <f>T91+T150</f>
        <v>0</v>
      </c>
      <c r="U90" s="82"/>
      <c r="V90" s="174">
        <f>V91+V150</f>
        <v>9.4423192499999988</v>
      </c>
      <c r="W90" s="82"/>
      <c r="X90" s="175">
        <f>X91+X150</f>
        <v>14.5928627</v>
      </c>
      <c r="AT90" s="22" t="s">
        <v>78</v>
      </c>
      <c r="AU90" s="22" t="s">
        <v>105</v>
      </c>
      <c r="BK90" s="176">
        <f>BK91+BK150</f>
        <v>0</v>
      </c>
    </row>
    <row r="91" spans="2:65" s="10" customFormat="1" ht="37.35" customHeight="1">
      <c r="B91" s="177"/>
      <c r="C91" s="178"/>
      <c r="D91" s="179" t="s">
        <v>78</v>
      </c>
      <c r="E91" s="180" t="s">
        <v>136</v>
      </c>
      <c r="F91" s="180" t="s">
        <v>137</v>
      </c>
      <c r="G91" s="178"/>
      <c r="H91" s="178"/>
      <c r="I91" s="181"/>
      <c r="J91" s="181"/>
      <c r="K91" s="182">
        <f>BK91</f>
        <v>0</v>
      </c>
      <c r="L91" s="178"/>
      <c r="M91" s="183"/>
      <c r="N91" s="184"/>
      <c r="O91" s="185"/>
      <c r="P91" s="185"/>
      <c r="Q91" s="186">
        <f>Q92+Q108+Q121+Q143+Q148</f>
        <v>0</v>
      </c>
      <c r="R91" s="186">
        <f>R92+R108+R121+R143+R148</f>
        <v>0</v>
      </c>
      <c r="S91" s="185"/>
      <c r="T91" s="187">
        <f>T92+T108+T121+T143+T148</f>
        <v>0</v>
      </c>
      <c r="U91" s="185"/>
      <c r="V91" s="187">
        <f>V92+V108+V121+V143+V148</f>
        <v>9.1839999999999993</v>
      </c>
      <c r="W91" s="185"/>
      <c r="X91" s="188">
        <f>X92+X108+X121+X143+X148</f>
        <v>0.18979500000000002</v>
      </c>
      <c r="AR91" s="189" t="s">
        <v>86</v>
      </c>
      <c r="AT91" s="190" t="s">
        <v>78</v>
      </c>
      <c r="AU91" s="190" t="s">
        <v>79</v>
      </c>
      <c r="AY91" s="189" t="s">
        <v>138</v>
      </c>
      <c r="BK91" s="191">
        <f>BK92+BK108+BK121+BK143+BK148</f>
        <v>0</v>
      </c>
    </row>
    <row r="92" spans="2:65" s="10" customFormat="1" ht="19.899999999999999" customHeight="1">
      <c r="B92" s="177"/>
      <c r="C92" s="178"/>
      <c r="D92" s="192" t="s">
        <v>78</v>
      </c>
      <c r="E92" s="193" t="s">
        <v>139</v>
      </c>
      <c r="F92" s="193" t="s">
        <v>140</v>
      </c>
      <c r="G92" s="178"/>
      <c r="H92" s="178"/>
      <c r="I92" s="181"/>
      <c r="J92" s="181"/>
      <c r="K92" s="194">
        <f>BK92</f>
        <v>0</v>
      </c>
      <c r="L92" s="178"/>
      <c r="M92" s="183"/>
      <c r="N92" s="184"/>
      <c r="O92" s="185"/>
      <c r="P92" s="185"/>
      <c r="Q92" s="186">
        <f>SUM(Q93:Q107)</f>
        <v>0</v>
      </c>
      <c r="R92" s="186">
        <f>SUM(R93:R107)</f>
        <v>0</v>
      </c>
      <c r="S92" s="185"/>
      <c r="T92" s="187">
        <f>SUM(T93:T107)</f>
        <v>0</v>
      </c>
      <c r="U92" s="185"/>
      <c r="V92" s="187">
        <f>SUM(V93:V107)</f>
        <v>0</v>
      </c>
      <c r="W92" s="185"/>
      <c r="X92" s="188">
        <f>SUM(X93:X107)</f>
        <v>0</v>
      </c>
      <c r="AR92" s="189" t="s">
        <v>86</v>
      </c>
      <c r="AT92" s="190" t="s">
        <v>78</v>
      </c>
      <c r="AU92" s="190" t="s">
        <v>86</v>
      </c>
      <c r="AY92" s="189" t="s">
        <v>138</v>
      </c>
      <c r="BK92" s="191">
        <f>SUM(BK93:BK107)</f>
        <v>0</v>
      </c>
    </row>
    <row r="93" spans="2:65" s="1" customFormat="1" ht="31.5" customHeight="1">
      <c r="B93" s="39"/>
      <c r="C93" s="195" t="s">
        <v>86</v>
      </c>
      <c r="D93" s="195" t="s">
        <v>141</v>
      </c>
      <c r="E93" s="196" t="s">
        <v>142</v>
      </c>
      <c r="F93" s="197" t="s">
        <v>143</v>
      </c>
      <c r="G93" s="198" t="s">
        <v>144</v>
      </c>
      <c r="H93" s="199">
        <v>680.41200000000003</v>
      </c>
      <c r="I93" s="200"/>
      <c r="J93" s="200"/>
      <c r="K93" s="201">
        <f>ROUND(P93*H93,2)</f>
        <v>0</v>
      </c>
      <c r="L93" s="197" t="s">
        <v>42</v>
      </c>
      <c r="M93" s="59"/>
      <c r="N93" s="202" t="s">
        <v>42</v>
      </c>
      <c r="O93" s="203" t="s">
        <v>48</v>
      </c>
      <c r="P93" s="127">
        <f>I93+J93</f>
        <v>0</v>
      </c>
      <c r="Q93" s="127">
        <f>ROUND(I93*H93,2)</f>
        <v>0</v>
      </c>
      <c r="R93" s="127">
        <f>ROUND(J93*H93,2)</f>
        <v>0</v>
      </c>
      <c r="S93" s="40"/>
      <c r="T93" s="204">
        <f>S93*H93</f>
        <v>0</v>
      </c>
      <c r="U93" s="204">
        <v>0</v>
      </c>
      <c r="V93" s="204">
        <f>U93*H93</f>
        <v>0</v>
      </c>
      <c r="W93" s="204">
        <v>0</v>
      </c>
      <c r="X93" s="205">
        <f>W93*H93</f>
        <v>0</v>
      </c>
      <c r="AR93" s="22" t="s">
        <v>145</v>
      </c>
      <c r="AT93" s="22" t="s">
        <v>141</v>
      </c>
      <c r="AU93" s="22" t="s">
        <v>88</v>
      </c>
      <c r="AY93" s="22" t="s">
        <v>138</v>
      </c>
      <c r="BE93" s="206">
        <f>IF(O93="základní",K93,0)</f>
        <v>0</v>
      </c>
      <c r="BF93" s="206">
        <f>IF(O93="snížená",K93,0)</f>
        <v>0</v>
      </c>
      <c r="BG93" s="206">
        <f>IF(O93="zákl. přenesená",K93,0)</f>
        <v>0</v>
      </c>
      <c r="BH93" s="206">
        <f>IF(O93="sníž. přenesená",K93,0)</f>
        <v>0</v>
      </c>
      <c r="BI93" s="206">
        <f>IF(O93="nulová",K93,0)</f>
        <v>0</v>
      </c>
      <c r="BJ93" s="22" t="s">
        <v>86</v>
      </c>
      <c r="BK93" s="206">
        <f>ROUND(P93*H93,2)</f>
        <v>0</v>
      </c>
      <c r="BL93" s="22" t="s">
        <v>145</v>
      </c>
      <c r="BM93" s="22" t="s">
        <v>146</v>
      </c>
    </row>
    <row r="94" spans="2:65" s="11" customFormat="1" ht="13.5">
      <c r="B94" s="207"/>
      <c r="C94" s="208"/>
      <c r="D94" s="209" t="s">
        <v>147</v>
      </c>
      <c r="E94" s="210" t="s">
        <v>42</v>
      </c>
      <c r="F94" s="211" t="s">
        <v>148</v>
      </c>
      <c r="G94" s="208"/>
      <c r="H94" s="212">
        <v>239.63200000000001</v>
      </c>
      <c r="I94" s="213"/>
      <c r="J94" s="213"/>
      <c r="K94" s="208"/>
      <c r="L94" s="208"/>
      <c r="M94" s="214"/>
      <c r="N94" s="215"/>
      <c r="O94" s="216"/>
      <c r="P94" s="216"/>
      <c r="Q94" s="216"/>
      <c r="R94" s="216"/>
      <c r="S94" s="216"/>
      <c r="T94" s="216"/>
      <c r="U94" s="216"/>
      <c r="V94" s="216"/>
      <c r="W94" s="216"/>
      <c r="X94" s="217"/>
      <c r="AT94" s="218" t="s">
        <v>147</v>
      </c>
      <c r="AU94" s="218" t="s">
        <v>88</v>
      </c>
      <c r="AV94" s="11" t="s">
        <v>88</v>
      </c>
      <c r="AW94" s="11" t="s">
        <v>7</v>
      </c>
      <c r="AX94" s="11" t="s">
        <v>79</v>
      </c>
      <c r="AY94" s="218" t="s">
        <v>138</v>
      </c>
    </row>
    <row r="95" spans="2:65" s="11" customFormat="1" ht="13.5">
      <c r="B95" s="207"/>
      <c r="C95" s="208"/>
      <c r="D95" s="209" t="s">
        <v>147</v>
      </c>
      <c r="E95" s="210" t="s">
        <v>42</v>
      </c>
      <c r="F95" s="211" t="s">
        <v>149</v>
      </c>
      <c r="G95" s="208"/>
      <c r="H95" s="212">
        <v>205.13200000000001</v>
      </c>
      <c r="I95" s="213"/>
      <c r="J95" s="213"/>
      <c r="K95" s="208"/>
      <c r="L95" s="208"/>
      <c r="M95" s="214"/>
      <c r="N95" s="215"/>
      <c r="O95" s="216"/>
      <c r="P95" s="216"/>
      <c r="Q95" s="216"/>
      <c r="R95" s="216"/>
      <c r="S95" s="216"/>
      <c r="T95" s="216"/>
      <c r="U95" s="216"/>
      <c r="V95" s="216"/>
      <c r="W95" s="216"/>
      <c r="X95" s="217"/>
      <c r="AT95" s="218" t="s">
        <v>147</v>
      </c>
      <c r="AU95" s="218" t="s">
        <v>88</v>
      </c>
      <c r="AV95" s="11" t="s">
        <v>88</v>
      </c>
      <c r="AW95" s="11" t="s">
        <v>7</v>
      </c>
      <c r="AX95" s="11" t="s">
        <v>79</v>
      </c>
      <c r="AY95" s="218" t="s">
        <v>138</v>
      </c>
    </row>
    <row r="96" spans="2:65" s="11" customFormat="1" ht="13.5">
      <c r="B96" s="207"/>
      <c r="C96" s="208"/>
      <c r="D96" s="209" t="s">
        <v>147</v>
      </c>
      <c r="E96" s="210" t="s">
        <v>42</v>
      </c>
      <c r="F96" s="211" t="s">
        <v>150</v>
      </c>
      <c r="G96" s="208"/>
      <c r="H96" s="212">
        <v>116.337</v>
      </c>
      <c r="I96" s="213"/>
      <c r="J96" s="213"/>
      <c r="K96" s="208"/>
      <c r="L96" s="208"/>
      <c r="M96" s="214"/>
      <c r="N96" s="215"/>
      <c r="O96" s="216"/>
      <c r="P96" s="216"/>
      <c r="Q96" s="216"/>
      <c r="R96" s="216"/>
      <c r="S96" s="216"/>
      <c r="T96" s="216"/>
      <c r="U96" s="216"/>
      <c r="V96" s="216"/>
      <c r="W96" s="216"/>
      <c r="X96" s="217"/>
      <c r="AT96" s="218" t="s">
        <v>147</v>
      </c>
      <c r="AU96" s="218" t="s">
        <v>88</v>
      </c>
      <c r="AV96" s="11" t="s">
        <v>88</v>
      </c>
      <c r="AW96" s="11" t="s">
        <v>7</v>
      </c>
      <c r="AX96" s="11" t="s">
        <v>79</v>
      </c>
      <c r="AY96" s="218" t="s">
        <v>138</v>
      </c>
    </row>
    <row r="97" spans="2:65" s="11" customFormat="1" ht="13.5">
      <c r="B97" s="207"/>
      <c r="C97" s="208"/>
      <c r="D97" s="209" t="s">
        <v>147</v>
      </c>
      <c r="E97" s="210" t="s">
        <v>42</v>
      </c>
      <c r="F97" s="211" t="s">
        <v>151</v>
      </c>
      <c r="G97" s="208"/>
      <c r="H97" s="212">
        <v>119.31100000000001</v>
      </c>
      <c r="I97" s="213"/>
      <c r="J97" s="213"/>
      <c r="K97" s="208"/>
      <c r="L97" s="208"/>
      <c r="M97" s="214"/>
      <c r="N97" s="215"/>
      <c r="O97" s="216"/>
      <c r="P97" s="216"/>
      <c r="Q97" s="216"/>
      <c r="R97" s="216"/>
      <c r="S97" s="216"/>
      <c r="T97" s="216"/>
      <c r="U97" s="216"/>
      <c r="V97" s="216"/>
      <c r="W97" s="216"/>
      <c r="X97" s="217"/>
      <c r="AT97" s="218" t="s">
        <v>147</v>
      </c>
      <c r="AU97" s="218" t="s">
        <v>88</v>
      </c>
      <c r="AV97" s="11" t="s">
        <v>88</v>
      </c>
      <c r="AW97" s="11" t="s">
        <v>7</v>
      </c>
      <c r="AX97" s="11" t="s">
        <v>79</v>
      </c>
      <c r="AY97" s="218" t="s">
        <v>138</v>
      </c>
    </row>
    <row r="98" spans="2:65" s="12" customFormat="1" ht="13.5">
      <c r="B98" s="219"/>
      <c r="C98" s="220"/>
      <c r="D98" s="221" t="s">
        <v>147</v>
      </c>
      <c r="E98" s="222" t="s">
        <v>42</v>
      </c>
      <c r="F98" s="223" t="s">
        <v>152</v>
      </c>
      <c r="G98" s="220"/>
      <c r="H98" s="224">
        <v>680.41200000000003</v>
      </c>
      <c r="I98" s="225"/>
      <c r="J98" s="225"/>
      <c r="K98" s="220"/>
      <c r="L98" s="220"/>
      <c r="M98" s="226"/>
      <c r="N98" s="227"/>
      <c r="O98" s="228"/>
      <c r="P98" s="228"/>
      <c r="Q98" s="228"/>
      <c r="R98" s="228"/>
      <c r="S98" s="228"/>
      <c r="T98" s="228"/>
      <c r="U98" s="228"/>
      <c r="V98" s="228"/>
      <c r="W98" s="228"/>
      <c r="X98" s="229"/>
      <c r="AT98" s="230" t="s">
        <v>147</v>
      </c>
      <c r="AU98" s="230" t="s">
        <v>88</v>
      </c>
      <c r="AV98" s="12" t="s">
        <v>145</v>
      </c>
      <c r="AW98" s="12" t="s">
        <v>7</v>
      </c>
      <c r="AX98" s="12" t="s">
        <v>86</v>
      </c>
      <c r="AY98" s="230" t="s">
        <v>138</v>
      </c>
    </row>
    <row r="99" spans="2:65" s="1" customFormat="1" ht="22.5" customHeight="1">
      <c r="B99" s="39"/>
      <c r="C99" s="231" t="s">
        <v>88</v>
      </c>
      <c r="D99" s="231" t="s">
        <v>153</v>
      </c>
      <c r="E99" s="232" t="s">
        <v>154</v>
      </c>
      <c r="F99" s="233" t="s">
        <v>155</v>
      </c>
      <c r="G99" s="234" t="s">
        <v>144</v>
      </c>
      <c r="H99" s="235">
        <v>734.84500000000003</v>
      </c>
      <c r="I99" s="236"/>
      <c r="J99" s="237"/>
      <c r="K99" s="238">
        <f>ROUND(P99*H99,2)</f>
        <v>0</v>
      </c>
      <c r="L99" s="233" t="s">
        <v>42</v>
      </c>
      <c r="M99" s="239"/>
      <c r="N99" s="240" t="s">
        <v>42</v>
      </c>
      <c r="O99" s="203" t="s">
        <v>48</v>
      </c>
      <c r="P99" s="127">
        <f>I99+J99</f>
        <v>0</v>
      </c>
      <c r="Q99" s="127">
        <f>ROUND(I99*H99,2)</f>
        <v>0</v>
      </c>
      <c r="R99" s="127">
        <f>ROUND(J99*H99,2)</f>
        <v>0</v>
      </c>
      <c r="S99" s="40"/>
      <c r="T99" s="204">
        <f>S99*H99</f>
        <v>0</v>
      </c>
      <c r="U99" s="204">
        <v>0</v>
      </c>
      <c r="V99" s="204">
        <f>U99*H99</f>
        <v>0</v>
      </c>
      <c r="W99" s="204">
        <v>0</v>
      </c>
      <c r="X99" s="205">
        <f>W99*H99</f>
        <v>0</v>
      </c>
      <c r="AR99" s="22" t="s">
        <v>156</v>
      </c>
      <c r="AT99" s="22" t="s">
        <v>153</v>
      </c>
      <c r="AU99" s="22" t="s">
        <v>88</v>
      </c>
      <c r="AY99" s="22" t="s">
        <v>138</v>
      </c>
      <c r="BE99" s="206">
        <f>IF(O99="základní",K99,0)</f>
        <v>0</v>
      </c>
      <c r="BF99" s="206">
        <f>IF(O99="snížená",K99,0)</f>
        <v>0</v>
      </c>
      <c r="BG99" s="206">
        <f>IF(O99="zákl. přenesená",K99,0)</f>
        <v>0</v>
      </c>
      <c r="BH99" s="206">
        <f>IF(O99="sníž. přenesená",K99,0)</f>
        <v>0</v>
      </c>
      <c r="BI99" s="206">
        <f>IF(O99="nulová",K99,0)</f>
        <v>0</v>
      </c>
      <c r="BJ99" s="22" t="s">
        <v>86</v>
      </c>
      <c r="BK99" s="206">
        <f>ROUND(P99*H99,2)</f>
        <v>0</v>
      </c>
      <c r="BL99" s="22" t="s">
        <v>145</v>
      </c>
      <c r="BM99" s="22" t="s">
        <v>157</v>
      </c>
    </row>
    <row r="100" spans="2:65" s="1" customFormat="1" ht="40.5">
      <c r="B100" s="39"/>
      <c r="C100" s="61"/>
      <c r="D100" s="209" t="s">
        <v>158</v>
      </c>
      <c r="E100" s="61"/>
      <c r="F100" s="241" t="s">
        <v>159</v>
      </c>
      <c r="G100" s="61"/>
      <c r="H100" s="61"/>
      <c r="I100" s="161"/>
      <c r="J100" s="161"/>
      <c r="K100" s="61"/>
      <c r="L100" s="61"/>
      <c r="M100" s="59"/>
      <c r="N100" s="242"/>
      <c r="O100" s="40"/>
      <c r="P100" s="40"/>
      <c r="Q100" s="40"/>
      <c r="R100" s="40"/>
      <c r="S100" s="40"/>
      <c r="T100" s="40"/>
      <c r="U100" s="40"/>
      <c r="V100" s="40"/>
      <c r="W100" s="40"/>
      <c r="X100" s="75"/>
      <c r="AT100" s="22" t="s">
        <v>158</v>
      </c>
      <c r="AU100" s="22" t="s">
        <v>88</v>
      </c>
    </row>
    <row r="101" spans="2:65" s="11" customFormat="1" ht="13.5">
      <c r="B101" s="207"/>
      <c r="C101" s="208"/>
      <c r="D101" s="221" t="s">
        <v>147</v>
      </c>
      <c r="E101" s="208"/>
      <c r="F101" s="243" t="s">
        <v>160</v>
      </c>
      <c r="G101" s="208"/>
      <c r="H101" s="244">
        <v>734.84500000000003</v>
      </c>
      <c r="I101" s="213"/>
      <c r="J101" s="213"/>
      <c r="K101" s="208"/>
      <c r="L101" s="208"/>
      <c r="M101" s="214"/>
      <c r="N101" s="215"/>
      <c r="O101" s="216"/>
      <c r="P101" s="216"/>
      <c r="Q101" s="216"/>
      <c r="R101" s="216"/>
      <c r="S101" s="216"/>
      <c r="T101" s="216"/>
      <c r="U101" s="216"/>
      <c r="V101" s="216"/>
      <c r="W101" s="216"/>
      <c r="X101" s="217"/>
      <c r="AT101" s="218" t="s">
        <v>147</v>
      </c>
      <c r="AU101" s="218" t="s">
        <v>88</v>
      </c>
      <c r="AV101" s="11" t="s">
        <v>88</v>
      </c>
      <c r="AW101" s="11" t="s">
        <v>6</v>
      </c>
      <c r="AX101" s="11" t="s">
        <v>86</v>
      </c>
      <c r="AY101" s="218" t="s">
        <v>138</v>
      </c>
    </row>
    <row r="102" spans="2:65" s="1" customFormat="1" ht="22.5" customHeight="1">
      <c r="B102" s="39"/>
      <c r="C102" s="195" t="s">
        <v>139</v>
      </c>
      <c r="D102" s="195" t="s">
        <v>141</v>
      </c>
      <c r="E102" s="196" t="s">
        <v>161</v>
      </c>
      <c r="F102" s="197" t="s">
        <v>162</v>
      </c>
      <c r="G102" s="198" t="s">
        <v>144</v>
      </c>
      <c r="H102" s="199">
        <v>680.41200000000003</v>
      </c>
      <c r="I102" s="200"/>
      <c r="J102" s="200"/>
      <c r="K102" s="201">
        <f>ROUND(P102*H102,2)</f>
        <v>0</v>
      </c>
      <c r="L102" s="197" t="s">
        <v>42</v>
      </c>
      <c r="M102" s="59"/>
      <c r="N102" s="202" t="s">
        <v>42</v>
      </c>
      <c r="O102" s="203" t="s">
        <v>48</v>
      </c>
      <c r="P102" s="127">
        <f>I102+J102</f>
        <v>0</v>
      </c>
      <c r="Q102" s="127">
        <f>ROUND(I102*H102,2)</f>
        <v>0</v>
      </c>
      <c r="R102" s="127">
        <f>ROUND(J102*H102,2)</f>
        <v>0</v>
      </c>
      <c r="S102" s="40"/>
      <c r="T102" s="204">
        <f>S102*H102</f>
        <v>0</v>
      </c>
      <c r="U102" s="204">
        <v>0</v>
      </c>
      <c r="V102" s="204">
        <f>U102*H102</f>
        <v>0</v>
      </c>
      <c r="W102" s="204">
        <v>0</v>
      </c>
      <c r="X102" s="205">
        <f>W102*H102</f>
        <v>0</v>
      </c>
      <c r="AR102" s="22" t="s">
        <v>145</v>
      </c>
      <c r="AT102" s="22" t="s">
        <v>141</v>
      </c>
      <c r="AU102" s="22" t="s">
        <v>88</v>
      </c>
      <c r="AY102" s="22" t="s">
        <v>138</v>
      </c>
      <c r="BE102" s="206">
        <f>IF(O102="základní",K102,0)</f>
        <v>0</v>
      </c>
      <c r="BF102" s="206">
        <f>IF(O102="snížená",K102,0)</f>
        <v>0</v>
      </c>
      <c r="BG102" s="206">
        <f>IF(O102="zákl. přenesená",K102,0)</f>
        <v>0</v>
      </c>
      <c r="BH102" s="206">
        <f>IF(O102="sníž. přenesená",K102,0)</f>
        <v>0</v>
      </c>
      <c r="BI102" s="206">
        <f>IF(O102="nulová",K102,0)</f>
        <v>0</v>
      </c>
      <c r="BJ102" s="22" t="s">
        <v>86</v>
      </c>
      <c r="BK102" s="206">
        <f>ROUND(P102*H102,2)</f>
        <v>0</v>
      </c>
      <c r="BL102" s="22" t="s">
        <v>145</v>
      </c>
      <c r="BM102" s="22" t="s">
        <v>163</v>
      </c>
    </row>
    <row r="103" spans="2:65" s="11" customFormat="1" ht="13.5">
      <c r="B103" s="207"/>
      <c r="C103" s="208"/>
      <c r="D103" s="209" t="s">
        <v>147</v>
      </c>
      <c r="E103" s="210" t="s">
        <v>42</v>
      </c>
      <c r="F103" s="211" t="s">
        <v>148</v>
      </c>
      <c r="G103" s="208"/>
      <c r="H103" s="212">
        <v>239.63200000000001</v>
      </c>
      <c r="I103" s="213"/>
      <c r="J103" s="213"/>
      <c r="K103" s="208"/>
      <c r="L103" s="208"/>
      <c r="M103" s="214"/>
      <c r="N103" s="215"/>
      <c r="O103" s="216"/>
      <c r="P103" s="216"/>
      <c r="Q103" s="216"/>
      <c r="R103" s="216"/>
      <c r="S103" s="216"/>
      <c r="T103" s="216"/>
      <c r="U103" s="216"/>
      <c r="V103" s="216"/>
      <c r="W103" s="216"/>
      <c r="X103" s="217"/>
      <c r="AT103" s="218" t="s">
        <v>147</v>
      </c>
      <c r="AU103" s="218" t="s">
        <v>88</v>
      </c>
      <c r="AV103" s="11" t="s">
        <v>88</v>
      </c>
      <c r="AW103" s="11" t="s">
        <v>7</v>
      </c>
      <c r="AX103" s="11" t="s">
        <v>79</v>
      </c>
      <c r="AY103" s="218" t="s">
        <v>138</v>
      </c>
    </row>
    <row r="104" spans="2:65" s="11" customFormat="1" ht="13.5">
      <c r="B104" s="207"/>
      <c r="C104" s="208"/>
      <c r="D104" s="209" t="s">
        <v>147</v>
      </c>
      <c r="E104" s="210" t="s">
        <v>42</v>
      </c>
      <c r="F104" s="211" t="s">
        <v>149</v>
      </c>
      <c r="G104" s="208"/>
      <c r="H104" s="212">
        <v>205.13200000000001</v>
      </c>
      <c r="I104" s="213"/>
      <c r="J104" s="213"/>
      <c r="K104" s="208"/>
      <c r="L104" s="208"/>
      <c r="M104" s="214"/>
      <c r="N104" s="215"/>
      <c r="O104" s="216"/>
      <c r="P104" s="216"/>
      <c r="Q104" s="216"/>
      <c r="R104" s="216"/>
      <c r="S104" s="216"/>
      <c r="T104" s="216"/>
      <c r="U104" s="216"/>
      <c r="V104" s="216"/>
      <c r="W104" s="216"/>
      <c r="X104" s="217"/>
      <c r="AT104" s="218" t="s">
        <v>147</v>
      </c>
      <c r="AU104" s="218" t="s">
        <v>88</v>
      </c>
      <c r="AV104" s="11" t="s">
        <v>88</v>
      </c>
      <c r="AW104" s="11" t="s">
        <v>7</v>
      </c>
      <c r="AX104" s="11" t="s">
        <v>79</v>
      </c>
      <c r="AY104" s="218" t="s">
        <v>138</v>
      </c>
    </row>
    <row r="105" spans="2:65" s="11" customFormat="1" ht="13.5">
      <c r="B105" s="207"/>
      <c r="C105" s="208"/>
      <c r="D105" s="209" t="s">
        <v>147</v>
      </c>
      <c r="E105" s="210" t="s">
        <v>42</v>
      </c>
      <c r="F105" s="211" t="s">
        <v>150</v>
      </c>
      <c r="G105" s="208"/>
      <c r="H105" s="212">
        <v>116.337</v>
      </c>
      <c r="I105" s="213"/>
      <c r="J105" s="213"/>
      <c r="K105" s="208"/>
      <c r="L105" s="208"/>
      <c r="M105" s="214"/>
      <c r="N105" s="215"/>
      <c r="O105" s="216"/>
      <c r="P105" s="216"/>
      <c r="Q105" s="216"/>
      <c r="R105" s="216"/>
      <c r="S105" s="216"/>
      <c r="T105" s="216"/>
      <c r="U105" s="216"/>
      <c r="V105" s="216"/>
      <c r="W105" s="216"/>
      <c r="X105" s="217"/>
      <c r="AT105" s="218" t="s">
        <v>147</v>
      </c>
      <c r="AU105" s="218" t="s">
        <v>88</v>
      </c>
      <c r="AV105" s="11" t="s">
        <v>88</v>
      </c>
      <c r="AW105" s="11" t="s">
        <v>7</v>
      </c>
      <c r="AX105" s="11" t="s">
        <v>79</v>
      </c>
      <c r="AY105" s="218" t="s">
        <v>138</v>
      </c>
    </row>
    <row r="106" spans="2:65" s="11" customFormat="1" ht="13.5">
      <c r="B106" s="207"/>
      <c r="C106" s="208"/>
      <c r="D106" s="209" t="s">
        <v>147</v>
      </c>
      <c r="E106" s="210" t="s">
        <v>42</v>
      </c>
      <c r="F106" s="211" t="s">
        <v>151</v>
      </c>
      <c r="G106" s="208"/>
      <c r="H106" s="212">
        <v>119.31100000000001</v>
      </c>
      <c r="I106" s="213"/>
      <c r="J106" s="213"/>
      <c r="K106" s="208"/>
      <c r="L106" s="208"/>
      <c r="M106" s="214"/>
      <c r="N106" s="215"/>
      <c r="O106" s="216"/>
      <c r="P106" s="216"/>
      <c r="Q106" s="216"/>
      <c r="R106" s="216"/>
      <c r="S106" s="216"/>
      <c r="T106" s="216"/>
      <c r="U106" s="216"/>
      <c r="V106" s="216"/>
      <c r="W106" s="216"/>
      <c r="X106" s="217"/>
      <c r="AT106" s="218" t="s">
        <v>147</v>
      </c>
      <c r="AU106" s="218" t="s">
        <v>88</v>
      </c>
      <c r="AV106" s="11" t="s">
        <v>88</v>
      </c>
      <c r="AW106" s="11" t="s">
        <v>7</v>
      </c>
      <c r="AX106" s="11" t="s">
        <v>79</v>
      </c>
      <c r="AY106" s="218" t="s">
        <v>138</v>
      </c>
    </row>
    <row r="107" spans="2:65" s="12" customFormat="1" ht="13.5">
      <c r="B107" s="219"/>
      <c r="C107" s="220"/>
      <c r="D107" s="209" t="s">
        <v>147</v>
      </c>
      <c r="E107" s="245" t="s">
        <v>42</v>
      </c>
      <c r="F107" s="246" t="s">
        <v>152</v>
      </c>
      <c r="G107" s="220"/>
      <c r="H107" s="247">
        <v>680.41200000000003</v>
      </c>
      <c r="I107" s="225"/>
      <c r="J107" s="225"/>
      <c r="K107" s="220"/>
      <c r="L107" s="220"/>
      <c r="M107" s="226"/>
      <c r="N107" s="227"/>
      <c r="O107" s="228"/>
      <c r="P107" s="228"/>
      <c r="Q107" s="228"/>
      <c r="R107" s="228"/>
      <c r="S107" s="228"/>
      <c r="T107" s="228"/>
      <c r="U107" s="228"/>
      <c r="V107" s="228"/>
      <c r="W107" s="228"/>
      <c r="X107" s="229"/>
      <c r="AT107" s="230" t="s">
        <v>147</v>
      </c>
      <c r="AU107" s="230" t="s">
        <v>88</v>
      </c>
      <c r="AV107" s="12" t="s">
        <v>145</v>
      </c>
      <c r="AW107" s="12" t="s">
        <v>7</v>
      </c>
      <c r="AX107" s="12" t="s">
        <v>86</v>
      </c>
      <c r="AY107" s="230" t="s">
        <v>138</v>
      </c>
    </row>
    <row r="108" spans="2:65" s="10" customFormat="1" ht="29.85" customHeight="1">
      <c r="B108" s="177"/>
      <c r="C108" s="178"/>
      <c r="D108" s="192" t="s">
        <v>78</v>
      </c>
      <c r="E108" s="193" t="s">
        <v>145</v>
      </c>
      <c r="F108" s="193" t="s">
        <v>164</v>
      </c>
      <c r="G108" s="178"/>
      <c r="H108" s="178"/>
      <c r="I108" s="181"/>
      <c r="J108" s="181"/>
      <c r="K108" s="194">
        <f>BK108</f>
        <v>0</v>
      </c>
      <c r="L108" s="178"/>
      <c r="M108" s="183"/>
      <c r="N108" s="184"/>
      <c r="O108" s="185"/>
      <c r="P108" s="185"/>
      <c r="Q108" s="186">
        <f>SUM(Q109:Q120)</f>
        <v>0</v>
      </c>
      <c r="R108" s="186">
        <f>SUM(R109:R120)</f>
        <v>0</v>
      </c>
      <c r="S108" s="185"/>
      <c r="T108" s="187">
        <f>SUM(T109:T120)</f>
        <v>0</v>
      </c>
      <c r="U108" s="185"/>
      <c r="V108" s="187">
        <f>SUM(V109:V120)</f>
        <v>9.1839999999999993</v>
      </c>
      <c r="W108" s="185"/>
      <c r="X108" s="188">
        <f>SUM(X109:X120)</f>
        <v>0</v>
      </c>
      <c r="AR108" s="189" t="s">
        <v>86</v>
      </c>
      <c r="AT108" s="190" t="s">
        <v>78</v>
      </c>
      <c r="AU108" s="190" t="s">
        <v>86</v>
      </c>
      <c r="AY108" s="189" t="s">
        <v>138</v>
      </c>
      <c r="BK108" s="191">
        <f>SUM(BK109:BK120)</f>
        <v>0</v>
      </c>
    </row>
    <row r="109" spans="2:65" s="1" customFormat="1" ht="31.5" customHeight="1">
      <c r="B109" s="39"/>
      <c r="C109" s="195" t="s">
        <v>145</v>
      </c>
      <c r="D109" s="195" t="s">
        <v>141</v>
      </c>
      <c r="E109" s="196" t="s">
        <v>165</v>
      </c>
      <c r="F109" s="197" t="s">
        <v>166</v>
      </c>
      <c r="G109" s="198" t="s">
        <v>167</v>
      </c>
      <c r="H109" s="199">
        <v>9.0039999999999996</v>
      </c>
      <c r="I109" s="200"/>
      <c r="J109" s="200"/>
      <c r="K109" s="201">
        <f>ROUND(P109*H109,2)</f>
        <v>0</v>
      </c>
      <c r="L109" s="197" t="s">
        <v>168</v>
      </c>
      <c r="M109" s="59"/>
      <c r="N109" s="202" t="s">
        <v>42</v>
      </c>
      <c r="O109" s="203" t="s">
        <v>48</v>
      </c>
      <c r="P109" s="127">
        <f>I109+J109</f>
        <v>0</v>
      </c>
      <c r="Q109" s="127">
        <f>ROUND(I109*H109,2)</f>
        <v>0</v>
      </c>
      <c r="R109" s="127">
        <f>ROUND(J109*H109,2)</f>
        <v>0</v>
      </c>
      <c r="S109" s="40"/>
      <c r="T109" s="204">
        <f>S109*H109</f>
        <v>0</v>
      </c>
      <c r="U109" s="204">
        <v>0</v>
      </c>
      <c r="V109" s="204">
        <f>U109*H109</f>
        <v>0</v>
      </c>
      <c r="W109" s="204">
        <v>0</v>
      </c>
      <c r="X109" s="205">
        <f>W109*H109</f>
        <v>0</v>
      </c>
      <c r="AR109" s="22" t="s">
        <v>145</v>
      </c>
      <c r="AT109" s="22" t="s">
        <v>141</v>
      </c>
      <c r="AU109" s="22" t="s">
        <v>88</v>
      </c>
      <c r="AY109" s="22" t="s">
        <v>138</v>
      </c>
      <c r="BE109" s="206">
        <f>IF(O109="základní",K109,0)</f>
        <v>0</v>
      </c>
      <c r="BF109" s="206">
        <f>IF(O109="snížená",K109,0)</f>
        <v>0</v>
      </c>
      <c r="BG109" s="206">
        <f>IF(O109="zákl. přenesená",K109,0)</f>
        <v>0</v>
      </c>
      <c r="BH109" s="206">
        <f>IF(O109="sníž. přenesená",K109,0)</f>
        <v>0</v>
      </c>
      <c r="BI109" s="206">
        <f>IF(O109="nulová",K109,0)</f>
        <v>0</v>
      </c>
      <c r="BJ109" s="22" t="s">
        <v>86</v>
      </c>
      <c r="BK109" s="206">
        <f>ROUND(P109*H109,2)</f>
        <v>0</v>
      </c>
      <c r="BL109" s="22" t="s">
        <v>145</v>
      </c>
      <c r="BM109" s="22" t="s">
        <v>169</v>
      </c>
    </row>
    <row r="110" spans="2:65" s="1" customFormat="1" ht="27">
      <c r="B110" s="39"/>
      <c r="C110" s="61"/>
      <c r="D110" s="209" t="s">
        <v>158</v>
      </c>
      <c r="E110" s="61"/>
      <c r="F110" s="241" t="s">
        <v>170</v>
      </c>
      <c r="G110" s="61"/>
      <c r="H110" s="61"/>
      <c r="I110" s="161"/>
      <c r="J110" s="161"/>
      <c r="K110" s="61"/>
      <c r="L110" s="61"/>
      <c r="M110" s="59"/>
      <c r="N110" s="242"/>
      <c r="O110" s="40"/>
      <c r="P110" s="40"/>
      <c r="Q110" s="40"/>
      <c r="R110" s="40"/>
      <c r="S110" s="40"/>
      <c r="T110" s="40"/>
      <c r="U110" s="40"/>
      <c r="V110" s="40"/>
      <c r="W110" s="40"/>
      <c r="X110" s="75"/>
      <c r="AT110" s="22" t="s">
        <v>158</v>
      </c>
      <c r="AU110" s="22" t="s">
        <v>88</v>
      </c>
    </row>
    <row r="111" spans="2:65" s="11" customFormat="1" ht="13.5">
      <c r="B111" s="207"/>
      <c r="C111" s="208"/>
      <c r="D111" s="209" t="s">
        <v>147</v>
      </c>
      <c r="E111" s="210" t="s">
        <v>42</v>
      </c>
      <c r="F111" s="211" t="s">
        <v>171</v>
      </c>
      <c r="G111" s="208"/>
      <c r="H111" s="212">
        <v>9.0039999999999996</v>
      </c>
      <c r="I111" s="213"/>
      <c r="J111" s="213"/>
      <c r="K111" s="208"/>
      <c r="L111" s="208"/>
      <c r="M111" s="214"/>
      <c r="N111" s="215"/>
      <c r="O111" s="216"/>
      <c r="P111" s="216"/>
      <c r="Q111" s="216"/>
      <c r="R111" s="216"/>
      <c r="S111" s="216"/>
      <c r="T111" s="216"/>
      <c r="U111" s="216"/>
      <c r="V111" s="216"/>
      <c r="W111" s="216"/>
      <c r="X111" s="217"/>
      <c r="AT111" s="218" t="s">
        <v>147</v>
      </c>
      <c r="AU111" s="218" t="s">
        <v>88</v>
      </c>
      <c r="AV111" s="11" t="s">
        <v>88</v>
      </c>
      <c r="AW111" s="11" t="s">
        <v>7</v>
      </c>
      <c r="AX111" s="11" t="s">
        <v>79</v>
      </c>
      <c r="AY111" s="218" t="s">
        <v>138</v>
      </c>
    </row>
    <row r="112" spans="2:65" s="12" customFormat="1" ht="13.5">
      <c r="B112" s="219"/>
      <c r="C112" s="220"/>
      <c r="D112" s="221" t="s">
        <v>147</v>
      </c>
      <c r="E112" s="222" t="s">
        <v>42</v>
      </c>
      <c r="F112" s="223" t="s">
        <v>152</v>
      </c>
      <c r="G112" s="220"/>
      <c r="H112" s="224">
        <v>9.0039999999999996</v>
      </c>
      <c r="I112" s="225"/>
      <c r="J112" s="225"/>
      <c r="K112" s="220"/>
      <c r="L112" s="220"/>
      <c r="M112" s="226"/>
      <c r="N112" s="227"/>
      <c r="O112" s="228"/>
      <c r="P112" s="228"/>
      <c r="Q112" s="228"/>
      <c r="R112" s="228"/>
      <c r="S112" s="228"/>
      <c r="T112" s="228"/>
      <c r="U112" s="228"/>
      <c r="V112" s="228"/>
      <c r="W112" s="228"/>
      <c r="X112" s="229"/>
      <c r="AT112" s="230" t="s">
        <v>147</v>
      </c>
      <c r="AU112" s="230" t="s">
        <v>88</v>
      </c>
      <c r="AV112" s="12" t="s">
        <v>145</v>
      </c>
      <c r="AW112" s="12" t="s">
        <v>7</v>
      </c>
      <c r="AX112" s="12" t="s">
        <v>86</v>
      </c>
      <c r="AY112" s="230" t="s">
        <v>138</v>
      </c>
    </row>
    <row r="113" spans="2:65" s="1" customFormat="1" ht="22.5" customHeight="1">
      <c r="B113" s="39"/>
      <c r="C113" s="231" t="s">
        <v>172</v>
      </c>
      <c r="D113" s="231" t="s">
        <v>153</v>
      </c>
      <c r="E113" s="232" t="s">
        <v>173</v>
      </c>
      <c r="F113" s="233" t="s">
        <v>174</v>
      </c>
      <c r="G113" s="234" t="s">
        <v>167</v>
      </c>
      <c r="H113" s="235">
        <v>9.1839999999999993</v>
      </c>
      <c r="I113" s="236"/>
      <c r="J113" s="237"/>
      <c r="K113" s="238">
        <f>ROUND(P113*H113,2)</f>
        <v>0</v>
      </c>
      <c r="L113" s="233" t="s">
        <v>168</v>
      </c>
      <c r="M113" s="239"/>
      <c r="N113" s="240" t="s">
        <v>42</v>
      </c>
      <c r="O113" s="203" t="s">
        <v>48</v>
      </c>
      <c r="P113" s="127">
        <f>I113+J113</f>
        <v>0</v>
      </c>
      <c r="Q113" s="127">
        <f>ROUND(I113*H113,2)</f>
        <v>0</v>
      </c>
      <c r="R113" s="127">
        <f>ROUND(J113*H113,2)</f>
        <v>0</v>
      </c>
      <c r="S113" s="40"/>
      <c r="T113" s="204">
        <f>S113*H113</f>
        <v>0</v>
      </c>
      <c r="U113" s="204">
        <v>1</v>
      </c>
      <c r="V113" s="204">
        <f>U113*H113</f>
        <v>9.1839999999999993</v>
      </c>
      <c r="W113" s="204">
        <v>0</v>
      </c>
      <c r="X113" s="205">
        <f>W113*H113</f>
        <v>0</v>
      </c>
      <c r="AR113" s="22" t="s">
        <v>156</v>
      </c>
      <c r="AT113" s="22" t="s">
        <v>153</v>
      </c>
      <c r="AU113" s="22" t="s">
        <v>88</v>
      </c>
      <c r="AY113" s="22" t="s">
        <v>138</v>
      </c>
      <c r="BE113" s="206">
        <f>IF(O113="základní",K113,0)</f>
        <v>0</v>
      </c>
      <c r="BF113" s="206">
        <f>IF(O113="snížená",K113,0)</f>
        <v>0</v>
      </c>
      <c r="BG113" s="206">
        <f>IF(O113="zákl. přenesená",K113,0)</f>
        <v>0</v>
      </c>
      <c r="BH113" s="206">
        <f>IF(O113="sníž. přenesená",K113,0)</f>
        <v>0</v>
      </c>
      <c r="BI113" s="206">
        <f>IF(O113="nulová",K113,0)</f>
        <v>0</v>
      </c>
      <c r="BJ113" s="22" t="s">
        <v>86</v>
      </c>
      <c r="BK113" s="206">
        <f>ROUND(P113*H113,2)</f>
        <v>0</v>
      </c>
      <c r="BL113" s="22" t="s">
        <v>145</v>
      </c>
      <c r="BM113" s="22" t="s">
        <v>175</v>
      </c>
    </row>
    <row r="114" spans="2:65" s="1" customFormat="1" ht="27">
      <c r="B114" s="39"/>
      <c r="C114" s="61"/>
      <c r="D114" s="221" t="s">
        <v>158</v>
      </c>
      <c r="E114" s="61"/>
      <c r="F114" s="248" t="s">
        <v>176</v>
      </c>
      <c r="G114" s="61"/>
      <c r="H114" s="61"/>
      <c r="I114" s="161"/>
      <c r="J114" s="161"/>
      <c r="K114" s="61"/>
      <c r="L114" s="61"/>
      <c r="M114" s="59"/>
      <c r="N114" s="242"/>
      <c r="O114" s="40"/>
      <c r="P114" s="40"/>
      <c r="Q114" s="40"/>
      <c r="R114" s="40"/>
      <c r="S114" s="40"/>
      <c r="T114" s="40"/>
      <c r="U114" s="40"/>
      <c r="V114" s="40"/>
      <c r="W114" s="40"/>
      <c r="X114" s="75"/>
      <c r="AT114" s="22" t="s">
        <v>158</v>
      </c>
      <c r="AU114" s="22" t="s">
        <v>88</v>
      </c>
    </row>
    <row r="115" spans="2:65" s="1" customFormat="1" ht="31.5" customHeight="1">
      <c r="B115" s="39"/>
      <c r="C115" s="195" t="s">
        <v>177</v>
      </c>
      <c r="D115" s="195" t="s">
        <v>141</v>
      </c>
      <c r="E115" s="196" t="s">
        <v>178</v>
      </c>
      <c r="F115" s="197" t="s">
        <v>179</v>
      </c>
      <c r="G115" s="198" t="s">
        <v>144</v>
      </c>
      <c r="H115" s="199">
        <v>657.00800000000004</v>
      </c>
      <c r="I115" s="200"/>
      <c r="J115" s="200"/>
      <c r="K115" s="201">
        <f>ROUND(P115*H115,2)</f>
        <v>0</v>
      </c>
      <c r="L115" s="197" t="s">
        <v>168</v>
      </c>
      <c r="M115" s="59"/>
      <c r="N115" s="202" t="s">
        <v>42</v>
      </c>
      <c r="O115" s="203" t="s">
        <v>48</v>
      </c>
      <c r="P115" s="127">
        <f>I115+J115</f>
        <v>0</v>
      </c>
      <c r="Q115" s="127">
        <f>ROUND(I115*H115,2)</f>
        <v>0</v>
      </c>
      <c r="R115" s="127">
        <f>ROUND(J115*H115,2)</f>
        <v>0</v>
      </c>
      <c r="S115" s="40"/>
      <c r="T115" s="204">
        <f>S115*H115</f>
        <v>0</v>
      </c>
      <c r="U115" s="204">
        <v>0</v>
      </c>
      <c r="V115" s="204">
        <f>U115*H115</f>
        <v>0</v>
      </c>
      <c r="W115" s="204">
        <v>0</v>
      </c>
      <c r="X115" s="205">
        <f>W115*H115</f>
        <v>0</v>
      </c>
      <c r="AR115" s="22" t="s">
        <v>145</v>
      </c>
      <c r="AT115" s="22" t="s">
        <v>141</v>
      </c>
      <c r="AU115" s="22" t="s">
        <v>88</v>
      </c>
      <c r="AY115" s="22" t="s">
        <v>138</v>
      </c>
      <c r="BE115" s="206">
        <f>IF(O115="základní",K115,0)</f>
        <v>0</v>
      </c>
      <c r="BF115" s="206">
        <f>IF(O115="snížená",K115,0)</f>
        <v>0</v>
      </c>
      <c r="BG115" s="206">
        <f>IF(O115="zákl. přenesená",K115,0)</f>
        <v>0</v>
      </c>
      <c r="BH115" s="206">
        <f>IF(O115="sníž. přenesená",K115,0)</f>
        <v>0</v>
      </c>
      <c r="BI115" s="206">
        <f>IF(O115="nulová",K115,0)</f>
        <v>0</v>
      </c>
      <c r="BJ115" s="22" t="s">
        <v>86</v>
      </c>
      <c r="BK115" s="206">
        <f>ROUND(P115*H115,2)</f>
        <v>0</v>
      </c>
      <c r="BL115" s="22" t="s">
        <v>145</v>
      </c>
      <c r="BM115" s="22" t="s">
        <v>180</v>
      </c>
    </row>
    <row r="116" spans="2:65" s="11" customFormat="1" ht="13.5">
      <c r="B116" s="207"/>
      <c r="C116" s="208"/>
      <c r="D116" s="209" t="s">
        <v>147</v>
      </c>
      <c r="E116" s="210" t="s">
        <v>42</v>
      </c>
      <c r="F116" s="211" t="s">
        <v>181</v>
      </c>
      <c r="G116" s="208"/>
      <c r="H116" s="212">
        <v>657.00800000000004</v>
      </c>
      <c r="I116" s="213"/>
      <c r="J116" s="213"/>
      <c r="K116" s="208"/>
      <c r="L116" s="208"/>
      <c r="M116" s="214"/>
      <c r="N116" s="215"/>
      <c r="O116" s="216"/>
      <c r="P116" s="216"/>
      <c r="Q116" s="216"/>
      <c r="R116" s="216"/>
      <c r="S116" s="216"/>
      <c r="T116" s="216"/>
      <c r="U116" s="216"/>
      <c r="V116" s="216"/>
      <c r="W116" s="216"/>
      <c r="X116" s="217"/>
      <c r="AT116" s="218" t="s">
        <v>147</v>
      </c>
      <c r="AU116" s="218" t="s">
        <v>88</v>
      </c>
      <c r="AV116" s="11" t="s">
        <v>88</v>
      </c>
      <c r="AW116" s="11" t="s">
        <v>7</v>
      </c>
      <c r="AX116" s="11" t="s">
        <v>79</v>
      </c>
      <c r="AY116" s="218" t="s">
        <v>138</v>
      </c>
    </row>
    <row r="117" spans="2:65" s="12" customFormat="1" ht="13.5">
      <c r="B117" s="219"/>
      <c r="C117" s="220"/>
      <c r="D117" s="221" t="s">
        <v>147</v>
      </c>
      <c r="E117" s="222" t="s">
        <v>42</v>
      </c>
      <c r="F117" s="223" t="s">
        <v>152</v>
      </c>
      <c r="G117" s="220"/>
      <c r="H117" s="224">
        <v>657.00800000000004</v>
      </c>
      <c r="I117" s="225"/>
      <c r="J117" s="225"/>
      <c r="K117" s="220"/>
      <c r="L117" s="220"/>
      <c r="M117" s="226"/>
      <c r="N117" s="227"/>
      <c r="O117" s="228"/>
      <c r="P117" s="228"/>
      <c r="Q117" s="228"/>
      <c r="R117" s="228"/>
      <c r="S117" s="228"/>
      <c r="T117" s="228"/>
      <c r="U117" s="228"/>
      <c r="V117" s="228"/>
      <c r="W117" s="228"/>
      <c r="X117" s="229"/>
      <c r="AT117" s="230" t="s">
        <v>147</v>
      </c>
      <c r="AU117" s="230" t="s">
        <v>88</v>
      </c>
      <c r="AV117" s="12" t="s">
        <v>145</v>
      </c>
      <c r="AW117" s="12" t="s">
        <v>7</v>
      </c>
      <c r="AX117" s="12" t="s">
        <v>86</v>
      </c>
      <c r="AY117" s="230" t="s">
        <v>138</v>
      </c>
    </row>
    <row r="118" spans="2:65" s="1" customFormat="1" ht="22.5" customHeight="1">
      <c r="B118" s="39"/>
      <c r="C118" s="231" t="s">
        <v>182</v>
      </c>
      <c r="D118" s="231" t="s">
        <v>153</v>
      </c>
      <c r="E118" s="232" t="s">
        <v>183</v>
      </c>
      <c r="F118" s="233" t="s">
        <v>184</v>
      </c>
      <c r="G118" s="234" t="s">
        <v>144</v>
      </c>
      <c r="H118" s="235">
        <v>709.56899999999996</v>
      </c>
      <c r="I118" s="236"/>
      <c r="J118" s="237"/>
      <c r="K118" s="238">
        <f>ROUND(P118*H118,2)</f>
        <v>0</v>
      </c>
      <c r="L118" s="233" t="s">
        <v>42</v>
      </c>
      <c r="M118" s="239"/>
      <c r="N118" s="240" t="s">
        <v>42</v>
      </c>
      <c r="O118" s="203" t="s">
        <v>48</v>
      </c>
      <c r="P118" s="127">
        <f>I118+J118</f>
        <v>0</v>
      </c>
      <c r="Q118" s="127">
        <f>ROUND(I118*H118,2)</f>
        <v>0</v>
      </c>
      <c r="R118" s="127">
        <f>ROUND(J118*H118,2)</f>
        <v>0</v>
      </c>
      <c r="S118" s="40"/>
      <c r="T118" s="204">
        <f>S118*H118</f>
        <v>0</v>
      </c>
      <c r="U118" s="204">
        <v>0</v>
      </c>
      <c r="V118" s="204">
        <f>U118*H118</f>
        <v>0</v>
      </c>
      <c r="W118" s="204">
        <v>0</v>
      </c>
      <c r="X118" s="205">
        <f>W118*H118</f>
        <v>0</v>
      </c>
      <c r="AR118" s="22" t="s">
        <v>156</v>
      </c>
      <c r="AT118" s="22" t="s">
        <v>153</v>
      </c>
      <c r="AU118" s="22" t="s">
        <v>88</v>
      </c>
      <c r="AY118" s="22" t="s">
        <v>138</v>
      </c>
      <c r="BE118" s="206">
        <f>IF(O118="základní",K118,0)</f>
        <v>0</v>
      </c>
      <c r="BF118" s="206">
        <f>IF(O118="snížená",K118,0)</f>
        <v>0</v>
      </c>
      <c r="BG118" s="206">
        <f>IF(O118="zákl. přenesená",K118,0)</f>
        <v>0</v>
      </c>
      <c r="BH118" s="206">
        <f>IF(O118="sníž. přenesená",K118,0)</f>
        <v>0</v>
      </c>
      <c r="BI118" s="206">
        <f>IF(O118="nulová",K118,0)</f>
        <v>0</v>
      </c>
      <c r="BJ118" s="22" t="s">
        <v>86</v>
      </c>
      <c r="BK118" s="206">
        <f>ROUND(P118*H118,2)</f>
        <v>0</v>
      </c>
      <c r="BL118" s="22" t="s">
        <v>145</v>
      </c>
      <c r="BM118" s="22" t="s">
        <v>185</v>
      </c>
    </row>
    <row r="119" spans="2:65" s="1" customFormat="1" ht="40.5">
      <c r="B119" s="39"/>
      <c r="C119" s="61"/>
      <c r="D119" s="209" t="s">
        <v>158</v>
      </c>
      <c r="E119" s="61"/>
      <c r="F119" s="241" t="s">
        <v>186</v>
      </c>
      <c r="G119" s="61"/>
      <c r="H119" s="61"/>
      <c r="I119" s="161"/>
      <c r="J119" s="161"/>
      <c r="K119" s="61"/>
      <c r="L119" s="61"/>
      <c r="M119" s="59"/>
      <c r="N119" s="242"/>
      <c r="O119" s="40"/>
      <c r="P119" s="40"/>
      <c r="Q119" s="40"/>
      <c r="R119" s="40"/>
      <c r="S119" s="40"/>
      <c r="T119" s="40"/>
      <c r="U119" s="40"/>
      <c r="V119" s="40"/>
      <c r="W119" s="40"/>
      <c r="X119" s="75"/>
      <c r="AT119" s="22" t="s">
        <v>158</v>
      </c>
      <c r="AU119" s="22" t="s">
        <v>88</v>
      </c>
    </row>
    <row r="120" spans="2:65" s="11" customFormat="1" ht="13.5">
      <c r="B120" s="207"/>
      <c r="C120" s="208"/>
      <c r="D120" s="209" t="s">
        <v>147</v>
      </c>
      <c r="E120" s="208"/>
      <c r="F120" s="211" t="s">
        <v>187</v>
      </c>
      <c r="G120" s="208"/>
      <c r="H120" s="212">
        <v>709.56899999999996</v>
      </c>
      <c r="I120" s="213"/>
      <c r="J120" s="213"/>
      <c r="K120" s="208"/>
      <c r="L120" s="208"/>
      <c r="M120" s="214"/>
      <c r="N120" s="215"/>
      <c r="O120" s="216"/>
      <c r="P120" s="216"/>
      <c r="Q120" s="216"/>
      <c r="R120" s="216"/>
      <c r="S120" s="216"/>
      <c r="T120" s="216"/>
      <c r="U120" s="216"/>
      <c r="V120" s="216"/>
      <c r="W120" s="216"/>
      <c r="X120" s="217"/>
      <c r="AT120" s="218" t="s">
        <v>147</v>
      </c>
      <c r="AU120" s="218" t="s">
        <v>88</v>
      </c>
      <c r="AV120" s="11" t="s">
        <v>88</v>
      </c>
      <c r="AW120" s="11" t="s">
        <v>6</v>
      </c>
      <c r="AX120" s="11" t="s">
        <v>86</v>
      </c>
      <c r="AY120" s="218" t="s">
        <v>138</v>
      </c>
    </row>
    <row r="121" spans="2:65" s="10" customFormat="1" ht="29.85" customHeight="1">
      <c r="B121" s="177"/>
      <c r="C121" s="178"/>
      <c r="D121" s="192" t="s">
        <v>78</v>
      </c>
      <c r="E121" s="193" t="s">
        <v>188</v>
      </c>
      <c r="F121" s="193" t="s">
        <v>189</v>
      </c>
      <c r="G121" s="178"/>
      <c r="H121" s="178"/>
      <c r="I121" s="181"/>
      <c r="J121" s="181"/>
      <c r="K121" s="194">
        <f>BK121</f>
        <v>0</v>
      </c>
      <c r="L121" s="178"/>
      <c r="M121" s="183"/>
      <c r="N121" s="184"/>
      <c r="O121" s="185"/>
      <c r="P121" s="185"/>
      <c r="Q121" s="186">
        <f>SUM(Q122:Q142)</f>
        <v>0</v>
      </c>
      <c r="R121" s="186">
        <f>SUM(R122:R142)</f>
        <v>0</v>
      </c>
      <c r="S121" s="185"/>
      <c r="T121" s="187">
        <f>SUM(T122:T142)</f>
        <v>0</v>
      </c>
      <c r="U121" s="185"/>
      <c r="V121" s="187">
        <f>SUM(V122:V142)</f>
        <v>0</v>
      </c>
      <c r="W121" s="185"/>
      <c r="X121" s="188">
        <f>SUM(X122:X142)</f>
        <v>0.18979500000000002</v>
      </c>
      <c r="AR121" s="189" t="s">
        <v>86</v>
      </c>
      <c r="AT121" s="190" t="s">
        <v>78</v>
      </c>
      <c r="AU121" s="190" t="s">
        <v>86</v>
      </c>
      <c r="AY121" s="189" t="s">
        <v>138</v>
      </c>
      <c r="BK121" s="191">
        <f>SUM(BK122:BK142)</f>
        <v>0</v>
      </c>
    </row>
    <row r="122" spans="2:65" s="1" customFormat="1" ht="31.5" customHeight="1">
      <c r="B122" s="39"/>
      <c r="C122" s="195" t="s">
        <v>156</v>
      </c>
      <c r="D122" s="195" t="s">
        <v>141</v>
      </c>
      <c r="E122" s="196" t="s">
        <v>190</v>
      </c>
      <c r="F122" s="197" t="s">
        <v>191</v>
      </c>
      <c r="G122" s="198" t="s">
        <v>144</v>
      </c>
      <c r="H122" s="199">
        <v>722.78899999999999</v>
      </c>
      <c r="I122" s="200"/>
      <c r="J122" s="200"/>
      <c r="K122" s="201">
        <f>ROUND(P122*H122,2)</f>
        <v>0</v>
      </c>
      <c r="L122" s="197" t="s">
        <v>168</v>
      </c>
      <c r="M122" s="59"/>
      <c r="N122" s="202" t="s">
        <v>42</v>
      </c>
      <c r="O122" s="203" t="s">
        <v>48</v>
      </c>
      <c r="P122" s="127">
        <f>I122+J122</f>
        <v>0</v>
      </c>
      <c r="Q122" s="127">
        <f>ROUND(I122*H122,2)</f>
        <v>0</v>
      </c>
      <c r="R122" s="127">
        <f>ROUND(J122*H122,2)</f>
        <v>0</v>
      </c>
      <c r="S122" s="40"/>
      <c r="T122" s="204">
        <f>S122*H122</f>
        <v>0</v>
      </c>
      <c r="U122" s="204">
        <v>0</v>
      </c>
      <c r="V122" s="204">
        <f>U122*H122</f>
        <v>0</v>
      </c>
      <c r="W122" s="204">
        <v>0</v>
      </c>
      <c r="X122" s="205">
        <f>W122*H122</f>
        <v>0</v>
      </c>
      <c r="AR122" s="22" t="s">
        <v>192</v>
      </c>
      <c r="AT122" s="22" t="s">
        <v>141</v>
      </c>
      <c r="AU122" s="22" t="s">
        <v>88</v>
      </c>
      <c r="AY122" s="22" t="s">
        <v>138</v>
      </c>
      <c r="BE122" s="206">
        <f>IF(O122="základní",K122,0)</f>
        <v>0</v>
      </c>
      <c r="BF122" s="206">
        <f>IF(O122="snížená",K122,0)</f>
        <v>0</v>
      </c>
      <c r="BG122" s="206">
        <f>IF(O122="zákl. přenesená",K122,0)</f>
        <v>0</v>
      </c>
      <c r="BH122" s="206">
        <f>IF(O122="sníž. přenesená",K122,0)</f>
        <v>0</v>
      </c>
      <c r="BI122" s="206">
        <f>IF(O122="nulová",K122,0)</f>
        <v>0</v>
      </c>
      <c r="BJ122" s="22" t="s">
        <v>86</v>
      </c>
      <c r="BK122" s="206">
        <f>ROUND(P122*H122,2)</f>
        <v>0</v>
      </c>
      <c r="BL122" s="22" t="s">
        <v>192</v>
      </c>
      <c r="BM122" s="22" t="s">
        <v>193</v>
      </c>
    </row>
    <row r="123" spans="2:65" s="11" customFormat="1" ht="13.5">
      <c r="B123" s="207"/>
      <c r="C123" s="208"/>
      <c r="D123" s="209" t="s">
        <v>147</v>
      </c>
      <c r="E123" s="210" t="s">
        <v>42</v>
      </c>
      <c r="F123" s="211" t="s">
        <v>148</v>
      </c>
      <c r="G123" s="208"/>
      <c r="H123" s="212">
        <v>239.63200000000001</v>
      </c>
      <c r="I123" s="213"/>
      <c r="J123" s="213"/>
      <c r="K123" s="208"/>
      <c r="L123" s="208"/>
      <c r="M123" s="214"/>
      <c r="N123" s="215"/>
      <c r="O123" s="216"/>
      <c r="P123" s="216"/>
      <c r="Q123" s="216"/>
      <c r="R123" s="216"/>
      <c r="S123" s="216"/>
      <c r="T123" s="216"/>
      <c r="U123" s="216"/>
      <c r="V123" s="216"/>
      <c r="W123" s="216"/>
      <c r="X123" s="217"/>
      <c r="AT123" s="218" t="s">
        <v>147</v>
      </c>
      <c r="AU123" s="218" t="s">
        <v>88</v>
      </c>
      <c r="AV123" s="11" t="s">
        <v>88</v>
      </c>
      <c r="AW123" s="11" t="s">
        <v>7</v>
      </c>
      <c r="AX123" s="11" t="s">
        <v>79</v>
      </c>
      <c r="AY123" s="218" t="s">
        <v>138</v>
      </c>
    </row>
    <row r="124" spans="2:65" s="11" customFormat="1" ht="13.5">
      <c r="B124" s="207"/>
      <c r="C124" s="208"/>
      <c r="D124" s="209" t="s">
        <v>147</v>
      </c>
      <c r="E124" s="210" t="s">
        <v>42</v>
      </c>
      <c r="F124" s="211" t="s">
        <v>194</v>
      </c>
      <c r="G124" s="208"/>
      <c r="H124" s="212">
        <v>240.405</v>
      </c>
      <c r="I124" s="213"/>
      <c r="J124" s="213"/>
      <c r="K124" s="208"/>
      <c r="L124" s="208"/>
      <c r="M124" s="214"/>
      <c r="N124" s="215"/>
      <c r="O124" s="216"/>
      <c r="P124" s="216"/>
      <c r="Q124" s="216"/>
      <c r="R124" s="216"/>
      <c r="S124" s="216"/>
      <c r="T124" s="216"/>
      <c r="U124" s="216"/>
      <c r="V124" s="216"/>
      <c r="W124" s="216"/>
      <c r="X124" s="217"/>
      <c r="AT124" s="218" t="s">
        <v>147</v>
      </c>
      <c r="AU124" s="218" t="s">
        <v>88</v>
      </c>
      <c r="AV124" s="11" t="s">
        <v>88</v>
      </c>
      <c r="AW124" s="11" t="s">
        <v>7</v>
      </c>
      <c r="AX124" s="11" t="s">
        <v>79</v>
      </c>
      <c r="AY124" s="218" t="s">
        <v>138</v>
      </c>
    </row>
    <row r="125" spans="2:65" s="11" customFormat="1" ht="13.5">
      <c r="B125" s="207"/>
      <c r="C125" s="208"/>
      <c r="D125" s="209" t="s">
        <v>147</v>
      </c>
      <c r="E125" s="210" t="s">
        <v>42</v>
      </c>
      <c r="F125" s="211" t="s">
        <v>195</v>
      </c>
      <c r="G125" s="208"/>
      <c r="H125" s="212">
        <v>120.92</v>
      </c>
      <c r="I125" s="213"/>
      <c r="J125" s="213"/>
      <c r="K125" s="208"/>
      <c r="L125" s="208"/>
      <c r="M125" s="214"/>
      <c r="N125" s="215"/>
      <c r="O125" s="216"/>
      <c r="P125" s="216"/>
      <c r="Q125" s="216"/>
      <c r="R125" s="216"/>
      <c r="S125" s="216"/>
      <c r="T125" s="216"/>
      <c r="U125" s="216"/>
      <c r="V125" s="216"/>
      <c r="W125" s="216"/>
      <c r="X125" s="217"/>
      <c r="AT125" s="218" t="s">
        <v>147</v>
      </c>
      <c r="AU125" s="218" t="s">
        <v>88</v>
      </c>
      <c r="AV125" s="11" t="s">
        <v>88</v>
      </c>
      <c r="AW125" s="11" t="s">
        <v>7</v>
      </c>
      <c r="AX125" s="11" t="s">
        <v>79</v>
      </c>
      <c r="AY125" s="218" t="s">
        <v>138</v>
      </c>
    </row>
    <row r="126" spans="2:65" s="11" customFormat="1" ht="13.5">
      <c r="B126" s="207"/>
      <c r="C126" s="208"/>
      <c r="D126" s="209" t="s">
        <v>147</v>
      </c>
      <c r="E126" s="210" t="s">
        <v>42</v>
      </c>
      <c r="F126" s="211" t="s">
        <v>196</v>
      </c>
      <c r="G126" s="208"/>
      <c r="H126" s="212">
        <v>121.83199999999999</v>
      </c>
      <c r="I126" s="213"/>
      <c r="J126" s="213"/>
      <c r="K126" s="208"/>
      <c r="L126" s="208"/>
      <c r="M126" s="214"/>
      <c r="N126" s="215"/>
      <c r="O126" s="216"/>
      <c r="P126" s="216"/>
      <c r="Q126" s="216"/>
      <c r="R126" s="216"/>
      <c r="S126" s="216"/>
      <c r="T126" s="216"/>
      <c r="U126" s="216"/>
      <c r="V126" s="216"/>
      <c r="W126" s="216"/>
      <c r="X126" s="217"/>
      <c r="AT126" s="218" t="s">
        <v>147</v>
      </c>
      <c r="AU126" s="218" t="s">
        <v>88</v>
      </c>
      <c r="AV126" s="11" t="s">
        <v>88</v>
      </c>
      <c r="AW126" s="11" t="s">
        <v>7</v>
      </c>
      <c r="AX126" s="11" t="s">
        <v>79</v>
      </c>
      <c r="AY126" s="218" t="s">
        <v>138</v>
      </c>
    </row>
    <row r="127" spans="2:65" s="12" customFormat="1" ht="13.5">
      <c r="B127" s="219"/>
      <c r="C127" s="220"/>
      <c r="D127" s="221" t="s">
        <v>147</v>
      </c>
      <c r="E127" s="222" t="s">
        <v>42</v>
      </c>
      <c r="F127" s="223" t="s">
        <v>152</v>
      </c>
      <c r="G127" s="220"/>
      <c r="H127" s="224">
        <v>722.78899999999999</v>
      </c>
      <c r="I127" s="225"/>
      <c r="J127" s="225"/>
      <c r="K127" s="220"/>
      <c r="L127" s="220"/>
      <c r="M127" s="226"/>
      <c r="N127" s="227"/>
      <c r="O127" s="228"/>
      <c r="P127" s="228"/>
      <c r="Q127" s="228"/>
      <c r="R127" s="228"/>
      <c r="S127" s="228"/>
      <c r="T127" s="228"/>
      <c r="U127" s="228"/>
      <c r="V127" s="228"/>
      <c r="W127" s="228"/>
      <c r="X127" s="229"/>
      <c r="AT127" s="230" t="s">
        <v>147</v>
      </c>
      <c r="AU127" s="230" t="s">
        <v>88</v>
      </c>
      <c r="AV127" s="12" t="s">
        <v>145</v>
      </c>
      <c r="AW127" s="12" t="s">
        <v>7</v>
      </c>
      <c r="AX127" s="12" t="s">
        <v>86</v>
      </c>
      <c r="AY127" s="230" t="s">
        <v>138</v>
      </c>
    </row>
    <row r="128" spans="2:65" s="1" customFormat="1" ht="44.25" customHeight="1">
      <c r="B128" s="39"/>
      <c r="C128" s="195" t="s">
        <v>188</v>
      </c>
      <c r="D128" s="195" t="s">
        <v>141</v>
      </c>
      <c r="E128" s="196" t="s">
        <v>197</v>
      </c>
      <c r="F128" s="197" t="s">
        <v>198</v>
      </c>
      <c r="G128" s="198" t="s">
        <v>144</v>
      </c>
      <c r="H128" s="199">
        <v>722.78899999999999</v>
      </c>
      <c r="I128" s="200"/>
      <c r="J128" s="200"/>
      <c r="K128" s="201">
        <f>ROUND(P128*H128,2)</f>
        <v>0</v>
      </c>
      <c r="L128" s="197" t="s">
        <v>168</v>
      </c>
      <c r="M128" s="59"/>
      <c r="N128" s="202" t="s">
        <v>42</v>
      </c>
      <c r="O128" s="203" t="s">
        <v>48</v>
      </c>
      <c r="P128" s="127">
        <f>I128+J128</f>
        <v>0</v>
      </c>
      <c r="Q128" s="127">
        <f>ROUND(I128*H128,2)</f>
        <v>0</v>
      </c>
      <c r="R128" s="127">
        <f>ROUND(J128*H128,2)</f>
        <v>0</v>
      </c>
      <c r="S128" s="40"/>
      <c r="T128" s="204">
        <f>S128*H128</f>
        <v>0</v>
      </c>
      <c r="U128" s="204">
        <v>0</v>
      </c>
      <c r="V128" s="204">
        <f>U128*H128</f>
        <v>0</v>
      </c>
      <c r="W128" s="204">
        <v>0</v>
      </c>
      <c r="X128" s="205">
        <f>W128*H128</f>
        <v>0</v>
      </c>
      <c r="AR128" s="22" t="s">
        <v>145</v>
      </c>
      <c r="AT128" s="22" t="s">
        <v>141</v>
      </c>
      <c r="AU128" s="22" t="s">
        <v>88</v>
      </c>
      <c r="AY128" s="22" t="s">
        <v>138</v>
      </c>
      <c r="BE128" s="206">
        <f>IF(O128="základní",K128,0)</f>
        <v>0</v>
      </c>
      <c r="BF128" s="206">
        <f>IF(O128="snížená",K128,0)</f>
        <v>0</v>
      </c>
      <c r="BG128" s="206">
        <f>IF(O128="zákl. přenesená",K128,0)</f>
        <v>0</v>
      </c>
      <c r="BH128" s="206">
        <f>IF(O128="sníž. přenesená",K128,0)</f>
        <v>0</v>
      </c>
      <c r="BI128" s="206">
        <f>IF(O128="nulová",K128,0)</f>
        <v>0</v>
      </c>
      <c r="BJ128" s="22" t="s">
        <v>86</v>
      </c>
      <c r="BK128" s="206">
        <f>ROUND(P128*H128,2)</f>
        <v>0</v>
      </c>
      <c r="BL128" s="22" t="s">
        <v>145</v>
      </c>
      <c r="BM128" s="22" t="s">
        <v>199</v>
      </c>
    </row>
    <row r="129" spans="2:65" s="1" customFormat="1" ht="31.5" customHeight="1">
      <c r="B129" s="39"/>
      <c r="C129" s="195" t="s">
        <v>200</v>
      </c>
      <c r="D129" s="195" t="s">
        <v>141</v>
      </c>
      <c r="E129" s="196" t="s">
        <v>201</v>
      </c>
      <c r="F129" s="197" t="s">
        <v>202</v>
      </c>
      <c r="G129" s="198" t="s">
        <v>144</v>
      </c>
      <c r="H129" s="199">
        <v>722.78899999999999</v>
      </c>
      <c r="I129" s="200"/>
      <c r="J129" s="200"/>
      <c r="K129" s="201">
        <f>ROUND(P129*H129,2)</f>
        <v>0</v>
      </c>
      <c r="L129" s="197" t="s">
        <v>168</v>
      </c>
      <c r="M129" s="59"/>
      <c r="N129" s="202" t="s">
        <v>42</v>
      </c>
      <c r="O129" s="203" t="s">
        <v>48</v>
      </c>
      <c r="P129" s="127">
        <f>I129+J129</f>
        <v>0</v>
      </c>
      <c r="Q129" s="127">
        <f>ROUND(I129*H129,2)</f>
        <v>0</v>
      </c>
      <c r="R129" s="127">
        <f>ROUND(J129*H129,2)</f>
        <v>0</v>
      </c>
      <c r="S129" s="40"/>
      <c r="T129" s="204">
        <f>S129*H129</f>
        <v>0</v>
      </c>
      <c r="U129" s="204">
        <v>0</v>
      </c>
      <c r="V129" s="204">
        <f>U129*H129</f>
        <v>0</v>
      </c>
      <c r="W129" s="204">
        <v>0</v>
      </c>
      <c r="X129" s="205">
        <f>W129*H129</f>
        <v>0</v>
      </c>
      <c r="AR129" s="22" t="s">
        <v>145</v>
      </c>
      <c r="AT129" s="22" t="s">
        <v>141</v>
      </c>
      <c r="AU129" s="22" t="s">
        <v>88</v>
      </c>
      <c r="AY129" s="22" t="s">
        <v>138</v>
      </c>
      <c r="BE129" s="206">
        <f>IF(O129="základní",K129,0)</f>
        <v>0</v>
      </c>
      <c r="BF129" s="206">
        <f>IF(O129="snížená",K129,0)</f>
        <v>0</v>
      </c>
      <c r="BG129" s="206">
        <f>IF(O129="zákl. přenesená",K129,0)</f>
        <v>0</v>
      </c>
      <c r="BH129" s="206">
        <f>IF(O129="sníž. přenesená",K129,0)</f>
        <v>0</v>
      </c>
      <c r="BI129" s="206">
        <f>IF(O129="nulová",K129,0)</f>
        <v>0</v>
      </c>
      <c r="BJ129" s="22" t="s">
        <v>86</v>
      </c>
      <c r="BK129" s="206">
        <f>ROUND(P129*H129,2)</f>
        <v>0</v>
      </c>
      <c r="BL129" s="22" t="s">
        <v>145</v>
      </c>
      <c r="BM129" s="22" t="s">
        <v>203</v>
      </c>
    </row>
    <row r="130" spans="2:65" s="11" customFormat="1" ht="13.5">
      <c r="B130" s="207"/>
      <c r="C130" s="208"/>
      <c r="D130" s="209" t="s">
        <v>147</v>
      </c>
      <c r="E130" s="210" t="s">
        <v>42</v>
      </c>
      <c r="F130" s="211" t="s">
        <v>148</v>
      </c>
      <c r="G130" s="208"/>
      <c r="H130" s="212">
        <v>239.63200000000001</v>
      </c>
      <c r="I130" s="213"/>
      <c r="J130" s="213"/>
      <c r="K130" s="208"/>
      <c r="L130" s="208"/>
      <c r="M130" s="214"/>
      <c r="N130" s="215"/>
      <c r="O130" s="216"/>
      <c r="P130" s="216"/>
      <c r="Q130" s="216"/>
      <c r="R130" s="216"/>
      <c r="S130" s="216"/>
      <c r="T130" s="216"/>
      <c r="U130" s="216"/>
      <c r="V130" s="216"/>
      <c r="W130" s="216"/>
      <c r="X130" s="217"/>
      <c r="AT130" s="218" t="s">
        <v>147</v>
      </c>
      <c r="AU130" s="218" t="s">
        <v>88</v>
      </c>
      <c r="AV130" s="11" t="s">
        <v>88</v>
      </c>
      <c r="AW130" s="11" t="s">
        <v>7</v>
      </c>
      <c r="AX130" s="11" t="s">
        <v>79</v>
      </c>
      <c r="AY130" s="218" t="s">
        <v>138</v>
      </c>
    </row>
    <row r="131" spans="2:65" s="11" customFormat="1" ht="13.5">
      <c r="B131" s="207"/>
      <c r="C131" s="208"/>
      <c r="D131" s="209" t="s">
        <v>147</v>
      </c>
      <c r="E131" s="210" t="s">
        <v>42</v>
      </c>
      <c r="F131" s="211" t="s">
        <v>194</v>
      </c>
      <c r="G131" s="208"/>
      <c r="H131" s="212">
        <v>240.405</v>
      </c>
      <c r="I131" s="213"/>
      <c r="J131" s="213"/>
      <c r="K131" s="208"/>
      <c r="L131" s="208"/>
      <c r="M131" s="214"/>
      <c r="N131" s="215"/>
      <c r="O131" s="216"/>
      <c r="P131" s="216"/>
      <c r="Q131" s="216"/>
      <c r="R131" s="216"/>
      <c r="S131" s="216"/>
      <c r="T131" s="216"/>
      <c r="U131" s="216"/>
      <c r="V131" s="216"/>
      <c r="W131" s="216"/>
      <c r="X131" s="217"/>
      <c r="AT131" s="218" t="s">
        <v>147</v>
      </c>
      <c r="AU131" s="218" t="s">
        <v>88</v>
      </c>
      <c r="AV131" s="11" t="s">
        <v>88</v>
      </c>
      <c r="AW131" s="11" t="s">
        <v>7</v>
      </c>
      <c r="AX131" s="11" t="s">
        <v>79</v>
      </c>
      <c r="AY131" s="218" t="s">
        <v>138</v>
      </c>
    </row>
    <row r="132" spans="2:65" s="11" customFormat="1" ht="13.5">
      <c r="B132" s="207"/>
      <c r="C132" s="208"/>
      <c r="D132" s="209" t="s">
        <v>147</v>
      </c>
      <c r="E132" s="210" t="s">
        <v>42</v>
      </c>
      <c r="F132" s="211" t="s">
        <v>195</v>
      </c>
      <c r="G132" s="208"/>
      <c r="H132" s="212">
        <v>120.92</v>
      </c>
      <c r="I132" s="213"/>
      <c r="J132" s="213"/>
      <c r="K132" s="208"/>
      <c r="L132" s="208"/>
      <c r="M132" s="214"/>
      <c r="N132" s="215"/>
      <c r="O132" s="216"/>
      <c r="P132" s="216"/>
      <c r="Q132" s="216"/>
      <c r="R132" s="216"/>
      <c r="S132" s="216"/>
      <c r="T132" s="216"/>
      <c r="U132" s="216"/>
      <c r="V132" s="216"/>
      <c r="W132" s="216"/>
      <c r="X132" s="217"/>
      <c r="AT132" s="218" t="s">
        <v>147</v>
      </c>
      <c r="AU132" s="218" t="s">
        <v>88</v>
      </c>
      <c r="AV132" s="11" t="s">
        <v>88</v>
      </c>
      <c r="AW132" s="11" t="s">
        <v>7</v>
      </c>
      <c r="AX132" s="11" t="s">
        <v>79</v>
      </c>
      <c r="AY132" s="218" t="s">
        <v>138</v>
      </c>
    </row>
    <row r="133" spans="2:65" s="11" customFormat="1" ht="13.5">
      <c r="B133" s="207"/>
      <c r="C133" s="208"/>
      <c r="D133" s="209" t="s">
        <v>147</v>
      </c>
      <c r="E133" s="210" t="s">
        <v>42</v>
      </c>
      <c r="F133" s="211" t="s">
        <v>196</v>
      </c>
      <c r="G133" s="208"/>
      <c r="H133" s="212">
        <v>121.83199999999999</v>
      </c>
      <c r="I133" s="213"/>
      <c r="J133" s="213"/>
      <c r="K133" s="208"/>
      <c r="L133" s="208"/>
      <c r="M133" s="214"/>
      <c r="N133" s="215"/>
      <c r="O133" s="216"/>
      <c r="P133" s="216"/>
      <c r="Q133" s="216"/>
      <c r="R133" s="216"/>
      <c r="S133" s="216"/>
      <c r="T133" s="216"/>
      <c r="U133" s="216"/>
      <c r="V133" s="216"/>
      <c r="W133" s="216"/>
      <c r="X133" s="217"/>
      <c r="AT133" s="218" t="s">
        <v>147</v>
      </c>
      <c r="AU133" s="218" t="s">
        <v>88</v>
      </c>
      <c r="AV133" s="11" t="s">
        <v>88</v>
      </c>
      <c r="AW133" s="11" t="s">
        <v>7</v>
      </c>
      <c r="AX133" s="11" t="s">
        <v>79</v>
      </c>
      <c r="AY133" s="218" t="s">
        <v>138</v>
      </c>
    </row>
    <row r="134" spans="2:65" s="12" customFormat="1" ht="13.5">
      <c r="B134" s="219"/>
      <c r="C134" s="220"/>
      <c r="D134" s="221" t="s">
        <v>147</v>
      </c>
      <c r="E134" s="222" t="s">
        <v>42</v>
      </c>
      <c r="F134" s="223" t="s">
        <v>152</v>
      </c>
      <c r="G134" s="220"/>
      <c r="H134" s="224">
        <v>722.78899999999999</v>
      </c>
      <c r="I134" s="225"/>
      <c r="J134" s="225"/>
      <c r="K134" s="220"/>
      <c r="L134" s="220"/>
      <c r="M134" s="226"/>
      <c r="N134" s="227"/>
      <c r="O134" s="228"/>
      <c r="P134" s="228"/>
      <c r="Q134" s="228"/>
      <c r="R134" s="228"/>
      <c r="S134" s="228"/>
      <c r="T134" s="228"/>
      <c r="U134" s="228"/>
      <c r="V134" s="228"/>
      <c r="W134" s="228"/>
      <c r="X134" s="229"/>
      <c r="AT134" s="230" t="s">
        <v>147</v>
      </c>
      <c r="AU134" s="230" t="s">
        <v>88</v>
      </c>
      <c r="AV134" s="12" t="s">
        <v>145</v>
      </c>
      <c r="AW134" s="12" t="s">
        <v>7</v>
      </c>
      <c r="AX134" s="12" t="s">
        <v>86</v>
      </c>
      <c r="AY134" s="230" t="s">
        <v>138</v>
      </c>
    </row>
    <row r="135" spans="2:65" s="1" customFormat="1" ht="22.5" customHeight="1">
      <c r="B135" s="39"/>
      <c r="C135" s="195" t="s">
        <v>204</v>
      </c>
      <c r="D135" s="195" t="s">
        <v>141</v>
      </c>
      <c r="E135" s="196" t="s">
        <v>205</v>
      </c>
      <c r="F135" s="197" t="s">
        <v>206</v>
      </c>
      <c r="G135" s="198" t="s">
        <v>207</v>
      </c>
      <c r="H135" s="199">
        <v>5</v>
      </c>
      <c r="I135" s="200"/>
      <c r="J135" s="200"/>
      <c r="K135" s="201">
        <f>ROUND(P135*H135,2)</f>
        <v>0</v>
      </c>
      <c r="L135" s="197" t="s">
        <v>42</v>
      </c>
      <c r="M135" s="59"/>
      <c r="N135" s="202" t="s">
        <v>42</v>
      </c>
      <c r="O135" s="203" t="s">
        <v>48</v>
      </c>
      <c r="P135" s="127">
        <f>I135+J135</f>
        <v>0</v>
      </c>
      <c r="Q135" s="127">
        <f>ROUND(I135*H135,2)</f>
        <v>0</v>
      </c>
      <c r="R135" s="127">
        <f>ROUND(J135*H135,2)</f>
        <v>0</v>
      </c>
      <c r="S135" s="40"/>
      <c r="T135" s="204">
        <f>S135*H135</f>
        <v>0</v>
      </c>
      <c r="U135" s="204">
        <v>0</v>
      </c>
      <c r="V135" s="204">
        <f>U135*H135</f>
        <v>0</v>
      </c>
      <c r="W135" s="204">
        <v>0</v>
      </c>
      <c r="X135" s="205">
        <f>W135*H135</f>
        <v>0</v>
      </c>
      <c r="AR135" s="22" t="s">
        <v>145</v>
      </c>
      <c r="AT135" s="22" t="s">
        <v>141</v>
      </c>
      <c r="AU135" s="22" t="s">
        <v>88</v>
      </c>
      <c r="AY135" s="22" t="s">
        <v>138</v>
      </c>
      <c r="BE135" s="206">
        <f>IF(O135="základní",K135,0)</f>
        <v>0</v>
      </c>
      <c r="BF135" s="206">
        <f>IF(O135="snížená",K135,0)</f>
        <v>0</v>
      </c>
      <c r="BG135" s="206">
        <f>IF(O135="zákl. přenesená",K135,0)</f>
        <v>0</v>
      </c>
      <c r="BH135" s="206">
        <f>IF(O135="sníž. přenesená",K135,0)</f>
        <v>0</v>
      </c>
      <c r="BI135" s="206">
        <f>IF(O135="nulová",K135,0)</f>
        <v>0</v>
      </c>
      <c r="BJ135" s="22" t="s">
        <v>86</v>
      </c>
      <c r="BK135" s="206">
        <f>ROUND(P135*H135,2)</f>
        <v>0</v>
      </c>
      <c r="BL135" s="22" t="s">
        <v>145</v>
      </c>
      <c r="BM135" s="22" t="s">
        <v>208</v>
      </c>
    </row>
    <row r="136" spans="2:65" s="1" customFormat="1" ht="108">
      <c r="B136" s="39"/>
      <c r="C136" s="61"/>
      <c r="D136" s="221" t="s">
        <v>158</v>
      </c>
      <c r="E136" s="61"/>
      <c r="F136" s="248" t="s">
        <v>209</v>
      </c>
      <c r="G136" s="61"/>
      <c r="H136" s="61"/>
      <c r="I136" s="161"/>
      <c r="J136" s="161"/>
      <c r="K136" s="61"/>
      <c r="L136" s="61"/>
      <c r="M136" s="59"/>
      <c r="N136" s="242"/>
      <c r="O136" s="40"/>
      <c r="P136" s="40"/>
      <c r="Q136" s="40"/>
      <c r="R136" s="40"/>
      <c r="S136" s="40"/>
      <c r="T136" s="40"/>
      <c r="U136" s="40"/>
      <c r="V136" s="40"/>
      <c r="W136" s="40"/>
      <c r="X136" s="75"/>
      <c r="AT136" s="22" t="s">
        <v>158</v>
      </c>
      <c r="AU136" s="22" t="s">
        <v>88</v>
      </c>
    </row>
    <row r="137" spans="2:65" s="1" customFormat="1" ht="31.5" customHeight="1">
      <c r="B137" s="39"/>
      <c r="C137" s="195" t="s">
        <v>210</v>
      </c>
      <c r="D137" s="195" t="s">
        <v>141</v>
      </c>
      <c r="E137" s="196" t="s">
        <v>211</v>
      </c>
      <c r="F137" s="197" t="s">
        <v>212</v>
      </c>
      <c r="G137" s="198" t="s">
        <v>144</v>
      </c>
      <c r="H137" s="199">
        <v>0.32500000000000001</v>
      </c>
      <c r="I137" s="200"/>
      <c r="J137" s="200"/>
      <c r="K137" s="201">
        <f>ROUND(P137*H137,2)</f>
        <v>0</v>
      </c>
      <c r="L137" s="197" t="s">
        <v>168</v>
      </c>
      <c r="M137" s="59"/>
      <c r="N137" s="202" t="s">
        <v>42</v>
      </c>
      <c r="O137" s="203" t="s">
        <v>48</v>
      </c>
      <c r="P137" s="127">
        <f>I137+J137</f>
        <v>0</v>
      </c>
      <c r="Q137" s="127">
        <f>ROUND(I137*H137,2)</f>
        <v>0</v>
      </c>
      <c r="R137" s="127">
        <f>ROUND(J137*H137,2)</f>
        <v>0</v>
      </c>
      <c r="S137" s="40"/>
      <c r="T137" s="204">
        <f>S137*H137</f>
        <v>0</v>
      </c>
      <c r="U137" s="204">
        <v>0</v>
      </c>
      <c r="V137" s="204">
        <f>U137*H137</f>
        <v>0</v>
      </c>
      <c r="W137" s="204">
        <v>4.8000000000000001E-2</v>
      </c>
      <c r="X137" s="205">
        <f>W137*H137</f>
        <v>1.5600000000000001E-2</v>
      </c>
      <c r="AR137" s="22" t="s">
        <v>145</v>
      </c>
      <c r="AT137" s="22" t="s">
        <v>141</v>
      </c>
      <c r="AU137" s="22" t="s">
        <v>88</v>
      </c>
      <c r="AY137" s="22" t="s">
        <v>138</v>
      </c>
      <c r="BE137" s="206">
        <f>IF(O137="základní",K137,0)</f>
        <v>0</v>
      </c>
      <c r="BF137" s="206">
        <f>IF(O137="snížená",K137,0)</f>
        <v>0</v>
      </c>
      <c r="BG137" s="206">
        <f>IF(O137="zákl. přenesená",K137,0)</f>
        <v>0</v>
      </c>
      <c r="BH137" s="206">
        <f>IF(O137="sníž. přenesená",K137,0)</f>
        <v>0</v>
      </c>
      <c r="BI137" s="206">
        <f>IF(O137="nulová",K137,0)</f>
        <v>0</v>
      </c>
      <c r="BJ137" s="22" t="s">
        <v>86</v>
      </c>
      <c r="BK137" s="206">
        <f>ROUND(P137*H137,2)</f>
        <v>0</v>
      </c>
      <c r="BL137" s="22" t="s">
        <v>145</v>
      </c>
      <c r="BM137" s="22" t="s">
        <v>213</v>
      </c>
    </row>
    <row r="138" spans="2:65" s="11" customFormat="1" ht="13.5">
      <c r="B138" s="207"/>
      <c r="C138" s="208"/>
      <c r="D138" s="209" t="s">
        <v>147</v>
      </c>
      <c r="E138" s="210" t="s">
        <v>42</v>
      </c>
      <c r="F138" s="211" t="s">
        <v>214</v>
      </c>
      <c r="G138" s="208"/>
      <c r="H138" s="212">
        <v>0.32500000000000001</v>
      </c>
      <c r="I138" s="213"/>
      <c r="J138" s="213"/>
      <c r="K138" s="208"/>
      <c r="L138" s="208"/>
      <c r="M138" s="214"/>
      <c r="N138" s="215"/>
      <c r="O138" s="216"/>
      <c r="P138" s="216"/>
      <c r="Q138" s="216"/>
      <c r="R138" s="216"/>
      <c r="S138" s="216"/>
      <c r="T138" s="216"/>
      <c r="U138" s="216"/>
      <c r="V138" s="216"/>
      <c r="W138" s="216"/>
      <c r="X138" s="217"/>
      <c r="AT138" s="218" t="s">
        <v>147</v>
      </c>
      <c r="AU138" s="218" t="s">
        <v>88</v>
      </c>
      <c r="AV138" s="11" t="s">
        <v>88</v>
      </c>
      <c r="AW138" s="11" t="s">
        <v>7</v>
      </c>
      <c r="AX138" s="11" t="s">
        <v>79</v>
      </c>
      <c r="AY138" s="218" t="s">
        <v>138</v>
      </c>
    </row>
    <row r="139" spans="2:65" s="12" customFormat="1" ht="13.5">
      <c r="B139" s="219"/>
      <c r="C139" s="220"/>
      <c r="D139" s="221" t="s">
        <v>147</v>
      </c>
      <c r="E139" s="222" t="s">
        <v>42</v>
      </c>
      <c r="F139" s="223" t="s">
        <v>152</v>
      </c>
      <c r="G139" s="220"/>
      <c r="H139" s="224">
        <v>0.32500000000000001</v>
      </c>
      <c r="I139" s="225"/>
      <c r="J139" s="225"/>
      <c r="K139" s="220"/>
      <c r="L139" s="220"/>
      <c r="M139" s="226"/>
      <c r="N139" s="227"/>
      <c r="O139" s="228"/>
      <c r="P139" s="228"/>
      <c r="Q139" s="228"/>
      <c r="R139" s="228"/>
      <c r="S139" s="228"/>
      <c r="T139" s="228"/>
      <c r="U139" s="228"/>
      <c r="V139" s="228"/>
      <c r="W139" s="228"/>
      <c r="X139" s="229"/>
      <c r="AT139" s="230" t="s">
        <v>147</v>
      </c>
      <c r="AU139" s="230" t="s">
        <v>88</v>
      </c>
      <c r="AV139" s="12" t="s">
        <v>145</v>
      </c>
      <c r="AW139" s="12" t="s">
        <v>7</v>
      </c>
      <c r="AX139" s="12" t="s">
        <v>86</v>
      </c>
      <c r="AY139" s="230" t="s">
        <v>138</v>
      </c>
    </row>
    <row r="140" spans="2:65" s="1" customFormat="1" ht="31.5" customHeight="1">
      <c r="B140" s="39"/>
      <c r="C140" s="195" t="s">
        <v>215</v>
      </c>
      <c r="D140" s="195" t="s">
        <v>141</v>
      </c>
      <c r="E140" s="196" t="s">
        <v>216</v>
      </c>
      <c r="F140" s="197" t="s">
        <v>217</v>
      </c>
      <c r="G140" s="198" t="s">
        <v>144</v>
      </c>
      <c r="H140" s="199">
        <v>2.7650000000000001</v>
      </c>
      <c r="I140" s="200"/>
      <c r="J140" s="200"/>
      <c r="K140" s="201">
        <f>ROUND(P140*H140,2)</f>
        <v>0</v>
      </c>
      <c r="L140" s="197" t="s">
        <v>168</v>
      </c>
      <c r="M140" s="59"/>
      <c r="N140" s="202" t="s">
        <v>42</v>
      </c>
      <c r="O140" s="203" t="s">
        <v>48</v>
      </c>
      <c r="P140" s="127">
        <f>I140+J140</f>
        <v>0</v>
      </c>
      <c r="Q140" s="127">
        <f>ROUND(I140*H140,2)</f>
        <v>0</v>
      </c>
      <c r="R140" s="127">
        <f>ROUND(J140*H140,2)</f>
        <v>0</v>
      </c>
      <c r="S140" s="40"/>
      <c r="T140" s="204">
        <f>S140*H140</f>
        <v>0</v>
      </c>
      <c r="U140" s="204">
        <v>0</v>
      </c>
      <c r="V140" s="204">
        <f>U140*H140</f>
        <v>0</v>
      </c>
      <c r="W140" s="204">
        <v>6.3E-2</v>
      </c>
      <c r="X140" s="205">
        <f>W140*H140</f>
        <v>0.17419500000000002</v>
      </c>
      <c r="AR140" s="22" t="s">
        <v>145</v>
      </c>
      <c r="AT140" s="22" t="s">
        <v>141</v>
      </c>
      <c r="AU140" s="22" t="s">
        <v>88</v>
      </c>
      <c r="AY140" s="22" t="s">
        <v>138</v>
      </c>
      <c r="BE140" s="206">
        <f>IF(O140="základní",K140,0)</f>
        <v>0</v>
      </c>
      <c r="BF140" s="206">
        <f>IF(O140="snížená",K140,0)</f>
        <v>0</v>
      </c>
      <c r="BG140" s="206">
        <f>IF(O140="zákl. přenesená",K140,0)</f>
        <v>0</v>
      </c>
      <c r="BH140" s="206">
        <f>IF(O140="sníž. přenesená",K140,0)</f>
        <v>0</v>
      </c>
      <c r="BI140" s="206">
        <f>IF(O140="nulová",K140,0)</f>
        <v>0</v>
      </c>
      <c r="BJ140" s="22" t="s">
        <v>86</v>
      </c>
      <c r="BK140" s="206">
        <f>ROUND(P140*H140,2)</f>
        <v>0</v>
      </c>
      <c r="BL140" s="22" t="s">
        <v>145</v>
      </c>
      <c r="BM140" s="22" t="s">
        <v>218</v>
      </c>
    </row>
    <row r="141" spans="2:65" s="11" customFormat="1" ht="13.5">
      <c r="B141" s="207"/>
      <c r="C141" s="208"/>
      <c r="D141" s="209" t="s">
        <v>147</v>
      </c>
      <c r="E141" s="210" t="s">
        <v>42</v>
      </c>
      <c r="F141" s="211" t="s">
        <v>219</v>
      </c>
      <c r="G141" s="208"/>
      <c r="H141" s="212">
        <v>2.7650000000000001</v>
      </c>
      <c r="I141" s="213"/>
      <c r="J141" s="213"/>
      <c r="K141" s="208"/>
      <c r="L141" s="208"/>
      <c r="M141" s="214"/>
      <c r="N141" s="215"/>
      <c r="O141" s="216"/>
      <c r="P141" s="216"/>
      <c r="Q141" s="216"/>
      <c r="R141" s="216"/>
      <c r="S141" s="216"/>
      <c r="T141" s="216"/>
      <c r="U141" s="216"/>
      <c r="V141" s="216"/>
      <c r="W141" s="216"/>
      <c r="X141" s="217"/>
      <c r="AT141" s="218" t="s">
        <v>147</v>
      </c>
      <c r="AU141" s="218" t="s">
        <v>88</v>
      </c>
      <c r="AV141" s="11" t="s">
        <v>88</v>
      </c>
      <c r="AW141" s="11" t="s">
        <v>7</v>
      </c>
      <c r="AX141" s="11" t="s">
        <v>79</v>
      </c>
      <c r="AY141" s="218" t="s">
        <v>138</v>
      </c>
    </row>
    <row r="142" spans="2:65" s="12" customFormat="1" ht="13.5">
      <c r="B142" s="219"/>
      <c r="C142" s="220"/>
      <c r="D142" s="209" t="s">
        <v>147</v>
      </c>
      <c r="E142" s="245" t="s">
        <v>42</v>
      </c>
      <c r="F142" s="246" t="s">
        <v>152</v>
      </c>
      <c r="G142" s="220"/>
      <c r="H142" s="247">
        <v>2.7650000000000001</v>
      </c>
      <c r="I142" s="225"/>
      <c r="J142" s="225"/>
      <c r="K142" s="220"/>
      <c r="L142" s="220"/>
      <c r="M142" s="226"/>
      <c r="N142" s="227"/>
      <c r="O142" s="228"/>
      <c r="P142" s="228"/>
      <c r="Q142" s="228"/>
      <c r="R142" s="228"/>
      <c r="S142" s="228"/>
      <c r="T142" s="228"/>
      <c r="U142" s="228"/>
      <c r="V142" s="228"/>
      <c r="W142" s="228"/>
      <c r="X142" s="229"/>
      <c r="AT142" s="230" t="s">
        <v>147</v>
      </c>
      <c r="AU142" s="230" t="s">
        <v>88</v>
      </c>
      <c r="AV142" s="12" t="s">
        <v>145</v>
      </c>
      <c r="AW142" s="12" t="s">
        <v>7</v>
      </c>
      <c r="AX142" s="12" t="s">
        <v>86</v>
      </c>
      <c r="AY142" s="230" t="s">
        <v>138</v>
      </c>
    </row>
    <row r="143" spans="2:65" s="10" customFormat="1" ht="29.85" customHeight="1">
      <c r="B143" s="177"/>
      <c r="C143" s="178"/>
      <c r="D143" s="192" t="s">
        <v>78</v>
      </c>
      <c r="E143" s="193" t="s">
        <v>220</v>
      </c>
      <c r="F143" s="193" t="s">
        <v>221</v>
      </c>
      <c r="G143" s="178"/>
      <c r="H143" s="178"/>
      <c r="I143" s="181"/>
      <c r="J143" s="181"/>
      <c r="K143" s="194">
        <f>BK143</f>
        <v>0</v>
      </c>
      <c r="L143" s="178"/>
      <c r="M143" s="183"/>
      <c r="N143" s="184"/>
      <c r="O143" s="185"/>
      <c r="P143" s="185"/>
      <c r="Q143" s="186">
        <f>SUM(Q144:Q147)</f>
        <v>0</v>
      </c>
      <c r="R143" s="186">
        <f>SUM(R144:R147)</f>
        <v>0</v>
      </c>
      <c r="S143" s="185"/>
      <c r="T143" s="187">
        <f>SUM(T144:T147)</f>
        <v>0</v>
      </c>
      <c r="U143" s="185"/>
      <c r="V143" s="187">
        <f>SUM(V144:V147)</f>
        <v>0</v>
      </c>
      <c r="W143" s="185"/>
      <c r="X143" s="188">
        <f>SUM(X144:X147)</f>
        <v>0</v>
      </c>
      <c r="AR143" s="189" t="s">
        <v>86</v>
      </c>
      <c r="AT143" s="190" t="s">
        <v>78</v>
      </c>
      <c r="AU143" s="190" t="s">
        <v>86</v>
      </c>
      <c r="AY143" s="189" t="s">
        <v>138</v>
      </c>
      <c r="BK143" s="191">
        <f>SUM(BK144:BK147)</f>
        <v>0</v>
      </c>
    </row>
    <row r="144" spans="2:65" s="1" customFormat="1" ht="31.5" customHeight="1">
      <c r="B144" s="39"/>
      <c r="C144" s="195" t="s">
        <v>222</v>
      </c>
      <c r="D144" s="195" t="s">
        <v>141</v>
      </c>
      <c r="E144" s="196" t="s">
        <v>223</v>
      </c>
      <c r="F144" s="197" t="s">
        <v>224</v>
      </c>
      <c r="G144" s="198" t="s">
        <v>167</v>
      </c>
      <c r="H144" s="199">
        <v>14.593</v>
      </c>
      <c r="I144" s="200"/>
      <c r="J144" s="200"/>
      <c r="K144" s="201">
        <f>ROUND(P144*H144,2)</f>
        <v>0</v>
      </c>
      <c r="L144" s="197" t="s">
        <v>168</v>
      </c>
      <c r="M144" s="59"/>
      <c r="N144" s="202" t="s">
        <v>42</v>
      </c>
      <c r="O144" s="203" t="s">
        <v>48</v>
      </c>
      <c r="P144" s="127">
        <f>I144+J144</f>
        <v>0</v>
      </c>
      <c r="Q144" s="127">
        <f>ROUND(I144*H144,2)</f>
        <v>0</v>
      </c>
      <c r="R144" s="127">
        <f>ROUND(J144*H144,2)</f>
        <v>0</v>
      </c>
      <c r="S144" s="40"/>
      <c r="T144" s="204">
        <f>S144*H144</f>
        <v>0</v>
      </c>
      <c r="U144" s="204">
        <v>0</v>
      </c>
      <c r="V144" s="204">
        <f>U144*H144</f>
        <v>0</v>
      </c>
      <c r="W144" s="204">
        <v>0</v>
      </c>
      <c r="X144" s="205">
        <f>W144*H144</f>
        <v>0</v>
      </c>
      <c r="AR144" s="22" t="s">
        <v>145</v>
      </c>
      <c r="AT144" s="22" t="s">
        <v>141</v>
      </c>
      <c r="AU144" s="22" t="s">
        <v>88</v>
      </c>
      <c r="AY144" s="22" t="s">
        <v>138</v>
      </c>
      <c r="BE144" s="206">
        <f>IF(O144="základní",K144,0)</f>
        <v>0</v>
      </c>
      <c r="BF144" s="206">
        <f>IF(O144="snížená",K144,0)</f>
        <v>0</v>
      </c>
      <c r="BG144" s="206">
        <f>IF(O144="zákl. přenesená",K144,0)</f>
        <v>0</v>
      </c>
      <c r="BH144" s="206">
        <f>IF(O144="sníž. přenesená",K144,0)</f>
        <v>0</v>
      </c>
      <c r="BI144" s="206">
        <f>IF(O144="nulová",K144,0)</f>
        <v>0</v>
      </c>
      <c r="BJ144" s="22" t="s">
        <v>86</v>
      </c>
      <c r="BK144" s="206">
        <f>ROUND(P144*H144,2)</f>
        <v>0</v>
      </c>
      <c r="BL144" s="22" t="s">
        <v>145</v>
      </c>
      <c r="BM144" s="22" t="s">
        <v>225</v>
      </c>
    </row>
    <row r="145" spans="2:65" s="1" customFormat="1" ht="31.5" customHeight="1">
      <c r="B145" s="39"/>
      <c r="C145" s="195" t="s">
        <v>11</v>
      </c>
      <c r="D145" s="195" t="s">
        <v>141</v>
      </c>
      <c r="E145" s="196" t="s">
        <v>226</v>
      </c>
      <c r="F145" s="197" t="s">
        <v>227</v>
      </c>
      <c r="G145" s="198" t="s">
        <v>167</v>
      </c>
      <c r="H145" s="199">
        <v>14.593</v>
      </c>
      <c r="I145" s="200"/>
      <c r="J145" s="200"/>
      <c r="K145" s="201">
        <f>ROUND(P145*H145,2)</f>
        <v>0</v>
      </c>
      <c r="L145" s="197" t="s">
        <v>168</v>
      </c>
      <c r="M145" s="59"/>
      <c r="N145" s="202" t="s">
        <v>42</v>
      </c>
      <c r="O145" s="203" t="s">
        <v>48</v>
      </c>
      <c r="P145" s="127">
        <f>I145+J145</f>
        <v>0</v>
      </c>
      <c r="Q145" s="127">
        <f>ROUND(I145*H145,2)</f>
        <v>0</v>
      </c>
      <c r="R145" s="127">
        <f>ROUND(J145*H145,2)</f>
        <v>0</v>
      </c>
      <c r="S145" s="40"/>
      <c r="T145" s="204">
        <f>S145*H145</f>
        <v>0</v>
      </c>
      <c r="U145" s="204">
        <v>0</v>
      </c>
      <c r="V145" s="204">
        <f>U145*H145</f>
        <v>0</v>
      </c>
      <c r="W145" s="204">
        <v>0</v>
      </c>
      <c r="X145" s="205">
        <f>W145*H145</f>
        <v>0</v>
      </c>
      <c r="AR145" s="22" t="s">
        <v>145</v>
      </c>
      <c r="AT145" s="22" t="s">
        <v>141</v>
      </c>
      <c r="AU145" s="22" t="s">
        <v>88</v>
      </c>
      <c r="AY145" s="22" t="s">
        <v>138</v>
      </c>
      <c r="BE145" s="206">
        <f>IF(O145="základní",K145,0)</f>
        <v>0</v>
      </c>
      <c r="BF145" s="206">
        <f>IF(O145="snížená",K145,0)</f>
        <v>0</v>
      </c>
      <c r="BG145" s="206">
        <f>IF(O145="zákl. přenesená",K145,0)</f>
        <v>0</v>
      </c>
      <c r="BH145" s="206">
        <f>IF(O145="sníž. přenesená",K145,0)</f>
        <v>0</v>
      </c>
      <c r="BI145" s="206">
        <f>IF(O145="nulová",K145,0)</f>
        <v>0</v>
      </c>
      <c r="BJ145" s="22" t="s">
        <v>86</v>
      </c>
      <c r="BK145" s="206">
        <f>ROUND(P145*H145,2)</f>
        <v>0</v>
      </c>
      <c r="BL145" s="22" t="s">
        <v>145</v>
      </c>
      <c r="BM145" s="22" t="s">
        <v>228</v>
      </c>
    </row>
    <row r="146" spans="2:65" s="1" customFormat="1" ht="31.5" customHeight="1">
      <c r="B146" s="39"/>
      <c r="C146" s="195" t="s">
        <v>192</v>
      </c>
      <c r="D146" s="195" t="s">
        <v>141</v>
      </c>
      <c r="E146" s="196" t="s">
        <v>229</v>
      </c>
      <c r="F146" s="197" t="s">
        <v>230</v>
      </c>
      <c r="G146" s="198" t="s">
        <v>167</v>
      </c>
      <c r="H146" s="199">
        <v>14.593</v>
      </c>
      <c r="I146" s="200"/>
      <c r="J146" s="200"/>
      <c r="K146" s="201">
        <f>ROUND(P146*H146,2)</f>
        <v>0</v>
      </c>
      <c r="L146" s="197" t="s">
        <v>168</v>
      </c>
      <c r="M146" s="59"/>
      <c r="N146" s="202" t="s">
        <v>42</v>
      </c>
      <c r="O146" s="203" t="s">
        <v>48</v>
      </c>
      <c r="P146" s="127">
        <f>I146+J146</f>
        <v>0</v>
      </c>
      <c r="Q146" s="127">
        <f>ROUND(I146*H146,2)</f>
        <v>0</v>
      </c>
      <c r="R146" s="127">
        <f>ROUND(J146*H146,2)</f>
        <v>0</v>
      </c>
      <c r="S146" s="40"/>
      <c r="T146" s="204">
        <f>S146*H146</f>
        <v>0</v>
      </c>
      <c r="U146" s="204">
        <v>0</v>
      </c>
      <c r="V146" s="204">
        <f>U146*H146</f>
        <v>0</v>
      </c>
      <c r="W146" s="204">
        <v>0</v>
      </c>
      <c r="X146" s="205">
        <f>W146*H146</f>
        <v>0</v>
      </c>
      <c r="AR146" s="22" t="s">
        <v>145</v>
      </c>
      <c r="AT146" s="22" t="s">
        <v>141</v>
      </c>
      <c r="AU146" s="22" t="s">
        <v>88</v>
      </c>
      <c r="AY146" s="22" t="s">
        <v>138</v>
      </c>
      <c r="BE146" s="206">
        <f>IF(O146="základní",K146,0)</f>
        <v>0</v>
      </c>
      <c r="BF146" s="206">
        <f>IF(O146="snížená",K146,0)</f>
        <v>0</v>
      </c>
      <c r="BG146" s="206">
        <f>IF(O146="zákl. přenesená",K146,0)</f>
        <v>0</v>
      </c>
      <c r="BH146" s="206">
        <f>IF(O146="sníž. přenesená",K146,0)</f>
        <v>0</v>
      </c>
      <c r="BI146" s="206">
        <f>IF(O146="nulová",K146,0)</f>
        <v>0</v>
      </c>
      <c r="BJ146" s="22" t="s">
        <v>86</v>
      </c>
      <c r="BK146" s="206">
        <f>ROUND(P146*H146,2)</f>
        <v>0</v>
      </c>
      <c r="BL146" s="22" t="s">
        <v>145</v>
      </c>
      <c r="BM146" s="22" t="s">
        <v>231</v>
      </c>
    </row>
    <row r="147" spans="2:65" s="1" customFormat="1" ht="22.5" customHeight="1">
      <c r="B147" s="39"/>
      <c r="C147" s="195" t="s">
        <v>232</v>
      </c>
      <c r="D147" s="195" t="s">
        <v>141</v>
      </c>
      <c r="E147" s="196" t="s">
        <v>233</v>
      </c>
      <c r="F147" s="197" t="s">
        <v>234</v>
      </c>
      <c r="G147" s="198" t="s">
        <v>167</v>
      </c>
      <c r="H147" s="199">
        <v>14.593</v>
      </c>
      <c r="I147" s="200"/>
      <c r="J147" s="200"/>
      <c r="K147" s="201">
        <f>ROUND(P147*H147,2)</f>
        <v>0</v>
      </c>
      <c r="L147" s="197" t="s">
        <v>168</v>
      </c>
      <c r="M147" s="59"/>
      <c r="N147" s="202" t="s">
        <v>42</v>
      </c>
      <c r="O147" s="203" t="s">
        <v>48</v>
      </c>
      <c r="P147" s="127">
        <f>I147+J147</f>
        <v>0</v>
      </c>
      <c r="Q147" s="127">
        <f>ROUND(I147*H147,2)</f>
        <v>0</v>
      </c>
      <c r="R147" s="127">
        <f>ROUND(J147*H147,2)</f>
        <v>0</v>
      </c>
      <c r="S147" s="40"/>
      <c r="T147" s="204">
        <f>S147*H147</f>
        <v>0</v>
      </c>
      <c r="U147" s="204">
        <v>0</v>
      </c>
      <c r="V147" s="204">
        <f>U147*H147</f>
        <v>0</v>
      </c>
      <c r="W147" s="204">
        <v>0</v>
      </c>
      <c r="X147" s="205">
        <f>W147*H147</f>
        <v>0</v>
      </c>
      <c r="AR147" s="22" t="s">
        <v>145</v>
      </c>
      <c r="AT147" s="22" t="s">
        <v>141</v>
      </c>
      <c r="AU147" s="22" t="s">
        <v>88</v>
      </c>
      <c r="AY147" s="22" t="s">
        <v>138</v>
      </c>
      <c r="BE147" s="206">
        <f>IF(O147="základní",K147,0)</f>
        <v>0</v>
      </c>
      <c r="BF147" s="206">
        <f>IF(O147="snížená",K147,0)</f>
        <v>0</v>
      </c>
      <c r="BG147" s="206">
        <f>IF(O147="zákl. přenesená",K147,0)</f>
        <v>0</v>
      </c>
      <c r="BH147" s="206">
        <f>IF(O147="sníž. přenesená",K147,0)</f>
        <v>0</v>
      </c>
      <c r="BI147" s="206">
        <f>IF(O147="nulová",K147,0)</f>
        <v>0</v>
      </c>
      <c r="BJ147" s="22" t="s">
        <v>86</v>
      </c>
      <c r="BK147" s="206">
        <f>ROUND(P147*H147,2)</f>
        <v>0</v>
      </c>
      <c r="BL147" s="22" t="s">
        <v>145</v>
      </c>
      <c r="BM147" s="22" t="s">
        <v>235</v>
      </c>
    </row>
    <row r="148" spans="2:65" s="10" customFormat="1" ht="29.85" customHeight="1">
      <c r="B148" s="177"/>
      <c r="C148" s="178"/>
      <c r="D148" s="192" t="s">
        <v>78</v>
      </c>
      <c r="E148" s="193" t="s">
        <v>236</v>
      </c>
      <c r="F148" s="193" t="s">
        <v>237</v>
      </c>
      <c r="G148" s="178"/>
      <c r="H148" s="178"/>
      <c r="I148" s="181"/>
      <c r="J148" s="181"/>
      <c r="K148" s="194">
        <f>BK148</f>
        <v>0</v>
      </c>
      <c r="L148" s="178"/>
      <c r="M148" s="183"/>
      <c r="N148" s="184"/>
      <c r="O148" s="185"/>
      <c r="P148" s="185"/>
      <c r="Q148" s="186">
        <f>Q149</f>
        <v>0</v>
      </c>
      <c r="R148" s="186">
        <f>R149</f>
        <v>0</v>
      </c>
      <c r="S148" s="185"/>
      <c r="T148" s="187">
        <f>T149</f>
        <v>0</v>
      </c>
      <c r="U148" s="185"/>
      <c r="V148" s="187">
        <f>V149</f>
        <v>0</v>
      </c>
      <c r="W148" s="185"/>
      <c r="X148" s="188">
        <f>X149</f>
        <v>0</v>
      </c>
      <c r="AR148" s="189" t="s">
        <v>86</v>
      </c>
      <c r="AT148" s="190" t="s">
        <v>78</v>
      </c>
      <c r="AU148" s="190" t="s">
        <v>86</v>
      </c>
      <c r="AY148" s="189" t="s">
        <v>138</v>
      </c>
      <c r="BK148" s="191">
        <f>BK149</f>
        <v>0</v>
      </c>
    </row>
    <row r="149" spans="2:65" s="1" customFormat="1" ht="44.25" customHeight="1">
      <c r="B149" s="39"/>
      <c r="C149" s="195" t="s">
        <v>238</v>
      </c>
      <c r="D149" s="195" t="s">
        <v>141</v>
      </c>
      <c r="E149" s="196" t="s">
        <v>239</v>
      </c>
      <c r="F149" s="197" t="s">
        <v>240</v>
      </c>
      <c r="G149" s="198" t="s">
        <v>167</v>
      </c>
      <c r="H149" s="199">
        <v>9.1839999999999993</v>
      </c>
      <c r="I149" s="200"/>
      <c r="J149" s="200"/>
      <c r="K149" s="201">
        <f>ROUND(P149*H149,2)</f>
        <v>0</v>
      </c>
      <c r="L149" s="197" t="s">
        <v>168</v>
      </c>
      <c r="M149" s="59"/>
      <c r="N149" s="202" t="s">
        <v>42</v>
      </c>
      <c r="O149" s="203" t="s">
        <v>48</v>
      </c>
      <c r="P149" s="127">
        <f>I149+J149</f>
        <v>0</v>
      </c>
      <c r="Q149" s="127">
        <f>ROUND(I149*H149,2)</f>
        <v>0</v>
      </c>
      <c r="R149" s="127">
        <f>ROUND(J149*H149,2)</f>
        <v>0</v>
      </c>
      <c r="S149" s="40"/>
      <c r="T149" s="204">
        <f>S149*H149</f>
        <v>0</v>
      </c>
      <c r="U149" s="204">
        <v>0</v>
      </c>
      <c r="V149" s="204">
        <f>U149*H149</f>
        <v>0</v>
      </c>
      <c r="W149" s="204">
        <v>0</v>
      </c>
      <c r="X149" s="205">
        <f>W149*H149</f>
        <v>0</v>
      </c>
      <c r="AR149" s="22" t="s">
        <v>145</v>
      </c>
      <c r="AT149" s="22" t="s">
        <v>141</v>
      </c>
      <c r="AU149" s="22" t="s">
        <v>88</v>
      </c>
      <c r="AY149" s="22" t="s">
        <v>138</v>
      </c>
      <c r="BE149" s="206">
        <f>IF(O149="základní",K149,0)</f>
        <v>0</v>
      </c>
      <c r="BF149" s="206">
        <f>IF(O149="snížená",K149,0)</f>
        <v>0</v>
      </c>
      <c r="BG149" s="206">
        <f>IF(O149="zákl. přenesená",K149,0)</f>
        <v>0</v>
      </c>
      <c r="BH149" s="206">
        <f>IF(O149="sníž. přenesená",K149,0)</f>
        <v>0</v>
      </c>
      <c r="BI149" s="206">
        <f>IF(O149="nulová",K149,0)</f>
        <v>0</v>
      </c>
      <c r="BJ149" s="22" t="s">
        <v>86</v>
      </c>
      <c r="BK149" s="206">
        <f>ROUND(P149*H149,2)</f>
        <v>0</v>
      </c>
      <c r="BL149" s="22" t="s">
        <v>145</v>
      </c>
      <c r="BM149" s="22" t="s">
        <v>241</v>
      </c>
    </row>
    <row r="150" spans="2:65" s="10" customFormat="1" ht="37.35" customHeight="1">
      <c r="B150" s="177"/>
      <c r="C150" s="178"/>
      <c r="D150" s="179" t="s">
        <v>78</v>
      </c>
      <c r="E150" s="180" t="s">
        <v>242</v>
      </c>
      <c r="F150" s="180" t="s">
        <v>243</v>
      </c>
      <c r="G150" s="178"/>
      <c r="H150" s="178"/>
      <c r="I150" s="181"/>
      <c r="J150" s="181"/>
      <c r="K150" s="182">
        <f>BK150</f>
        <v>0</v>
      </c>
      <c r="L150" s="178"/>
      <c r="M150" s="183"/>
      <c r="N150" s="184"/>
      <c r="O150" s="185"/>
      <c r="P150" s="185"/>
      <c r="Q150" s="186">
        <f>Q151+Q161+Q166+Q180+Q201</f>
        <v>0</v>
      </c>
      <c r="R150" s="186">
        <f>R151+R161+R166+R180+R201</f>
        <v>0</v>
      </c>
      <c r="S150" s="185"/>
      <c r="T150" s="187">
        <f>T151+T161+T166+T180+T201</f>
        <v>0</v>
      </c>
      <c r="U150" s="185"/>
      <c r="V150" s="187">
        <f>V151+V161+V166+V180+V201</f>
        <v>0.25831925</v>
      </c>
      <c r="W150" s="185"/>
      <c r="X150" s="188">
        <f>X151+X161+X166+X180+X201</f>
        <v>14.403067699999999</v>
      </c>
      <c r="AR150" s="189" t="s">
        <v>88</v>
      </c>
      <c r="AT150" s="190" t="s">
        <v>78</v>
      </c>
      <c r="AU150" s="190" t="s">
        <v>79</v>
      </c>
      <c r="AY150" s="189" t="s">
        <v>138</v>
      </c>
      <c r="BK150" s="191">
        <f>BK151+BK161+BK166+BK180+BK201</f>
        <v>0</v>
      </c>
    </row>
    <row r="151" spans="2:65" s="10" customFormat="1" ht="19.899999999999999" customHeight="1">
      <c r="B151" s="177"/>
      <c r="C151" s="178"/>
      <c r="D151" s="192" t="s">
        <v>78</v>
      </c>
      <c r="E151" s="193" t="s">
        <v>244</v>
      </c>
      <c r="F151" s="193" t="s">
        <v>245</v>
      </c>
      <c r="G151" s="178"/>
      <c r="H151" s="178"/>
      <c r="I151" s="181"/>
      <c r="J151" s="181"/>
      <c r="K151" s="194">
        <f>BK151</f>
        <v>0</v>
      </c>
      <c r="L151" s="178"/>
      <c r="M151" s="183"/>
      <c r="N151" s="184"/>
      <c r="O151" s="185"/>
      <c r="P151" s="185"/>
      <c r="Q151" s="186">
        <f>SUM(Q152:Q160)</f>
        <v>0</v>
      </c>
      <c r="R151" s="186">
        <f>SUM(R152:R160)</f>
        <v>0</v>
      </c>
      <c r="S151" s="185"/>
      <c r="T151" s="187">
        <f>SUM(T152:T160)</f>
        <v>0</v>
      </c>
      <c r="U151" s="185"/>
      <c r="V151" s="187">
        <f>SUM(V152:V160)</f>
        <v>3.8999999999999998E-3</v>
      </c>
      <c r="W151" s="185"/>
      <c r="X151" s="188">
        <f>SUM(X152:X160)</f>
        <v>0</v>
      </c>
      <c r="AR151" s="189" t="s">
        <v>88</v>
      </c>
      <c r="AT151" s="190" t="s">
        <v>78</v>
      </c>
      <c r="AU151" s="190" t="s">
        <v>86</v>
      </c>
      <c r="AY151" s="189" t="s">
        <v>138</v>
      </c>
      <c r="BK151" s="191">
        <f>SUM(BK152:BK160)</f>
        <v>0</v>
      </c>
    </row>
    <row r="152" spans="2:65" s="1" customFormat="1" ht="31.5" customHeight="1">
      <c r="B152" s="39"/>
      <c r="C152" s="195" t="s">
        <v>246</v>
      </c>
      <c r="D152" s="195" t="s">
        <v>141</v>
      </c>
      <c r="E152" s="196" t="s">
        <v>247</v>
      </c>
      <c r="F152" s="197" t="s">
        <v>248</v>
      </c>
      <c r="G152" s="198" t="s">
        <v>207</v>
      </c>
      <c r="H152" s="199">
        <v>1</v>
      </c>
      <c r="I152" s="200"/>
      <c r="J152" s="200"/>
      <c r="K152" s="201">
        <f t="shared" ref="K152:K160" si="1">ROUND(P152*H152,2)</f>
        <v>0</v>
      </c>
      <c r="L152" s="197" t="s">
        <v>168</v>
      </c>
      <c r="M152" s="59"/>
      <c r="N152" s="202" t="s">
        <v>42</v>
      </c>
      <c r="O152" s="203" t="s">
        <v>48</v>
      </c>
      <c r="P152" s="127">
        <f t="shared" ref="P152:P160" si="2">I152+J152</f>
        <v>0</v>
      </c>
      <c r="Q152" s="127">
        <f t="shared" ref="Q152:Q160" si="3">ROUND(I152*H152,2)</f>
        <v>0</v>
      </c>
      <c r="R152" s="127">
        <f t="shared" ref="R152:R160" si="4">ROUND(J152*H152,2)</f>
        <v>0</v>
      </c>
      <c r="S152" s="40"/>
      <c r="T152" s="204">
        <f t="shared" ref="T152:T160" si="5">S152*H152</f>
        <v>0</v>
      </c>
      <c r="U152" s="204">
        <v>0</v>
      </c>
      <c r="V152" s="204">
        <f t="shared" ref="V152:V160" si="6">U152*H152</f>
        <v>0</v>
      </c>
      <c r="W152" s="204">
        <v>0</v>
      </c>
      <c r="X152" s="205">
        <f t="shared" ref="X152:X160" si="7">W152*H152</f>
        <v>0</v>
      </c>
      <c r="AR152" s="22" t="s">
        <v>192</v>
      </c>
      <c r="AT152" s="22" t="s">
        <v>141</v>
      </c>
      <c r="AU152" s="22" t="s">
        <v>88</v>
      </c>
      <c r="AY152" s="22" t="s">
        <v>138</v>
      </c>
      <c r="BE152" s="206">
        <f t="shared" ref="BE152:BE160" si="8">IF(O152="základní",K152,0)</f>
        <v>0</v>
      </c>
      <c r="BF152" s="206">
        <f t="shared" ref="BF152:BF160" si="9">IF(O152="snížená",K152,0)</f>
        <v>0</v>
      </c>
      <c r="BG152" s="206">
        <f t="shared" ref="BG152:BG160" si="10">IF(O152="zákl. přenesená",K152,0)</f>
        <v>0</v>
      </c>
      <c r="BH152" s="206">
        <f t="shared" ref="BH152:BH160" si="11">IF(O152="sníž. přenesená",K152,0)</f>
        <v>0</v>
      </c>
      <c r="BI152" s="206">
        <f t="shared" ref="BI152:BI160" si="12">IF(O152="nulová",K152,0)</f>
        <v>0</v>
      </c>
      <c r="BJ152" s="22" t="s">
        <v>86</v>
      </c>
      <c r="BK152" s="206">
        <f t="shared" ref="BK152:BK160" si="13">ROUND(P152*H152,2)</f>
        <v>0</v>
      </c>
      <c r="BL152" s="22" t="s">
        <v>192</v>
      </c>
      <c r="BM152" s="22" t="s">
        <v>249</v>
      </c>
    </row>
    <row r="153" spans="2:65" s="1" customFormat="1" ht="22.5" customHeight="1">
      <c r="B153" s="39"/>
      <c r="C153" s="231" t="s">
        <v>250</v>
      </c>
      <c r="D153" s="231" t="s">
        <v>153</v>
      </c>
      <c r="E153" s="232" t="s">
        <v>251</v>
      </c>
      <c r="F153" s="233" t="s">
        <v>252</v>
      </c>
      <c r="G153" s="234" t="s">
        <v>207</v>
      </c>
      <c r="H153" s="235">
        <v>1</v>
      </c>
      <c r="I153" s="236"/>
      <c r="J153" s="237"/>
      <c r="K153" s="238">
        <f t="shared" si="1"/>
        <v>0</v>
      </c>
      <c r="L153" s="233" t="s">
        <v>42</v>
      </c>
      <c r="M153" s="239"/>
      <c r="N153" s="240" t="s">
        <v>42</v>
      </c>
      <c r="O153" s="203" t="s">
        <v>48</v>
      </c>
      <c r="P153" s="127">
        <f t="shared" si="2"/>
        <v>0</v>
      </c>
      <c r="Q153" s="127">
        <f t="shared" si="3"/>
        <v>0</v>
      </c>
      <c r="R153" s="127">
        <f t="shared" si="4"/>
        <v>0</v>
      </c>
      <c r="S153" s="40"/>
      <c r="T153" s="204">
        <f t="shared" si="5"/>
        <v>0</v>
      </c>
      <c r="U153" s="204">
        <v>0</v>
      </c>
      <c r="V153" s="204">
        <f t="shared" si="6"/>
        <v>0</v>
      </c>
      <c r="W153" s="204">
        <v>0</v>
      </c>
      <c r="X153" s="205">
        <f t="shared" si="7"/>
        <v>0</v>
      </c>
      <c r="AR153" s="22" t="s">
        <v>253</v>
      </c>
      <c r="AT153" s="22" t="s">
        <v>153</v>
      </c>
      <c r="AU153" s="22" t="s">
        <v>88</v>
      </c>
      <c r="AY153" s="22" t="s">
        <v>138</v>
      </c>
      <c r="BE153" s="206">
        <f t="shared" si="8"/>
        <v>0</v>
      </c>
      <c r="BF153" s="206">
        <f t="shared" si="9"/>
        <v>0</v>
      </c>
      <c r="BG153" s="206">
        <f t="shared" si="10"/>
        <v>0</v>
      </c>
      <c r="BH153" s="206">
        <f t="shared" si="11"/>
        <v>0</v>
      </c>
      <c r="BI153" s="206">
        <f t="shared" si="12"/>
        <v>0</v>
      </c>
      <c r="BJ153" s="22" t="s">
        <v>86</v>
      </c>
      <c r="BK153" s="206">
        <f t="shared" si="13"/>
        <v>0</v>
      </c>
      <c r="BL153" s="22" t="s">
        <v>192</v>
      </c>
      <c r="BM153" s="22" t="s">
        <v>254</v>
      </c>
    </row>
    <row r="154" spans="2:65" s="1" customFormat="1" ht="22.5" customHeight="1">
      <c r="B154" s="39"/>
      <c r="C154" s="195" t="s">
        <v>10</v>
      </c>
      <c r="D154" s="195" t="s">
        <v>141</v>
      </c>
      <c r="E154" s="196" t="s">
        <v>255</v>
      </c>
      <c r="F154" s="197" t="s">
        <v>256</v>
      </c>
      <c r="G154" s="198" t="s">
        <v>207</v>
      </c>
      <c r="H154" s="199">
        <v>21</v>
      </c>
      <c r="I154" s="200"/>
      <c r="J154" s="200"/>
      <c r="K154" s="201">
        <f t="shared" si="1"/>
        <v>0</v>
      </c>
      <c r="L154" s="197" t="s">
        <v>168</v>
      </c>
      <c r="M154" s="59"/>
      <c r="N154" s="202" t="s">
        <v>42</v>
      </c>
      <c r="O154" s="203" t="s">
        <v>48</v>
      </c>
      <c r="P154" s="127">
        <f t="shared" si="2"/>
        <v>0</v>
      </c>
      <c r="Q154" s="127">
        <f t="shared" si="3"/>
        <v>0</v>
      </c>
      <c r="R154" s="127">
        <f t="shared" si="4"/>
        <v>0</v>
      </c>
      <c r="S154" s="40"/>
      <c r="T154" s="204">
        <f t="shared" si="5"/>
        <v>0</v>
      </c>
      <c r="U154" s="204">
        <v>0</v>
      </c>
      <c r="V154" s="204">
        <f t="shared" si="6"/>
        <v>0</v>
      </c>
      <c r="W154" s="204">
        <v>0</v>
      </c>
      <c r="X154" s="205">
        <f t="shared" si="7"/>
        <v>0</v>
      </c>
      <c r="AR154" s="22" t="s">
        <v>192</v>
      </c>
      <c r="AT154" s="22" t="s">
        <v>141</v>
      </c>
      <c r="AU154" s="22" t="s">
        <v>88</v>
      </c>
      <c r="AY154" s="22" t="s">
        <v>138</v>
      </c>
      <c r="BE154" s="206">
        <f t="shared" si="8"/>
        <v>0</v>
      </c>
      <c r="BF154" s="206">
        <f t="shared" si="9"/>
        <v>0</v>
      </c>
      <c r="BG154" s="206">
        <f t="shared" si="10"/>
        <v>0</v>
      </c>
      <c r="BH154" s="206">
        <f t="shared" si="11"/>
        <v>0</v>
      </c>
      <c r="BI154" s="206">
        <f t="shared" si="12"/>
        <v>0</v>
      </c>
      <c r="BJ154" s="22" t="s">
        <v>86</v>
      </c>
      <c r="BK154" s="206">
        <f t="shared" si="13"/>
        <v>0</v>
      </c>
      <c r="BL154" s="22" t="s">
        <v>192</v>
      </c>
      <c r="BM154" s="22" t="s">
        <v>257</v>
      </c>
    </row>
    <row r="155" spans="2:65" s="1" customFormat="1" ht="22.5" customHeight="1">
      <c r="B155" s="39"/>
      <c r="C155" s="231" t="s">
        <v>258</v>
      </c>
      <c r="D155" s="231" t="s">
        <v>153</v>
      </c>
      <c r="E155" s="232" t="s">
        <v>259</v>
      </c>
      <c r="F155" s="233" t="s">
        <v>260</v>
      </c>
      <c r="G155" s="234" t="s">
        <v>261</v>
      </c>
      <c r="H155" s="235">
        <v>21</v>
      </c>
      <c r="I155" s="236"/>
      <c r="J155" s="237"/>
      <c r="K155" s="238">
        <f t="shared" si="1"/>
        <v>0</v>
      </c>
      <c r="L155" s="233" t="s">
        <v>42</v>
      </c>
      <c r="M155" s="239"/>
      <c r="N155" s="240" t="s">
        <v>42</v>
      </c>
      <c r="O155" s="203" t="s">
        <v>48</v>
      </c>
      <c r="P155" s="127">
        <f t="shared" si="2"/>
        <v>0</v>
      </c>
      <c r="Q155" s="127">
        <f t="shared" si="3"/>
        <v>0</v>
      </c>
      <c r="R155" s="127">
        <f t="shared" si="4"/>
        <v>0</v>
      </c>
      <c r="S155" s="40"/>
      <c r="T155" s="204">
        <f t="shared" si="5"/>
        <v>0</v>
      </c>
      <c r="U155" s="204">
        <v>0</v>
      </c>
      <c r="V155" s="204">
        <f t="shared" si="6"/>
        <v>0</v>
      </c>
      <c r="W155" s="204">
        <v>0</v>
      </c>
      <c r="X155" s="205">
        <f t="shared" si="7"/>
        <v>0</v>
      </c>
      <c r="AR155" s="22" t="s">
        <v>253</v>
      </c>
      <c r="AT155" s="22" t="s">
        <v>153</v>
      </c>
      <c r="AU155" s="22" t="s">
        <v>88</v>
      </c>
      <c r="AY155" s="22" t="s">
        <v>138</v>
      </c>
      <c r="BE155" s="206">
        <f t="shared" si="8"/>
        <v>0</v>
      </c>
      <c r="BF155" s="206">
        <f t="shared" si="9"/>
        <v>0</v>
      </c>
      <c r="BG155" s="206">
        <f t="shared" si="10"/>
        <v>0</v>
      </c>
      <c r="BH155" s="206">
        <f t="shared" si="11"/>
        <v>0</v>
      </c>
      <c r="BI155" s="206">
        <f t="shared" si="12"/>
        <v>0</v>
      </c>
      <c r="BJ155" s="22" t="s">
        <v>86</v>
      </c>
      <c r="BK155" s="206">
        <f t="shared" si="13"/>
        <v>0</v>
      </c>
      <c r="BL155" s="22" t="s">
        <v>192</v>
      </c>
      <c r="BM155" s="22" t="s">
        <v>262</v>
      </c>
    </row>
    <row r="156" spans="2:65" s="1" customFormat="1" ht="22.5" customHeight="1">
      <c r="B156" s="39"/>
      <c r="C156" s="195" t="s">
        <v>263</v>
      </c>
      <c r="D156" s="195" t="s">
        <v>141</v>
      </c>
      <c r="E156" s="196" t="s">
        <v>264</v>
      </c>
      <c r="F156" s="197" t="s">
        <v>265</v>
      </c>
      <c r="G156" s="198" t="s">
        <v>207</v>
      </c>
      <c r="H156" s="199">
        <v>1</v>
      </c>
      <c r="I156" s="200"/>
      <c r="J156" s="200"/>
      <c r="K156" s="201">
        <f t="shared" si="1"/>
        <v>0</v>
      </c>
      <c r="L156" s="197" t="s">
        <v>42</v>
      </c>
      <c r="M156" s="59"/>
      <c r="N156" s="202" t="s">
        <v>42</v>
      </c>
      <c r="O156" s="203" t="s">
        <v>48</v>
      </c>
      <c r="P156" s="127">
        <f t="shared" si="2"/>
        <v>0</v>
      </c>
      <c r="Q156" s="127">
        <f t="shared" si="3"/>
        <v>0</v>
      </c>
      <c r="R156" s="127">
        <f t="shared" si="4"/>
        <v>0</v>
      </c>
      <c r="S156" s="40"/>
      <c r="T156" s="204">
        <f t="shared" si="5"/>
        <v>0</v>
      </c>
      <c r="U156" s="204">
        <v>0</v>
      </c>
      <c r="V156" s="204">
        <f t="shared" si="6"/>
        <v>0</v>
      </c>
      <c r="W156" s="204">
        <v>0</v>
      </c>
      <c r="X156" s="205">
        <f t="shared" si="7"/>
        <v>0</v>
      </c>
      <c r="AR156" s="22" t="s">
        <v>192</v>
      </c>
      <c r="AT156" s="22" t="s">
        <v>141</v>
      </c>
      <c r="AU156" s="22" t="s">
        <v>88</v>
      </c>
      <c r="AY156" s="22" t="s">
        <v>138</v>
      </c>
      <c r="BE156" s="206">
        <f t="shared" si="8"/>
        <v>0</v>
      </c>
      <c r="BF156" s="206">
        <f t="shared" si="9"/>
        <v>0</v>
      </c>
      <c r="BG156" s="206">
        <f t="shared" si="10"/>
        <v>0</v>
      </c>
      <c r="BH156" s="206">
        <f t="shared" si="11"/>
        <v>0</v>
      </c>
      <c r="BI156" s="206">
        <f t="shared" si="12"/>
        <v>0</v>
      </c>
      <c r="BJ156" s="22" t="s">
        <v>86</v>
      </c>
      <c r="BK156" s="206">
        <f t="shared" si="13"/>
        <v>0</v>
      </c>
      <c r="BL156" s="22" t="s">
        <v>192</v>
      </c>
      <c r="BM156" s="22" t="s">
        <v>266</v>
      </c>
    </row>
    <row r="157" spans="2:65" s="1" customFormat="1" ht="22.5" customHeight="1">
      <c r="B157" s="39"/>
      <c r="C157" s="231" t="s">
        <v>267</v>
      </c>
      <c r="D157" s="231" t="s">
        <v>153</v>
      </c>
      <c r="E157" s="232" t="s">
        <v>268</v>
      </c>
      <c r="F157" s="233" t="s">
        <v>269</v>
      </c>
      <c r="G157" s="234" t="s">
        <v>207</v>
      </c>
      <c r="H157" s="235">
        <v>1</v>
      </c>
      <c r="I157" s="236"/>
      <c r="J157" s="237"/>
      <c r="K157" s="238">
        <f t="shared" si="1"/>
        <v>0</v>
      </c>
      <c r="L157" s="233" t="s">
        <v>42</v>
      </c>
      <c r="M157" s="239"/>
      <c r="N157" s="240" t="s">
        <v>42</v>
      </c>
      <c r="O157" s="203" t="s">
        <v>48</v>
      </c>
      <c r="P157" s="127">
        <f t="shared" si="2"/>
        <v>0</v>
      </c>
      <c r="Q157" s="127">
        <f t="shared" si="3"/>
        <v>0</v>
      </c>
      <c r="R157" s="127">
        <f t="shared" si="4"/>
        <v>0</v>
      </c>
      <c r="S157" s="40"/>
      <c r="T157" s="204">
        <f t="shared" si="5"/>
        <v>0</v>
      </c>
      <c r="U157" s="204">
        <v>3.8999999999999998E-3</v>
      </c>
      <c r="V157" s="204">
        <f t="shared" si="6"/>
        <v>3.8999999999999998E-3</v>
      </c>
      <c r="W157" s="204">
        <v>0</v>
      </c>
      <c r="X157" s="205">
        <f t="shared" si="7"/>
        <v>0</v>
      </c>
      <c r="AR157" s="22" t="s">
        <v>253</v>
      </c>
      <c r="AT157" s="22" t="s">
        <v>153</v>
      </c>
      <c r="AU157" s="22" t="s">
        <v>88</v>
      </c>
      <c r="AY157" s="22" t="s">
        <v>138</v>
      </c>
      <c r="BE157" s="206">
        <f t="shared" si="8"/>
        <v>0</v>
      </c>
      <c r="BF157" s="206">
        <f t="shared" si="9"/>
        <v>0</v>
      </c>
      <c r="BG157" s="206">
        <f t="shared" si="10"/>
        <v>0</v>
      </c>
      <c r="BH157" s="206">
        <f t="shared" si="11"/>
        <v>0</v>
      </c>
      <c r="BI157" s="206">
        <f t="shared" si="12"/>
        <v>0</v>
      </c>
      <c r="BJ157" s="22" t="s">
        <v>86</v>
      </c>
      <c r="BK157" s="206">
        <f t="shared" si="13"/>
        <v>0</v>
      </c>
      <c r="BL157" s="22" t="s">
        <v>192</v>
      </c>
      <c r="BM157" s="22" t="s">
        <v>270</v>
      </c>
    </row>
    <row r="158" spans="2:65" s="1" customFormat="1" ht="22.5" customHeight="1">
      <c r="B158" s="39"/>
      <c r="C158" s="195" t="s">
        <v>271</v>
      </c>
      <c r="D158" s="195" t="s">
        <v>141</v>
      </c>
      <c r="E158" s="196" t="s">
        <v>272</v>
      </c>
      <c r="F158" s="197" t="s">
        <v>273</v>
      </c>
      <c r="G158" s="198" t="s">
        <v>207</v>
      </c>
      <c r="H158" s="199">
        <v>3</v>
      </c>
      <c r="I158" s="200"/>
      <c r="J158" s="200"/>
      <c r="K158" s="201">
        <f t="shared" si="1"/>
        <v>0</v>
      </c>
      <c r="L158" s="197" t="s">
        <v>42</v>
      </c>
      <c r="M158" s="59"/>
      <c r="N158" s="202" t="s">
        <v>42</v>
      </c>
      <c r="O158" s="203" t="s">
        <v>48</v>
      </c>
      <c r="P158" s="127">
        <f t="shared" si="2"/>
        <v>0</v>
      </c>
      <c r="Q158" s="127">
        <f t="shared" si="3"/>
        <v>0</v>
      </c>
      <c r="R158" s="127">
        <f t="shared" si="4"/>
        <v>0</v>
      </c>
      <c r="S158" s="40"/>
      <c r="T158" s="204">
        <f t="shared" si="5"/>
        <v>0</v>
      </c>
      <c r="U158" s="204">
        <v>0</v>
      </c>
      <c r="V158" s="204">
        <f t="shared" si="6"/>
        <v>0</v>
      </c>
      <c r="W158" s="204">
        <v>0</v>
      </c>
      <c r="X158" s="205">
        <f t="shared" si="7"/>
        <v>0</v>
      </c>
      <c r="AR158" s="22" t="s">
        <v>192</v>
      </c>
      <c r="AT158" s="22" t="s">
        <v>141</v>
      </c>
      <c r="AU158" s="22" t="s">
        <v>88</v>
      </c>
      <c r="AY158" s="22" t="s">
        <v>138</v>
      </c>
      <c r="BE158" s="206">
        <f t="shared" si="8"/>
        <v>0</v>
      </c>
      <c r="BF158" s="206">
        <f t="shared" si="9"/>
        <v>0</v>
      </c>
      <c r="BG158" s="206">
        <f t="shared" si="10"/>
        <v>0</v>
      </c>
      <c r="BH158" s="206">
        <f t="shared" si="11"/>
        <v>0</v>
      </c>
      <c r="BI158" s="206">
        <f t="shared" si="12"/>
        <v>0</v>
      </c>
      <c r="BJ158" s="22" t="s">
        <v>86</v>
      </c>
      <c r="BK158" s="206">
        <f t="shared" si="13"/>
        <v>0</v>
      </c>
      <c r="BL158" s="22" t="s">
        <v>192</v>
      </c>
      <c r="BM158" s="22" t="s">
        <v>274</v>
      </c>
    </row>
    <row r="159" spans="2:65" s="1" customFormat="1" ht="31.5" customHeight="1">
      <c r="B159" s="39"/>
      <c r="C159" s="195" t="s">
        <v>275</v>
      </c>
      <c r="D159" s="195" t="s">
        <v>141</v>
      </c>
      <c r="E159" s="196" t="s">
        <v>276</v>
      </c>
      <c r="F159" s="197" t="s">
        <v>277</v>
      </c>
      <c r="G159" s="198" t="s">
        <v>167</v>
      </c>
      <c r="H159" s="199">
        <v>4.0000000000000001E-3</v>
      </c>
      <c r="I159" s="200"/>
      <c r="J159" s="200"/>
      <c r="K159" s="201">
        <f t="shared" si="1"/>
        <v>0</v>
      </c>
      <c r="L159" s="197" t="s">
        <v>168</v>
      </c>
      <c r="M159" s="59"/>
      <c r="N159" s="202" t="s">
        <v>42</v>
      </c>
      <c r="O159" s="203" t="s">
        <v>48</v>
      </c>
      <c r="P159" s="127">
        <f t="shared" si="2"/>
        <v>0</v>
      </c>
      <c r="Q159" s="127">
        <f t="shared" si="3"/>
        <v>0</v>
      </c>
      <c r="R159" s="127">
        <f t="shared" si="4"/>
        <v>0</v>
      </c>
      <c r="S159" s="40"/>
      <c r="T159" s="204">
        <f t="shared" si="5"/>
        <v>0</v>
      </c>
      <c r="U159" s="204">
        <v>0</v>
      </c>
      <c r="V159" s="204">
        <f t="shared" si="6"/>
        <v>0</v>
      </c>
      <c r="W159" s="204">
        <v>0</v>
      </c>
      <c r="X159" s="205">
        <f t="shared" si="7"/>
        <v>0</v>
      </c>
      <c r="AR159" s="22" t="s">
        <v>192</v>
      </c>
      <c r="AT159" s="22" t="s">
        <v>141</v>
      </c>
      <c r="AU159" s="22" t="s">
        <v>88</v>
      </c>
      <c r="AY159" s="22" t="s">
        <v>138</v>
      </c>
      <c r="BE159" s="206">
        <f t="shared" si="8"/>
        <v>0</v>
      </c>
      <c r="BF159" s="206">
        <f t="shared" si="9"/>
        <v>0</v>
      </c>
      <c r="BG159" s="206">
        <f t="shared" si="10"/>
        <v>0</v>
      </c>
      <c r="BH159" s="206">
        <f t="shared" si="11"/>
        <v>0</v>
      </c>
      <c r="BI159" s="206">
        <f t="shared" si="12"/>
        <v>0</v>
      </c>
      <c r="BJ159" s="22" t="s">
        <v>86</v>
      </c>
      <c r="BK159" s="206">
        <f t="shared" si="13"/>
        <v>0</v>
      </c>
      <c r="BL159" s="22" t="s">
        <v>192</v>
      </c>
      <c r="BM159" s="22" t="s">
        <v>278</v>
      </c>
    </row>
    <row r="160" spans="2:65" s="1" customFormat="1" ht="31.5" customHeight="1">
      <c r="B160" s="39"/>
      <c r="C160" s="195" t="s">
        <v>279</v>
      </c>
      <c r="D160" s="195" t="s">
        <v>141</v>
      </c>
      <c r="E160" s="196" t="s">
        <v>280</v>
      </c>
      <c r="F160" s="197" t="s">
        <v>281</v>
      </c>
      <c r="G160" s="198" t="s">
        <v>167</v>
      </c>
      <c r="H160" s="199">
        <v>4.0000000000000001E-3</v>
      </c>
      <c r="I160" s="200"/>
      <c r="J160" s="200"/>
      <c r="K160" s="201">
        <f t="shared" si="1"/>
        <v>0</v>
      </c>
      <c r="L160" s="197" t="s">
        <v>168</v>
      </c>
      <c r="M160" s="59"/>
      <c r="N160" s="202" t="s">
        <v>42</v>
      </c>
      <c r="O160" s="203" t="s">
        <v>48</v>
      </c>
      <c r="P160" s="127">
        <f t="shared" si="2"/>
        <v>0</v>
      </c>
      <c r="Q160" s="127">
        <f t="shared" si="3"/>
        <v>0</v>
      </c>
      <c r="R160" s="127">
        <f t="shared" si="4"/>
        <v>0</v>
      </c>
      <c r="S160" s="40"/>
      <c r="T160" s="204">
        <f t="shared" si="5"/>
        <v>0</v>
      </c>
      <c r="U160" s="204">
        <v>0</v>
      </c>
      <c r="V160" s="204">
        <f t="shared" si="6"/>
        <v>0</v>
      </c>
      <c r="W160" s="204">
        <v>0</v>
      </c>
      <c r="X160" s="205">
        <f t="shared" si="7"/>
        <v>0</v>
      </c>
      <c r="AR160" s="22" t="s">
        <v>192</v>
      </c>
      <c r="AT160" s="22" t="s">
        <v>141</v>
      </c>
      <c r="AU160" s="22" t="s">
        <v>88</v>
      </c>
      <c r="AY160" s="22" t="s">
        <v>138</v>
      </c>
      <c r="BE160" s="206">
        <f t="shared" si="8"/>
        <v>0</v>
      </c>
      <c r="BF160" s="206">
        <f t="shared" si="9"/>
        <v>0</v>
      </c>
      <c r="BG160" s="206">
        <f t="shared" si="10"/>
        <v>0</v>
      </c>
      <c r="BH160" s="206">
        <f t="shared" si="11"/>
        <v>0</v>
      </c>
      <c r="BI160" s="206">
        <f t="shared" si="12"/>
        <v>0</v>
      </c>
      <c r="BJ160" s="22" t="s">
        <v>86</v>
      </c>
      <c r="BK160" s="206">
        <f t="shared" si="13"/>
        <v>0</v>
      </c>
      <c r="BL160" s="22" t="s">
        <v>192</v>
      </c>
      <c r="BM160" s="22" t="s">
        <v>282</v>
      </c>
    </row>
    <row r="161" spans="2:65" s="10" customFormat="1" ht="29.85" customHeight="1">
      <c r="B161" s="177"/>
      <c r="C161" s="178"/>
      <c r="D161" s="192" t="s">
        <v>78</v>
      </c>
      <c r="E161" s="193" t="s">
        <v>283</v>
      </c>
      <c r="F161" s="193" t="s">
        <v>284</v>
      </c>
      <c r="G161" s="178"/>
      <c r="H161" s="178"/>
      <c r="I161" s="181"/>
      <c r="J161" s="181"/>
      <c r="K161" s="194">
        <f>BK161</f>
        <v>0</v>
      </c>
      <c r="L161" s="178"/>
      <c r="M161" s="183"/>
      <c r="N161" s="184"/>
      <c r="O161" s="185"/>
      <c r="P161" s="185"/>
      <c r="Q161" s="186">
        <f>SUM(Q162:Q165)</f>
        <v>0</v>
      </c>
      <c r="R161" s="186">
        <f>SUM(R162:R165)</f>
        <v>0</v>
      </c>
      <c r="S161" s="185"/>
      <c r="T161" s="187">
        <f>SUM(T162:T165)</f>
        <v>0</v>
      </c>
      <c r="U161" s="185"/>
      <c r="V161" s="187">
        <f>SUM(V162:V165)</f>
        <v>0</v>
      </c>
      <c r="W161" s="185"/>
      <c r="X161" s="188">
        <f>SUM(X162:X165)</f>
        <v>9.3718799999999991</v>
      </c>
      <c r="AR161" s="189" t="s">
        <v>88</v>
      </c>
      <c r="AT161" s="190" t="s">
        <v>78</v>
      </c>
      <c r="AU161" s="190" t="s">
        <v>86</v>
      </c>
      <c r="AY161" s="189" t="s">
        <v>138</v>
      </c>
      <c r="BK161" s="191">
        <f>SUM(BK162:BK165)</f>
        <v>0</v>
      </c>
    </row>
    <row r="162" spans="2:65" s="1" customFormat="1" ht="31.5" customHeight="1">
      <c r="B162" s="39"/>
      <c r="C162" s="195" t="s">
        <v>285</v>
      </c>
      <c r="D162" s="195" t="s">
        <v>141</v>
      </c>
      <c r="E162" s="196" t="s">
        <v>286</v>
      </c>
      <c r="F162" s="197" t="s">
        <v>287</v>
      </c>
      <c r="G162" s="198" t="s">
        <v>288</v>
      </c>
      <c r="H162" s="199">
        <v>669.42</v>
      </c>
      <c r="I162" s="200"/>
      <c r="J162" s="200"/>
      <c r="K162" s="201">
        <f>ROUND(P162*H162,2)</f>
        <v>0</v>
      </c>
      <c r="L162" s="197" t="s">
        <v>168</v>
      </c>
      <c r="M162" s="59"/>
      <c r="N162" s="202" t="s">
        <v>42</v>
      </c>
      <c r="O162" s="203" t="s">
        <v>48</v>
      </c>
      <c r="P162" s="127">
        <f>I162+J162</f>
        <v>0</v>
      </c>
      <c r="Q162" s="127">
        <f>ROUND(I162*H162,2)</f>
        <v>0</v>
      </c>
      <c r="R162" s="127">
        <f>ROUND(J162*H162,2)</f>
        <v>0</v>
      </c>
      <c r="S162" s="40"/>
      <c r="T162" s="204">
        <f>S162*H162</f>
        <v>0</v>
      </c>
      <c r="U162" s="204">
        <v>0</v>
      </c>
      <c r="V162" s="204">
        <f>U162*H162</f>
        <v>0</v>
      </c>
      <c r="W162" s="204">
        <v>1.4E-2</v>
      </c>
      <c r="X162" s="205">
        <f>W162*H162</f>
        <v>9.3718799999999991</v>
      </c>
      <c r="AR162" s="22" t="s">
        <v>192</v>
      </c>
      <c r="AT162" s="22" t="s">
        <v>141</v>
      </c>
      <c r="AU162" s="22" t="s">
        <v>88</v>
      </c>
      <c r="AY162" s="22" t="s">
        <v>138</v>
      </c>
      <c r="BE162" s="206">
        <f>IF(O162="základní",K162,0)</f>
        <v>0</v>
      </c>
      <c r="BF162" s="206">
        <f>IF(O162="snížená",K162,0)</f>
        <v>0</v>
      </c>
      <c r="BG162" s="206">
        <f>IF(O162="zákl. přenesená",K162,0)</f>
        <v>0</v>
      </c>
      <c r="BH162" s="206">
        <f>IF(O162="sníž. přenesená",K162,0)</f>
        <v>0</v>
      </c>
      <c r="BI162" s="206">
        <f>IF(O162="nulová",K162,0)</f>
        <v>0</v>
      </c>
      <c r="BJ162" s="22" t="s">
        <v>86</v>
      </c>
      <c r="BK162" s="206">
        <f>ROUND(P162*H162,2)</f>
        <v>0</v>
      </c>
      <c r="BL162" s="22" t="s">
        <v>192</v>
      </c>
      <c r="BM162" s="22" t="s">
        <v>289</v>
      </c>
    </row>
    <row r="163" spans="2:65" s="1" customFormat="1" ht="27">
      <c r="B163" s="39"/>
      <c r="C163" s="61"/>
      <c r="D163" s="209" t="s">
        <v>158</v>
      </c>
      <c r="E163" s="61"/>
      <c r="F163" s="241" t="s">
        <v>290</v>
      </c>
      <c r="G163" s="61"/>
      <c r="H163" s="61"/>
      <c r="I163" s="161"/>
      <c r="J163" s="161"/>
      <c r="K163" s="61"/>
      <c r="L163" s="61"/>
      <c r="M163" s="59"/>
      <c r="N163" s="242"/>
      <c r="O163" s="40"/>
      <c r="P163" s="40"/>
      <c r="Q163" s="40"/>
      <c r="R163" s="40"/>
      <c r="S163" s="40"/>
      <c r="T163" s="40"/>
      <c r="U163" s="40"/>
      <c r="V163" s="40"/>
      <c r="W163" s="40"/>
      <c r="X163" s="75"/>
      <c r="AT163" s="22" t="s">
        <v>158</v>
      </c>
      <c r="AU163" s="22" t="s">
        <v>88</v>
      </c>
    </row>
    <row r="164" spans="2:65" s="11" customFormat="1" ht="13.5">
      <c r="B164" s="207"/>
      <c r="C164" s="208"/>
      <c r="D164" s="209" t="s">
        <v>147</v>
      </c>
      <c r="E164" s="210" t="s">
        <v>42</v>
      </c>
      <c r="F164" s="211" t="s">
        <v>291</v>
      </c>
      <c r="G164" s="208"/>
      <c r="H164" s="212">
        <v>669.42</v>
      </c>
      <c r="I164" s="213"/>
      <c r="J164" s="213"/>
      <c r="K164" s="208"/>
      <c r="L164" s="208"/>
      <c r="M164" s="214"/>
      <c r="N164" s="215"/>
      <c r="O164" s="216"/>
      <c r="P164" s="216"/>
      <c r="Q164" s="216"/>
      <c r="R164" s="216"/>
      <c r="S164" s="216"/>
      <c r="T164" s="216"/>
      <c r="U164" s="216"/>
      <c r="V164" s="216"/>
      <c r="W164" s="216"/>
      <c r="X164" s="217"/>
      <c r="AT164" s="218" t="s">
        <v>147</v>
      </c>
      <c r="AU164" s="218" t="s">
        <v>88</v>
      </c>
      <c r="AV164" s="11" t="s">
        <v>88</v>
      </c>
      <c r="AW164" s="11" t="s">
        <v>7</v>
      </c>
      <c r="AX164" s="11" t="s">
        <v>79</v>
      </c>
      <c r="AY164" s="218" t="s">
        <v>138</v>
      </c>
    </row>
    <row r="165" spans="2:65" s="12" customFormat="1" ht="13.5">
      <c r="B165" s="219"/>
      <c r="C165" s="220"/>
      <c r="D165" s="209" t="s">
        <v>147</v>
      </c>
      <c r="E165" s="245" t="s">
        <v>42</v>
      </c>
      <c r="F165" s="246" t="s">
        <v>152</v>
      </c>
      <c r="G165" s="220"/>
      <c r="H165" s="247">
        <v>669.42</v>
      </c>
      <c r="I165" s="225"/>
      <c r="J165" s="225"/>
      <c r="K165" s="220"/>
      <c r="L165" s="220"/>
      <c r="M165" s="226"/>
      <c r="N165" s="227"/>
      <c r="O165" s="228"/>
      <c r="P165" s="228"/>
      <c r="Q165" s="228"/>
      <c r="R165" s="228"/>
      <c r="S165" s="228"/>
      <c r="T165" s="228"/>
      <c r="U165" s="228"/>
      <c r="V165" s="228"/>
      <c r="W165" s="228"/>
      <c r="X165" s="229"/>
      <c r="AT165" s="230" t="s">
        <v>147</v>
      </c>
      <c r="AU165" s="230" t="s">
        <v>88</v>
      </c>
      <c r="AV165" s="12" t="s">
        <v>145</v>
      </c>
      <c r="AW165" s="12" t="s">
        <v>7</v>
      </c>
      <c r="AX165" s="12" t="s">
        <v>86</v>
      </c>
      <c r="AY165" s="230" t="s">
        <v>138</v>
      </c>
    </row>
    <row r="166" spans="2:65" s="10" customFormat="1" ht="29.85" customHeight="1">
      <c r="B166" s="177"/>
      <c r="C166" s="178"/>
      <c r="D166" s="192" t="s">
        <v>78</v>
      </c>
      <c r="E166" s="193" t="s">
        <v>292</v>
      </c>
      <c r="F166" s="193" t="s">
        <v>293</v>
      </c>
      <c r="G166" s="178"/>
      <c r="H166" s="178"/>
      <c r="I166" s="181"/>
      <c r="J166" s="181"/>
      <c r="K166" s="194">
        <f>BK166</f>
        <v>0</v>
      </c>
      <c r="L166" s="178"/>
      <c r="M166" s="183"/>
      <c r="N166" s="184"/>
      <c r="O166" s="185"/>
      <c r="P166" s="185"/>
      <c r="Q166" s="186">
        <f>SUM(Q167:Q179)</f>
        <v>0</v>
      </c>
      <c r="R166" s="186">
        <f>SUM(R167:R179)</f>
        <v>0</v>
      </c>
      <c r="S166" s="185"/>
      <c r="T166" s="187">
        <f>SUM(T167:T179)</f>
        <v>0</v>
      </c>
      <c r="U166" s="185"/>
      <c r="V166" s="187">
        <f>SUM(V167:V179)</f>
        <v>0</v>
      </c>
      <c r="W166" s="185"/>
      <c r="X166" s="188">
        <f>SUM(X167:X179)</f>
        <v>5.0311877000000003</v>
      </c>
      <c r="AR166" s="189" t="s">
        <v>88</v>
      </c>
      <c r="AT166" s="190" t="s">
        <v>78</v>
      </c>
      <c r="AU166" s="190" t="s">
        <v>86</v>
      </c>
      <c r="AY166" s="189" t="s">
        <v>138</v>
      </c>
      <c r="BK166" s="191">
        <f>SUM(BK167:BK179)</f>
        <v>0</v>
      </c>
    </row>
    <row r="167" spans="2:65" s="1" customFormat="1" ht="22.5" customHeight="1">
      <c r="B167" s="39"/>
      <c r="C167" s="195" t="s">
        <v>294</v>
      </c>
      <c r="D167" s="195" t="s">
        <v>141</v>
      </c>
      <c r="E167" s="196" t="s">
        <v>295</v>
      </c>
      <c r="F167" s="197" t="s">
        <v>296</v>
      </c>
      <c r="G167" s="198" t="s">
        <v>144</v>
      </c>
      <c r="H167" s="199">
        <v>657.00800000000004</v>
      </c>
      <c r="I167" s="200"/>
      <c r="J167" s="200"/>
      <c r="K167" s="201">
        <f>ROUND(P167*H167,2)</f>
        <v>0</v>
      </c>
      <c r="L167" s="197" t="s">
        <v>168</v>
      </c>
      <c r="M167" s="59"/>
      <c r="N167" s="202" t="s">
        <v>42</v>
      </c>
      <c r="O167" s="203" t="s">
        <v>48</v>
      </c>
      <c r="P167" s="127">
        <f>I167+J167</f>
        <v>0</v>
      </c>
      <c r="Q167" s="127">
        <f>ROUND(I167*H167,2)</f>
        <v>0</v>
      </c>
      <c r="R167" s="127">
        <f>ROUND(J167*H167,2)</f>
        <v>0</v>
      </c>
      <c r="S167" s="40"/>
      <c r="T167" s="204">
        <f>S167*H167</f>
        <v>0</v>
      </c>
      <c r="U167" s="204">
        <v>0</v>
      </c>
      <c r="V167" s="204">
        <f>U167*H167</f>
        <v>0</v>
      </c>
      <c r="W167" s="204">
        <v>5.94E-3</v>
      </c>
      <c r="X167" s="205">
        <f>W167*H167</f>
        <v>3.9026275200000002</v>
      </c>
      <c r="AR167" s="22" t="s">
        <v>192</v>
      </c>
      <c r="AT167" s="22" t="s">
        <v>141</v>
      </c>
      <c r="AU167" s="22" t="s">
        <v>88</v>
      </c>
      <c r="AY167" s="22" t="s">
        <v>138</v>
      </c>
      <c r="BE167" s="206">
        <f>IF(O167="základní",K167,0)</f>
        <v>0</v>
      </c>
      <c r="BF167" s="206">
        <f>IF(O167="snížená",K167,0)</f>
        <v>0</v>
      </c>
      <c r="BG167" s="206">
        <f>IF(O167="zákl. přenesená",K167,0)</f>
        <v>0</v>
      </c>
      <c r="BH167" s="206">
        <f>IF(O167="sníž. přenesená",K167,0)</f>
        <v>0</v>
      </c>
      <c r="BI167" s="206">
        <f>IF(O167="nulová",K167,0)</f>
        <v>0</v>
      </c>
      <c r="BJ167" s="22" t="s">
        <v>86</v>
      </c>
      <c r="BK167" s="206">
        <f>ROUND(P167*H167,2)</f>
        <v>0</v>
      </c>
      <c r="BL167" s="22" t="s">
        <v>192</v>
      </c>
      <c r="BM167" s="22" t="s">
        <v>297</v>
      </c>
    </row>
    <row r="168" spans="2:65" s="11" customFormat="1" ht="13.5">
      <c r="B168" s="207"/>
      <c r="C168" s="208"/>
      <c r="D168" s="209" t="s">
        <v>147</v>
      </c>
      <c r="E168" s="210" t="s">
        <v>42</v>
      </c>
      <c r="F168" s="211" t="s">
        <v>181</v>
      </c>
      <c r="G168" s="208"/>
      <c r="H168" s="212">
        <v>657.00800000000004</v>
      </c>
      <c r="I168" s="213"/>
      <c r="J168" s="213"/>
      <c r="K168" s="208"/>
      <c r="L168" s="208"/>
      <c r="M168" s="214"/>
      <c r="N168" s="215"/>
      <c r="O168" s="216"/>
      <c r="P168" s="216"/>
      <c r="Q168" s="216"/>
      <c r="R168" s="216"/>
      <c r="S168" s="216"/>
      <c r="T168" s="216"/>
      <c r="U168" s="216"/>
      <c r="V168" s="216"/>
      <c r="W168" s="216"/>
      <c r="X168" s="217"/>
      <c r="AT168" s="218" t="s">
        <v>147</v>
      </c>
      <c r="AU168" s="218" t="s">
        <v>88</v>
      </c>
      <c r="AV168" s="11" t="s">
        <v>88</v>
      </c>
      <c r="AW168" s="11" t="s">
        <v>7</v>
      </c>
      <c r="AX168" s="11" t="s">
        <v>79</v>
      </c>
      <c r="AY168" s="218" t="s">
        <v>138</v>
      </c>
    </row>
    <row r="169" spans="2:65" s="12" customFormat="1" ht="13.5">
      <c r="B169" s="219"/>
      <c r="C169" s="220"/>
      <c r="D169" s="221" t="s">
        <v>147</v>
      </c>
      <c r="E169" s="222" t="s">
        <v>42</v>
      </c>
      <c r="F169" s="223" t="s">
        <v>152</v>
      </c>
      <c r="G169" s="220"/>
      <c r="H169" s="224">
        <v>657.00800000000004</v>
      </c>
      <c r="I169" s="225"/>
      <c r="J169" s="225"/>
      <c r="K169" s="220"/>
      <c r="L169" s="220"/>
      <c r="M169" s="226"/>
      <c r="N169" s="227"/>
      <c r="O169" s="228"/>
      <c r="P169" s="228"/>
      <c r="Q169" s="228"/>
      <c r="R169" s="228"/>
      <c r="S169" s="228"/>
      <c r="T169" s="228"/>
      <c r="U169" s="228"/>
      <c r="V169" s="228"/>
      <c r="W169" s="228"/>
      <c r="X169" s="229"/>
      <c r="AT169" s="230" t="s">
        <v>147</v>
      </c>
      <c r="AU169" s="230" t="s">
        <v>88</v>
      </c>
      <c r="AV169" s="12" t="s">
        <v>145</v>
      </c>
      <c r="AW169" s="12" t="s">
        <v>7</v>
      </c>
      <c r="AX169" s="12" t="s">
        <v>86</v>
      </c>
      <c r="AY169" s="230" t="s">
        <v>138</v>
      </c>
    </row>
    <row r="170" spans="2:65" s="1" customFormat="1" ht="22.5" customHeight="1">
      <c r="B170" s="39"/>
      <c r="C170" s="195" t="s">
        <v>298</v>
      </c>
      <c r="D170" s="195" t="s">
        <v>141</v>
      </c>
      <c r="E170" s="196" t="s">
        <v>299</v>
      </c>
      <c r="F170" s="197" t="s">
        <v>300</v>
      </c>
      <c r="G170" s="198" t="s">
        <v>144</v>
      </c>
      <c r="H170" s="199">
        <v>156.917</v>
      </c>
      <c r="I170" s="200"/>
      <c r="J170" s="200"/>
      <c r="K170" s="201">
        <f>ROUND(P170*H170,2)</f>
        <v>0</v>
      </c>
      <c r="L170" s="197" t="s">
        <v>42</v>
      </c>
      <c r="M170" s="59"/>
      <c r="N170" s="202" t="s">
        <v>42</v>
      </c>
      <c r="O170" s="203" t="s">
        <v>48</v>
      </c>
      <c r="P170" s="127">
        <f>I170+J170</f>
        <v>0</v>
      </c>
      <c r="Q170" s="127">
        <f>ROUND(I170*H170,2)</f>
        <v>0</v>
      </c>
      <c r="R170" s="127">
        <f>ROUND(J170*H170,2)</f>
        <v>0</v>
      </c>
      <c r="S170" s="40"/>
      <c r="T170" s="204">
        <f>S170*H170</f>
        <v>0</v>
      </c>
      <c r="U170" s="204">
        <v>0</v>
      </c>
      <c r="V170" s="204">
        <f>U170*H170</f>
        <v>0</v>
      </c>
      <c r="W170" s="204">
        <v>5.94E-3</v>
      </c>
      <c r="X170" s="205">
        <f>W170*H170</f>
        <v>0.93208698000000001</v>
      </c>
      <c r="AR170" s="22" t="s">
        <v>192</v>
      </c>
      <c r="AT170" s="22" t="s">
        <v>141</v>
      </c>
      <c r="AU170" s="22" t="s">
        <v>88</v>
      </c>
      <c r="AY170" s="22" t="s">
        <v>138</v>
      </c>
      <c r="BE170" s="206">
        <f>IF(O170="základní",K170,0)</f>
        <v>0</v>
      </c>
      <c r="BF170" s="206">
        <f>IF(O170="snížená",K170,0)</f>
        <v>0</v>
      </c>
      <c r="BG170" s="206">
        <f>IF(O170="zákl. přenesená",K170,0)</f>
        <v>0</v>
      </c>
      <c r="BH170" s="206">
        <f>IF(O170="sníž. přenesená",K170,0)</f>
        <v>0</v>
      </c>
      <c r="BI170" s="206">
        <f>IF(O170="nulová",K170,0)</f>
        <v>0</v>
      </c>
      <c r="BJ170" s="22" t="s">
        <v>86</v>
      </c>
      <c r="BK170" s="206">
        <f>ROUND(P170*H170,2)</f>
        <v>0</v>
      </c>
      <c r="BL170" s="22" t="s">
        <v>192</v>
      </c>
      <c r="BM170" s="22" t="s">
        <v>301</v>
      </c>
    </row>
    <row r="171" spans="2:65" s="11" customFormat="1" ht="13.5">
      <c r="B171" s="207"/>
      <c r="C171" s="208"/>
      <c r="D171" s="209" t="s">
        <v>147</v>
      </c>
      <c r="E171" s="210" t="s">
        <v>42</v>
      </c>
      <c r="F171" s="211" t="s">
        <v>302</v>
      </c>
      <c r="G171" s="208"/>
      <c r="H171" s="212">
        <v>156.917</v>
      </c>
      <c r="I171" s="213"/>
      <c r="J171" s="213"/>
      <c r="K171" s="208"/>
      <c r="L171" s="208"/>
      <c r="M171" s="214"/>
      <c r="N171" s="215"/>
      <c r="O171" s="216"/>
      <c r="P171" s="216"/>
      <c r="Q171" s="216"/>
      <c r="R171" s="216"/>
      <c r="S171" s="216"/>
      <c r="T171" s="216"/>
      <c r="U171" s="216"/>
      <c r="V171" s="216"/>
      <c r="W171" s="216"/>
      <c r="X171" s="217"/>
      <c r="AT171" s="218" t="s">
        <v>147</v>
      </c>
      <c r="AU171" s="218" t="s">
        <v>88</v>
      </c>
      <c r="AV171" s="11" t="s">
        <v>88</v>
      </c>
      <c r="AW171" s="11" t="s">
        <v>7</v>
      </c>
      <c r="AX171" s="11" t="s">
        <v>79</v>
      </c>
      <c r="AY171" s="218" t="s">
        <v>138</v>
      </c>
    </row>
    <row r="172" spans="2:65" s="12" customFormat="1" ht="13.5">
      <c r="B172" s="219"/>
      <c r="C172" s="220"/>
      <c r="D172" s="221" t="s">
        <v>147</v>
      </c>
      <c r="E172" s="222" t="s">
        <v>42</v>
      </c>
      <c r="F172" s="223" t="s">
        <v>152</v>
      </c>
      <c r="G172" s="220"/>
      <c r="H172" s="224">
        <v>156.917</v>
      </c>
      <c r="I172" s="225"/>
      <c r="J172" s="225"/>
      <c r="K172" s="220"/>
      <c r="L172" s="220"/>
      <c r="M172" s="226"/>
      <c r="N172" s="227"/>
      <c r="O172" s="228"/>
      <c r="P172" s="228"/>
      <c r="Q172" s="228"/>
      <c r="R172" s="228"/>
      <c r="S172" s="228"/>
      <c r="T172" s="228"/>
      <c r="U172" s="228"/>
      <c r="V172" s="228"/>
      <c r="W172" s="228"/>
      <c r="X172" s="229"/>
      <c r="AT172" s="230" t="s">
        <v>147</v>
      </c>
      <c r="AU172" s="230" t="s">
        <v>88</v>
      </c>
      <c r="AV172" s="12" t="s">
        <v>145</v>
      </c>
      <c r="AW172" s="12" t="s">
        <v>7</v>
      </c>
      <c r="AX172" s="12" t="s">
        <v>86</v>
      </c>
      <c r="AY172" s="230" t="s">
        <v>138</v>
      </c>
    </row>
    <row r="173" spans="2:65" s="1" customFormat="1" ht="22.5" customHeight="1">
      <c r="B173" s="39"/>
      <c r="C173" s="195" t="s">
        <v>303</v>
      </c>
      <c r="D173" s="195" t="s">
        <v>141</v>
      </c>
      <c r="E173" s="196" t="s">
        <v>304</v>
      </c>
      <c r="F173" s="197" t="s">
        <v>305</v>
      </c>
      <c r="G173" s="198" t="s">
        <v>288</v>
      </c>
      <c r="H173" s="199">
        <v>42.41</v>
      </c>
      <c r="I173" s="200"/>
      <c r="J173" s="200"/>
      <c r="K173" s="201">
        <f>ROUND(P173*H173,2)</f>
        <v>0</v>
      </c>
      <c r="L173" s="197" t="s">
        <v>168</v>
      </c>
      <c r="M173" s="59"/>
      <c r="N173" s="202" t="s">
        <v>42</v>
      </c>
      <c r="O173" s="203" t="s">
        <v>48</v>
      </c>
      <c r="P173" s="127">
        <f>I173+J173</f>
        <v>0</v>
      </c>
      <c r="Q173" s="127">
        <f>ROUND(I173*H173,2)</f>
        <v>0</v>
      </c>
      <c r="R173" s="127">
        <f>ROUND(J173*H173,2)</f>
        <v>0</v>
      </c>
      <c r="S173" s="40"/>
      <c r="T173" s="204">
        <f>S173*H173</f>
        <v>0</v>
      </c>
      <c r="U173" s="204">
        <v>0</v>
      </c>
      <c r="V173" s="204">
        <f>U173*H173</f>
        <v>0</v>
      </c>
      <c r="W173" s="204">
        <v>2.5999999999999999E-3</v>
      </c>
      <c r="X173" s="205">
        <f>W173*H173</f>
        <v>0.11026599999999999</v>
      </c>
      <c r="AR173" s="22" t="s">
        <v>192</v>
      </c>
      <c r="AT173" s="22" t="s">
        <v>141</v>
      </c>
      <c r="AU173" s="22" t="s">
        <v>88</v>
      </c>
      <c r="AY173" s="22" t="s">
        <v>138</v>
      </c>
      <c r="BE173" s="206">
        <f>IF(O173="základní",K173,0)</f>
        <v>0</v>
      </c>
      <c r="BF173" s="206">
        <f>IF(O173="snížená",K173,0)</f>
        <v>0</v>
      </c>
      <c r="BG173" s="206">
        <f>IF(O173="zákl. přenesená",K173,0)</f>
        <v>0</v>
      </c>
      <c r="BH173" s="206">
        <f>IF(O173="sníž. přenesená",K173,0)</f>
        <v>0</v>
      </c>
      <c r="BI173" s="206">
        <f>IF(O173="nulová",K173,0)</f>
        <v>0</v>
      </c>
      <c r="BJ173" s="22" t="s">
        <v>86</v>
      </c>
      <c r="BK173" s="206">
        <f>ROUND(P173*H173,2)</f>
        <v>0</v>
      </c>
      <c r="BL173" s="22" t="s">
        <v>192</v>
      </c>
      <c r="BM173" s="22" t="s">
        <v>306</v>
      </c>
    </row>
    <row r="174" spans="2:65" s="1" customFormat="1" ht="22.5" customHeight="1">
      <c r="B174" s="39"/>
      <c r="C174" s="195" t="s">
        <v>253</v>
      </c>
      <c r="D174" s="195" t="s">
        <v>141</v>
      </c>
      <c r="E174" s="196" t="s">
        <v>307</v>
      </c>
      <c r="F174" s="197" t="s">
        <v>308</v>
      </c>
      <c r="G174" s="198" t="s">
        <v>288</v>
      </c>
      <c r="H174" s="199">
        <v>21.88</v>
      </c>
      <c r="I174" s="200"/>
      <c r="J174" s="200"/>
      <c r="K174" s="201">
        <f>ROUND(P174*H174,2)</f>
        <v>0</v>
      </c>
      <c r="L174" s="197" t="s">
        <v>168</v>
      </c>
      <c r="M174" s="59"/>
      <c r="N174" s="202" t="s">
        <v>42</v>
      </c>
      <c r="O174" s="203" t="s">
        <v>48</v>
      </c>
      <c r="P174" s="127">
        <f>I174+J174</f>
        <v>0</v>
      </c>
      <c r="Q174" s="127">
        <f>ROUND(I174*H174,2)</f>
        <v>0</v>
      </c>
      <c r="R174" s="127">
        <f>ROUND(J174*H174,2)</f>
        <v>0</v>
      </c>
      <c r="S174" s="40"/>
      <c r="T174" s="204">
        <f>S174*H174</f>
        <v>0</v>
      </c>
      <c r="U174" s="204">
        <v>0</v>
      </c>
      <c r="V174" s="204">
        <f>U174*H174</f>
        <v>0</v>
      </c>
      <c r="W174" s="204">
        <v>3.9399999999999999E-3</v>
      </c>
      <c r="X174" s="205">
        <f>W174*H174</f>
        <v>8.6207199999999998E-2</v>
      </c>
      <c r="AR174" s="22" t="s">
        <v>192</v>
      </c>
      <c r="AT174" s="22" t="s">
        <v>141</v>
      </c>
      <c r="AU174" s="22" t="s">
        <v>88</v>
      </c>
      <c r="AY174" s="22" t="s">
        <v>138</v>
      </c>
      <c r="BE174" s="206">
        <f>IF(O174="základní",K174,0)</f>
        <v>0</v>
      </c>
      <c r="BF174" s="206">
        <f>IF(O174="snížená",K174,0)</f>
        <v>0</v>
      </c>
      <c r="BG174" s="206">
        <f>IF(O174="zákl. přenesená",K174,0)</f>
        <v>0</v>
      </c>
      <c r="BH174" s="206">
        <f>IF(O174="sníž. přenesená",K174,0)</f>
        <v>0</v>
      </c>
      <c r="BI174" s="206">
        <f>IF(O174="nulová",K174,0)</f>
        <v>0</v>
      </c>
      <c r="BJ174" s="22" t="s">
        <v>86</v>
      </c>
      <c r="BK174" s="206">
        <f>ROUND(P174*H174,2)</f>
        <v>0</v>
      </c>
      <c r="BL174" s="22" t="s">
        <v>192</v>
      </c>
      <c r="BM174" s="22" t="s">
        <v>309</v>
      </c>
    </row>
    <row r="175" spans="2:65" s="1" customFormat="1" ht="31.5" customHeight="1">
      <c r="B175" s="39"/>
      <c r="C175" s="195" t="s">
        <v>310</v>
      </c>
      <c r="D175" s="195" t="s">
        <v>141</v>
      </c>
      <c r="E175" s="196" t="s">
        <v>311</v>
      </c>
      <c r="F175" s="197" t="s">
        <v>312</v>
      </c>
      <c r="G175" s="198" t="s">
        <v>144</v>
      </c>
      <c r="H175" s="199">
        <v>156.917</v>
      </c>
      <c r="I175" s="200"/>
      <c r="J175" s="200"/>
      <c r="K175" s="201">
        <f>ROUND(P175*H175,2)</f>
        <v>0</v>
      </c>
      <c r="L175" s="197" t="s">
        <v>168</v>
      </c>
      <c r="M175" s="59"/>
      <c r="N175" s="202" t="s">
        <v>42</v>
      </c>
      <c r="O175" s="203" t="s">
        <v>48</v>
      </c>
      <c r="P175" s="127">
        <f>I175+J175</f>
        <v>0</v>
      </c>
      <c r="Q175" s="127">
        <f>ROUND(I175*H175,2)</f>
        <v>0</v>
      </c>
      <c r="R175" s="127">
        <f>ROUND(J175*H175,2)</f>
        <v>0</v>
      </c>
      <c r="S175" s="40"/>
      <c r="T175" s="204">
        <f>S175*H175</f>
        <v>0</v>
      </c>
      <c r="U175" s="204">
        <v>0</v>
      </c>
      <c r="V175" s="204">
        <f>U175*H175</f>
        <v>0</v>
      </c>
      <c r="W175" s="204">
        <v>0</v>
      </c>
      <c r="X175" s="205">
        <f>W175*H175</f>
        <v>0</v>
      </c>
      <c r="AR175" s="22" t="s">
        <v>192</v>
      </c>
      <c r="AT175" s="22" t="s">
        <v>141</v>
      </c>
      <c r="AU175" s="22" t="s">
        <v>88</v>
      </c>
      <c r="AY175" s="22" t="s">
        <v>138</v>
      </c>
      <c r="BE175" s="206">
        <f>IF(O175="základní",K175,0)</f>
        <v>0</v>
      </c>
      <c r="BF175" s="206">
        <f>IF(O175="snížená",K175,0)</f>
        <v>0</v>
      </c>
      <c r="BG175" s="206">
        <f>IF(O175="zákl. přenesená",K175,0)</f>
        <v>0</v>
      </c>
      <c r="BH175" s="206">
        <f>IF(O175="sníž. přenesená",K175,0)</f>
        <v>0</v>
      </c>
      <c r="BI175" s="206">
        <f>IF(O175="nulová",K175,0)</f>
        <v>0</v>
      </c>
      <c r="BJ175" s="22" t="s">
        <v>86</v>
      </c>
      <c r="BK175" s="206">
        <f>ROUND(P175*H175,2)</f>
        <v>0</v>
      </c>
      <c r="BL175" s="22" t="s">
        <v>192</v>
      </c>
      <c r="BM175" s="22" t="s">
        <v>313</v>
      </c>
    </row>
    <row r="176" spans="2:65" s="11" customFormat="1" ht="13.5">
      <c r="B176" s="207"/>
      <c r="C176" s="208"/>
      <c r="D176" s="209" t="s">
        <v>147</v>
      </c>
      <c r="E176" s="210" t="s">
        <v>42</v>
      </c>
      <c r="F176" s="211" t="s">
        <v>302</v>
      </c>
      <c r="G176" s="208"/>
      <c r="H176" s="212">
        <v>156.917</v>
      </c>
      <c r="I176" s="213"/>
      <c r="J176" s="213"/>
      <c r="K176" s="208"/>
      <c r="L176" s="208"/>
      <c r="M176" s="214"/>
      <c r="N176" s="215"/>
      <c r="O176" s="216"/>
      <c r="P176" s="216"/>
      <c r="Q176" s="216"/>
      <c r="R176" s="216"/>
      <c r="S176" s="216"/>
      <c r="T176" s="216"/>
      <c r="U176" s="216"/>
      <c r="V176" s="216"/>
      <c r="W176" s="216"/>
      <c r="X176" s="217"/>
      <c r="AT176" s="218" t="s">
        <v>147</v>
      </c>
      <c r="AU176" s="218" t="s">
        <v>88</v>
      </c>
      <c r="AV176" s="11" t="s">
        <v>88</v>
      </c>
      <c r="AW176" s="11" t="s">
        <v>7</v>
      </c>
      <c r="AX176" s="11" t="s">
        <v>79</v>
      </c>
      <c r="AY176" s="218" t="s">
        <v>138</v>
      </c>
    </row>
    <row r="177" spans="2:65" s="12" customFormat="1" ht="13.5">
      <c r="B177" s="219"/>
      <c r="C177" s="220"/>
      <c r="D177" s="221" t="s">
        <v>147</v>
      </c>
      <c r="E177" s="222" t="s">
        <v>42</v>
      </c>
      <c r="F177" s="223" t="s">
        <v>152</v>
      </c>
      <c r="G177" s="220"/>
      <c r="H177" s="224">
        <v>156.917</v>
      </c>
      <c r="I177" s="225"/>
      <c r="J177" s="225"/>
      <c r="K177" s="220"/>
      <c r="L177" s="220"/>
      <c r="M177" s="226"/>
      <c r="N177" s="227"/>
      <c r="O177" s="228"/>
      <c r="P177" s="228"/>
      <c r="Q177" s="228"/>
      <c r="R177" s="228"/>
      <c r="S177" s="228"/>
      <c r="T177" s="228"/>
      <c r="U177" s="228"/>
      <c r="V177" s="228"/>
      <c r="W177" s="228"/>
      <c r="X177" s="229"/>
      <c r="AT177" s="230" t="s">
        <v>147</v>
      </c>
      <c r="AU177" s="230" t="s">
        <v>88</v>
      </c>
      <c r="AV177" s="12" t="s">
        <v>145</v>
      </c>
      <c r="AW177" s="12" t="s">
        <v>7</v>
      </c>
      <c r="AX177" s="12" t="s">
        <v>86</v>
      </c>
      <c r="AY177" s="230" t="s">
        <v>138</v>
      </c>
    </row>
    <row r="178" spans="2:65" s="1" customFormat="1" ht="22.5" customHeight="1">
      <c r="B178" s="39"/>
      <c r="C178" s="195" t="s">
        <v>314</v>
      </c>
      <c r="D178" s="195" t="s">
        <v>141</v>
      </c>
      <c r="E178" s="196" t="s">
        <v>315</v>
      </c>
      <c r="F178" s="197" t="s">
        <v>316</v>
      </c>
      <c r="G178" s="198" t="s">
        <v>288</v>
      </c>
      <c r="H178" s="199">
        <v>42.41</v>
      </c>
      <c r="I178" s="200"/>
      <c r="J178" s="200"/>
      <c r="K178" s="201">
        <f>ROUND(P178*H178,2)</f>
        <v>0</v>
      </c>
      <c r="L178" s="197" t="s">
        <v>168</v>
      </c>
      <c r="M178" s="59"/>
      <c r="N178" s="202" t="s">
        <v>42</v>
      </c>
      <c r="O178" s="203" t="s">
        <v>48</v>
      </c>
      <c r="P178" s="127">
        <f>I178+J178</f>
        <v>0</v>
      </c>
      <c r="Q178" s="127">
        <f>ROUND(I178*H178,2)</f>
        <v>0</v>
      </c>
      <c r="R178" s="127">
        <f>ROUND(J178*H178,2)</f>
        <v>0</v>
      </c>
      <c r="S178" s="40"/>
      <c r="T178" s="204">
        <f>S178*H178</f>
        <v>0</v>
      </c>
      <c r="U178" s="204">
        <v>0</v>
      </c>
      <c r="V178" s="204">
        <f>U178*H178</f>
        <v>0</v>
      </c>
      <c r="W178" s="204">
        <v>0</v>
      </c>
      <c r="X178" s="205">
        <f>W178*H178</f>
        <v>0</v>
      </c>
      <c r="AR178" s="22" t="s">
        <v>192</v>
      </c>
      <c r="AT178" s="22" t="s">
        <v>141</v>
      </c>
      <c r="AU178" s="22" t="s">
        <v>88</v>
      </c>
      <c r="AY178" s="22" t="s">
        <v>138</v>
      </c>
      <c r="BE178" s="206">
        <f>IF(O178="základní",K178,0)</f>
        <v>0</v>
      </c>
      <c r="BF178" s="206">
        <f>IF(O178="snížená",K178,0)</f>
        <v>0</v>
      </c>
      <c r="BG178" s="206">
        <f>IF(O178="zákl. přenesená",K178,0)</f>
        <v>0</v>
      </c>
      <c r="BH178" s="206">
        <f>IF(O178="sníž. přenesená",K178,0)</f>
        <v>0</v>
      </c>
      <c r="BI178" s="206">
        <f>IF(O178="nulová",K178,0)</f>
        <v>0</v>
      </c>
      <c r="BJ178" s="22" t="s">
        <v>86</v>
      </c>
      <c r="BK178" s="206">
        <f>ROUND(P178*H178,2)</f>
        <v>0</v>
      </c>
      <c r="BL178" s="22" t="s">
        <v>192</v>
      </c>
      <c r="BM178" s="22" t="s">
        <v>317</v>
      </c>
    </row>
    <row r="179" spans="2:65" s="1" customFormat="1" ht="22.5" customHeight="1">
      <c r="B179" s="39"/>
      <c r="C179" s="195" t="s">
        <v>318</v>
      </c>
      <c r="D179" s="195" t="s">
        <v>141</v>
      </c>
      <c r="E179" s="196" t="s">
        <v>319</v>
      </c>
      <c r="F179" s="197" t="s">
        <v>320</v>
      </c>
      <c r="G179" s="198" t="s">
        <v>288</v>
      </c>
      <c r="H179" s="199">
        <v>21.88</v>
      </c>
      <c r="I179" s="200"/>
      <c r="J179" s="200"/>
      <c r="K179" s="201">
        <f>ROUND(P179*H179,2)</f>
        <v>0</v>
      </c>
      <c r="L179" s="197" t="s">
        <v>168</v>
      </c>
      <c r="M179" s="59"/>
      <c r="N179" s="202" t="s">
        <v>42</v>
      </c>
      <c r="O179" s="203" t="s">
        <v>48</v>
      </c>
      <c r="P179" s="127">
        <f>I179+J179</f>
        <v>0</v>
      </c>
      <c r="Q179" s="127">
        <f>ROUND(I179*H179,2)</f>
        <v>0</v>
      </c>
      <c r="R179" s="127">
        <f>ROUND(J179*H179,2)</f>
        <v>0</v>
      </c>
      <c r="S179" s="40"/>
      <c r="T179" s="204">
        <f>S179*H179</f>
        <v>0</v>
      </c>
      <c r="U179" s="204">
        <v>0</v>
      </c>
      <c r="V179" s="204">
        <f>U179*H179</f>
        <v>0</v>
      </c>
      <c r="W179" s="204">
        <v>0</v>
      </c>
      <c r="X179" s="205">
        <f>W179*H179</f>
        <v>0</v>
      </c>
      <c r="AR179" s="22" t="s">
        <v>192</v>
      </c>
      <c r="AT179" s="22" t="s">
        <v>141</v>
      </c>
      <c r="AU179" s="22" t="s">
        <v>88</v>
      </c>
      <c r="AY179" s="22" t="s">
        <v>138</v>
      </c>
      <c r="BE179" s="206">
        <f>IF(O179="základní",K179,0)</f>
        <v>0</v>
      </c>
      <c r="BF179" s="206">
        <f>IF(O179="snížená",K179,0)</f>
        <v>0</v>
      </c>
      <c r="BG179" s="206">
        <f>IF(O179="zákl. přenesená",K179,0)</f>
        <v>0</v>
      </c>
      <c r="BH179" s="206">
        <f>IF(O179="sníž. přenesená",K179,0)</f>
        <v>0</v>
      </c>
      <c r="BI179" s="206">
        <f>IF(O179="nulová",K179,0)</f>
        <v>0</v>
      </c>
      <c r="BJ179" s="22" t="s">
        <v>86</v>
      </c>
      <c r="BK179" s="206">
        <f>ROUND(P179*H179,2)</f>
        <v>0</v>
      </c>
      <c r="BL179" s="22" t="s">
        <v>192</v>
      </c>
      <c r="BM179" s="22" t="s">
        <v>321</v>
      </c>
    </row>
    <row r="180" spans="2:65" s="10" customFormat="1" ht="29.85" customHeight="1">
      <c r="B180" s="177"/>
      <c r="C180" s="178"/>
      <c r="D180" s="192" t="s">
        <v>78</v>
      </c>
      <c r="E180" s="193" t="s">
        <v>322</v>
      </c>
      <c r="F180" s="193" t="s">
        <v>323</v>
      </c>
      <c r="G180" s="178"/>
      <c r="H180" s="178"/>
      <c r="I180" s="181"/>
      <c r="J180" s="181"/>
      <c r="K180" s="194">
        <f>BK180</f>
        <v>0</v>
      </c>
      <c r="L180" s="178"/>
      <c r="M180" s="183"/>
      <c r="N180" s="184"/>
      <c r="O180" s="185"/>
      <c r="P180" s="185"/>
      <c r="Q180" s="186">
        <f>SUM(Q181:Q200)</f>
        <v>0</v>
      </c>
      <c r="R180" s="186">
        <f>SUM(R181:R200)</f>
        <v>0</v>
      </c>
      <c r="S180" s="185"/>
      <c r="T180" s="187">
        <f>SUM(T181:T200)</f>
        <v>0</v>
      </c>
      <c r="U180" s="185"/>
      <c r="V180" s="187">
        <f>SUM(V181:V200)</f>
        <v>0.23041925000000002</v>
      </c>
      <c r="W180" s="185"/>
      <c r="X180" s="188">
        <f>SUM(X181:X200)</f>
        <v>0</v>
      </c>
      <c r="AR180" s="189" t="s">
        <v>88</v>
      </c>
      <c r="AT180" s="190" t="s">
        <v>78</v>
      </c>
      <c r="AU180" s="190" t="s">
        <v>86</v>
      </c>
      <c r="AY180" s="189" t="s">
        <v>138</v>
      </c>
      <c r="BK180" s="191">
        <f>SUM(BK181:BK200)</f>
        <v>0</v>
      </c>
    </row>
    <row r="181" spans="2:65" s="1" customFormat="1" ht="22.5" customHeight="1">
      <c r="B181" s="39"/>
      <c r="C181" s="195" t="s">
        <v>324</v>
      </c>
      <c r="D181" s="195" t="s">
        <v>141</v>
      </c>
      <c r="E181" s="196" t="s">
        <v>325</v>
      </c>
      <c r="F181" s="197" t="s">
        <v>326</v>
      </c>
      <c r="G181" s="198" t="s">
        <v>144</v>
      </c>
      <c r="H181" s="199">
        <v>6.1470000000000002</v>
      </c>
      <c r="I181" s="200"/>
      <c r="J181" s="200"/>
      <c r="K181" s="201">
        <f>ROUND(P181*H181,2)</f>
        <v>0</v>
      </c>
      <c r="L181" s="197" t="s">
        <v>42</v>
      </c>
      <c r="M181" s="59"/>
      <c r="N181" s="202" t="s">
        <v>42</v>
      </c>
      <c r="O181" s="203" t="s">
        <v>48</v>
      </c>
      <c r="P181" s="127">
        <f>I181+J181</f>
        <v>0</v>
      </c>
      <c r="Q181" s="127">
        <f>ROUND(I181*H181,2)</f>
        <v>0</v>
      </c>
      <c r="R181" s="127">
        <f>ROUND(J181*H181,2)</f>
        <v>0</v>
      </c>
      <c r="S181" s="40"/>
      <c r="T181" s="204">
        <f>S181*H181</f>
        <v>0</v>
      </c>
      <c r="U181" s="204">
        <v>0</v>
      </c>
      <c r="V181" s="204">
        <f>U181*H181</f>
        <v>0</v>
      </c>
      <c r="W181" s="204">
        <v>0</v>
      </c>
      <c r="X181" s="205">
        <f>W181*H181</f>
        <v>0</v>
      </c>
      <c r="AR181" s="22" t="s">
        <v>192</v>
      </c>
      <c r="AT181" s="22" t="s">
        <v>141</v>
      </c>
      <c r="AU181" s="22" t="s">
        <v>88</v>
      </c>
      <c r="AY181" s="22" t="s">
        <v>138</v>
      </c>
      <c r="BE181" s="206">
        <f>IF(O181="základní",K181,0)</f>
        <v>0</v>
      </c>
      <c r="BF181" s="206">
        <f>IF(O181="snížená",K181,0)</f>
        <v>0</v>
      </c>
      <c r="BG181" s="206">
        <f>IF(O181="zákl. přenesená",K181,0)</f>
        <v>0</v>
      </c>
      <c r="BH181" s="206">
        <f>IF(O181="sníž. přenesená",K181,0)</f>
        <v>0</v>
      </c>
      <c r="BI181" s="206">
        <f>IF(O181="nulová",K181,0)</f>
        <v>0</v>
      </c>
      <c r="BJ181" s="22" t="s">
        <v>86</v>
      </c>
      <c r="BK181" s="206">
        <f>ROUND(P181*H181,2)</f>
        <v>0</v>
      </c>
      <c r="BL181" s="22" t="s">
        <v>192</v>
      </c>
      <c r="BM181" s="22" t="s">
        <v>327</v>
      </c>
    </row>
    <row r="182" spans="2:65" s="11" customFormat="1" ht="13.5">
      <c r="B182" s="207"/>
      <c r="C182" s="208"/>
      <c r="D182" s="209" t="s">
        <v>147</v>
      </c>
      <c r="E182" s="210" t="s">
        <v>42</v>
      </c>
      <c r="F182" s="211" t="s">
        <v>328</v>
      </c>
      <c r="G182" s="208"/>
      <c r="H182" s="212">
        <v>6.1470000000000002</v>
      </c>
      <c r="I182" s="213"/>
      <c r="J182" s="213"/>
      <c r="K182" s="208"/>
      <c r="L182" s="208"/>
      <c r="M182" s="214"/>
      <c r="N182" s="215"/>
      <c r="O182" s="216"/>
      <c r="P182" s="216"/>
      <c r="Q182" s="216"/>
      <c r="R182" s="216"/>
      <c r="S182" s="216"/>
      <c r="T182" s="216"/>
      <c r="U182" s="216"/>
      <c r="V182" s="216"/>
      <c r="W182" s="216"/>
      <c r="X182" s="217"/>
      <c r="AT182" s="218" t="s">
        <v>147</v>
      </c>
      <c r="AU182" s="218" t="s">
        <v>88</v>
      </c>
      <c r="AV182" s="11" t="s">
        <v>88</v>
      </c>
      <c r="AW182" s="11" t="s">
        <v>7</v>
      </c>
      <c r="AX182" s="11" t="s">
        <v>79</v>
      </c>
      <c r="AY182" s="218" t="s">
        <v>138</v>
      </c>
    </row>
    <row r="183" spans="2:65" s="12" customFormat="1" ht="13.5">
      <c r="B183" s="219"/>
      <c r="C183" s="220"/>
      <c r="D183" s="221" t="s">
        <v>147</v>
      </c>
      <c r="E183" s="222" t="s">
        <v>42</v>
      </c>
      <c r="F183" s="223" t="s">
        <v>152</v>
      </c>
      <c r="G183" s="220"/>
      <c r="H183" s="224">
        <v>6.1470000000000002</v>
      </c>
      <c r="I183" s="225"/>
      <c r="J183" s="225"/>
      <c r="K183" s="220"/>
      <c r="L183" s="220"/>
      <c r="M183" s="226"/>
      <c r="N183" s="227"/>
      <c r="O183" s="228"/>
      <c r="P183" s="228"/>
      <c r="Q183" s="228"/>
      <c r="R183" s="228"/>
      <c r="S183" s="228"/>
      <c r="T183" s="228"/>
      <c r="U183" s="228"/>
      <c r="V183" s="228"/>
      <c r="W183" s="228"/>
      <c r="X183" s="229"/>
      <c r="AT183" s="230" t="s">
        <v>147</v>
      </c>
      <c r="AU183" s="230" t="s">
        <v>88</v>
      </c>
      <c r="AV183" s="12" t="s">
        <v>145</v>
      </c>
      <c r="AW183" s="12" t="s">
        <v>7</v>
      </c>
      <c r="AX183" s="12" t="s">
        <v>86</v>
      </c>
      <c r="AY183" s="230" t="s">
        <v>138</v>
      </c>
    </row>
    <row r="184" spans="2:65" s="1" customFormat="1" ht="31.5" customHeight="1">
      <c r="B184" s="39"/>
      <c r="C184" s="195" t="s">
        <v>329</v>
      </c>
      <c r="D184" s="195" t="s">
        <v>141</v>
      </c>
      <c r="E184" s="196" t="s">
        <v>330</v>
      </c>
      <c r="F184" s="197" t="s">
        <v>331</v>
      </c>
      <c r="G184" s="198" t="s">
        <v>144</v>
      </c>
      <c r="H184" s="199">
        <v>0.32500000000000001</v>
      </c>
      <c r="I184" s="200"/>
      <c r="J184" s="200"/>
      <c r="K184" s="201">
        <f>ROUND(P184*H184,2)</f>
        <v>0</v>
      </c>
      <c r="L184" s="197" t="s">
        <v>168</v>
      </c>
      <c r="M184" s="59"/>
      <c r="N184" s="202" t="s">
        <v>42</v>
      </c>
      <c r="O184" s="203" t="s">
        <v>48</v>
      </c>
      <c r="P184" s="127">
        <f>I184+J184</f>
        <v>0</v>
      </c>
      <c r="Q184" s="127">
        <f>ROUND(I184*H184,2)</f>
        <v>0</v>
      </c>
      <c r="R184" s="127">
        <f>ROUND(J184*H184,2)</f>
        <v>0</v>
      </c>
      <c r="S184" s="40"/>
      <c r="T184" s="204">
        <f>S184*H184</f>
        <v>0</v>
      </c>
      <c r="U184" s="204">
        <v>2.5000000000000001E-4</v>
      </c>
      <c r="V184" s="204">
        <f>U184*H184</f>
        <v>8.125000000000001E-5</v>
      </c>
      <c r="W184" s="204">
        <v>0</v>
      </c>
      <c r="X184" s="205">
        <f>W184*H184</f>
        <v>0</v>
      </c>
      <c r="AR184" s="22" t="s">
        <v>192</v>
      </c>
      <c r="AT184" s="22" t="s">
        <v>141</v>
      </c>
      <c r="AU184" s="22" t="s">
        <v>88</v>
      </c>
      <c r="AY184" s="22" t="s">
        <v>138</v>
      </c>
      <c r="BE184" s="206">
        <f>IF(O184="základní",K184,0)</f>
        <v>0</v>
      </c>
      <c r="BF184" s="206">
        <f>IF(O184="snížená",K184,0)</f>
        <v>0</v>
      </c>
      <c r="BG184" s="206">
        <f>IF(O184="zákl. přenesená",K184,0)</f>
        <v>0</v>
      </c>
      <c r="BH184" s="206">
        <f>IF(O184="sníž. přenesená",K184,0)</f>
        <v>0</v>
      </c>
      <c r="BI184" s="206">
        <f>IF(O184="nulová",K184,0)</f>
        <v>0</v>
      </c>
      <c r="BJ184" s="22" t="s">
        <v>86</v>
      </c>
      <c r="BK184" s="206">
        <f>ROUND(P184*H184,2)</f>
        <v>0</v>
      </c>
      <c r="BL184" s="22" t="s">
        <v>192</v>
      </c>
      <c r="BM184" s="22" t="s">
        <v>332</v>
      </c>
    </row>
    <row r="185" spans="2:65" s="11" customFormat="1" ht="13.5">
      <c r="B185" s="207"/>
      <c r="C185" s="208"/>
      <c r="D185" s="209" t="s">
        <v>147</v>
      </c>
      <c r="E185" s="210" t="s">
        <v>42</v>
      </c>
      <c r="F185" s="211" t="s">
        <v>214</v>
      </c>
      <c r="G185" s="208"/>
      <c r="H185" s="212">
        <v>0.32500000000000001</v>
      </c>
      <c r="I185" s="213"/>
      <c r="J185" s="213"/>
      <c r="K185" s="208"/>
      <c r="L185" s="208"/>
      <c r="M185" s="214"/>
      <c r="N185" s="215"/>
      <c r="O185" s="216"/>
      <c r="P185" s="216"/>
      <c r="Q185" s="216"/>
      <c r="R185" s="216"/>
      <c r="S185" s="216"/>
      <c r="T185" s="216"/>
      <c r="U185" s="216"/>
      <c r="V185" s="216"/>
      <c r="W185" s="216"/>
      <c r="X185" s="217"/>
      <c r="AT185" s="218" t="s">
        <v>147</v>
      </c>
      <c r="AU185" s="218" t="s">
        <v>88</v>
      </c>
      <c r="AV185" s="11" t="s">
        <v>88</v>
      </c>
      <c r="AW185" s="11" t="s">
        <v>7</v>
      </c>
      <c r="AX185" s="11" t="s">
        <v>79</v>
      </c>
      <c r="AY185" s="218" t="s">
        <v>138</v>
      </c>
    </row>
    <row r="186" spans="2:65" s="12" customFormat="1" ht="13.5">
      <c r="B186" s="219"/>
      <c r="C186" s="220"/>
      <c r="D186" s="221" t="s">
        <v>147</v>
      </c>
      <c r="E186" s="222" t="s">
        <v>42</v>
      </c>
      <c r="F186" s="223" t="s">
        <v>152</v>
      </c>
      <c r="G186" s="220"/>
      <c r="H186" s="224">
        <v>0.32500000000000001</v>
      </c>
      <c r="I186" s="225"/>
      <c r="J186" s="225"/>
      <c r="K186" s="220"/>
      <c r="L186" s="220"/>
      <c r="M186" s="226"/>
      <c r="N186" s="227"/>
      <c r="O186" s="228"/>
      <c r="P186" s="228"/>
      <c r="Q186" s="228"/>
      <c r="R186" s="228"/>
      <c r="S186" s="228"/>
      <c r="T186" s="228"/>
      <c r="U186" s="228"/>
      <c r="V186" s="228"/>
      <c r="W186" s="228"/>
      <c r="X186" s="229"/>
      <c r="AT186" s="230" t="s">
        <v>147</v>
      </c>
      <c r="AU186" s="230" t="s">
        <v>88</v>
      </c>
      <c r="AV186" s="12" t="s">
        <v>145</v>
      </c>
      <c r="AW186" s="12" t="s">
        <v>7</v>
      </c>
      <c r="AX186" s="12" t="s">
        <v>86</v>
      </c>
      <c r="AY186" s="230" t="s">
        <v>138</v>
      </c>
    </row>
    <row r="187" spans="2:65" s="1" customFormat="1" ht="22.5" customHeight="1">
      <c r="B187" s="39"/>
      <c r="C187" s="231" t="s">
        <v>333</v>
      </c>
      <c r="D187" s="231" t="s">
        <v>153</v>
      </c>
      <c r="E187" s="232" t="s">
        <v>334</v>
      </c>
      <c r="F187" s="233" t="s">
        <v>335</v>
      </c>
      <c r="G187" s="234" t="s">
        <v>207</v>
      </c>
      <c r="H187" s="235">
        <v>1</v>
      </c>
      <c r="I187" s="236"/>
      <c r="J187" s="237"/>
      <c r="K187" s="238">
        <f>ROUND(P187*H187,2)</f>
        <v>0</v>
      </c>
      <c r="L187" s="233" t="s">
        <v>42</v>
      </c>
      <c r="M187" s="239"/>
      <c r="N187" s="240" t="s">
        <v>42</v>
      </c>
      <c r="O187" s="203" t="s">
        <v>48</v>
      </c>
      <c r="P187" s="127">
        <f>I187+J187</f>
        <v>0</v>
      </c>
      <c r="Q187" s="127">
        <f>ROUND(I187*H187,2)</f>
        <v>0</v>
      </c>
      <c r="R187" s="127">
        <f>ROUND(J187*H187,2)</f>
        <v>0</v>
      </c>
      <c r="S187" s="40"/>
      <c r="T187" s="204">
        <f>S187*H187</f>
        <v>0</v>
      </c>
      <c r="U187" s="204">
        <v>7.3000000000000001E-3</v>
      </c>
      <c r="V187" s="204">
        <f>U187*H187</f>
        <v>7.3000000000000001E-3</v>
      </c>
      <c r="W187" s="204">
        <v>0</v>
      </c>
      <c r="X187" s="205">
        <f>W187*H187</f>
        <v>0</v>
      </c>
      <c r="AR187" s="22" t="s">
        <v>253</v>
      </c>
      <c r="AT187" s="22" t="s">
        <v>153</v>
      </c>
      <c r="AU187" s="22" t="s">
        <v>88</v>
      </c>
      <c r="AY187" s="22" t="s">
        <v>138</v>
      </c>
      <c r="BE187" s="206">
        <f>IF(O187="základní",K187,0)</f>
        <v>0</v>
      </c>
      <c r="BF187" s="206">
        <f>IF(O187="snížená",K187,0)</f>
        <v>0</v>
      </c>
      <c r="BG187" s="206">
        <f>IF(O187="zákl. přenesená",K187,0)</f>
        <v>0</v>
      </c>
      <c r="BH187" s="206">
        <f>IF(O187="sníž. přenesená",K187,0)</f>
        <v>0</v>
      </c>
      <c r="BI187" s="206">
        <f>IF(O187="nulová",K187,0)</f>
        <v>0</v>
      </c>
      <c r="BJ187" s="22" t="s">
        <v>86</v>
      </c>
      <c r="BK187" s="206">
        <f>ROUND(P187*H187,2)</f>
        <v>0</v>
      </c>
      <c r="BL187" s="22" t="s">
        <v>192</v>
      </c>
      <c r="BM187" s="22" t="s">
        <v>336</v>
      </c>
    </row>
    <row r="188" spans="2:65" s="1" customFormat="1" ht="27">
      <c r="B188" s="39"/>
      <c r="C188" s="61"/>
      <c r="D188" s="221" t="s">
        <v>158</v>
      </c>
      <c r="E188" s="61"/>
      <c r="F188" s="248" t="s">
        <v>337</v>
      </c>
      <c r="G188" s="61"/>
      <c r="H188" s="61"/>
      <c r="I188" s="161"/>
      <c r="J188" s="161"/>
      <c r="K188" s="61"/>
      <c r="L188" s="61"/>
      <c r="M188" s="59"/>
      <c r="N188" s="242"/>
      <c r="O188" s="40"/>
      <c r="P188" s="40"/>
      <c r="Q188" s="40"/>
      <c r="R188" s="40"/>
      <c r="S188" s="40"/>
      <c r="T188" s="40"/>
      <c r="U188" s="40"/>
      <c r="V188" s="40"/>
      <c r="W188" s="40"/>
      <c r="X188" s="75"/>
      <c r="AT188" s="22" t="s">
        <v>158</v>
      </c>
      <c r="AU188" s="22" t="s">
        <v>88</v>
      </c>
    </row>
    <row r="189" spans="2:65" s="1" customFormat="1" ht="31.5" customHeight="1">
      <c r="B189" s="39"/>
      <c r="C189" s="195" t="s">
        <v>338</v>
      </c>
      <c r="D189" s="195" t="s">
        <v>141</v>
      </c>
      <c r="E189" s="196" t="s">
        <v>339</v>
      </c>
      <c r="F189" s="197" t="s">
        <v>340</v>
      </c>
      <c r="G189" s="198" t="s">
        <v>144</v>
      </c>
      <c r="H189" s="199">
        <v>4.3920000000000003</v>
      </c>
      <c r="I189" s="200"/>
      <c r="J189" s="200"/>
      <c r="K189" s="201">
        <f>ROUND(P189*H189,2)</f>
        <v>0</v>
      </c>
      <c r="L189" s="197" t="s">
        <v>168</v>
      </c>
      <c r="M189" s="59"/>
      <c r="N189" s="202" t="s">
        <v>42</v>
      </c>
      <c r="O189" s="203" t="s">
        <v>48</v>
      </c>
      <c r="P189" s="127">
        <f>I189+J189</f>
        <v>0</v>
      </c>
      <c r="Q189" s="127">
        <f>ROUND(I189*H189,2)</f>
        <v>0</v>
      </c>
      <c r="R189" s="127">
        <f>ROUND(J189*H189,2)</f>
        <v>0</v>
      </c>
      <c r="S189" s="40"/>
      <c r="T189" s="204">
        <f>S189*H189</f>
        <v>0</v>
      </c>
      <c r="U189" s="204">
        <v>2.5000000000000001E-4</v>
      </c>
      <c r="V189" s="204">
        <f>U189*H189</f>
        <v>1.098E-3</v>
      </c>
      <c r="W189" s="204">
        <v>0</v>
      </c>
      <c r="X189" s="205">
        <f>W189*H189</f>
        <v>0</v>
      </c>
      <c r="AR189" s="22" t="s">
        <v>192</v>
      </c>
      <c r="AT189" s="22" t="s">
        <v>141</v>
      </c>
      <c r="AU189" s="22" t="s">
        <v>88</v>
      </c>
      <c r="AY189" s="22" t="s">
        <v>138</v>
      </c>
      <c r="BE189" s="206">
        <f>IF(O189="základní",K189,0)</f>
        <v>0</v>
      </c>
      <c r="BF189" s="206">
        <f>IF(O189="snížená",K189,0)</f>
        <v>0</v>
      </c>
      <c r="BG189" s="206">
        <f>IF(O189="zákl. přenesená",K189,0)</f>
        <v>0</v>
      </c>
      <c r="BH189" s="206">
        <f>IF(O189="sníž. přenesená",K189,0)</f>
        <v>0</v>
      </c>
      <c r="BI189" s="206">
        <f>IF(O189="nulová",K189,0)</f>
        <v>0</v>
      </c>
      <c r="BJ189" s="22" t="s">
        <v>86</v>
      </c>
      <c r="BK189" s="206">
        <f>ROUND(P189*H189,2)</f>
        <v>0</v>
      </c>
      <c r="BL189" s="22" t="s">
        <v>192</v>
      </c>
      <c r="BM189" s="22" t="s">
        <v>341</v>
      </c>
    </row>
    <row r="190" spans="2:65" s="11" customFormat="1" ht="13.5">
      <c r="B190" s="207"/>
      <c r="C190" s="208"/>
      <c r="D190" s="209" t="s">
        <v>147</v>
      </c>
      <c r="E190" s="210" t="s">
        <v>42</v>
      </c>
      <c r="F190" s="211" t="s">
        <v>342</v>
      </c>
      <c r="G190" s="208"/>
      <c r="H190" s="212">
        <v>4.3920000000000003</v>
      </c>
      <c r="I190" s="213"/>
      <c r="J190" s="213"/>
      <c r="K190" s="208"/>
      <c r="L190" s="208"/>
      <c r="M190" s="214"/>
      <c r="N190" s="215"/>
      <c r="O190" s="216"/>
      <c r="P190" s="216"/>
      <c r="Q190" s="216"/>
      <c r="R190" s="216"/>
      <c r="S190" s="216"/>
      <c r="T190" s="216"/>
      <c r="U190" s="216"/>
      <c r="V190" s="216"/>
      <c r="W190" s="216"/>
      <c r="X190" s="217"/>
      <c r="AT190" s="218" t="s">
        <v>147</v>
      </c>
      <c r="AU190" s="218" t="s">
        <v>88</v>
      </c>
      <c r="AV190" s="11" t="s">
        <v>88</v>
      </c>
      <c r="AW190" s="11" t="s">
        <v>7</v>
      </c>
      <c r="AX190" s="11" t="s">
        <v>79</v>
      </c>
      <c r="AY190" s="218" t="s">
        <v>138</v>
      </c>
    </row>
    <row r="191" spans="2:65" s="12" customFormat="1" ht="13.5">
      <c r="B191" s="219"/>
      <c r="C191" s="220"/>
      <c r="D191" s="221" t="s">
        <v>147</v>
      </c>
      <c r="E191" s="222" t="s">
        <v>42</v>
      </c>
      <c r="F191" s="223" t="s">
        <v>152</v>
      </c>
      <c r="G191" s="220"/>
      <c r="H191" s="224">
        <v>4.3920000000000003</v>
      </c>
      <c r="I191" s="225"/>
      <c r="J191" s="225"/>
      <c r="K191" s="220"/>
      <c r="L191" s="220"/>
      <c r="M191" s="226"/>
      <c r="N191" s="227"/>
      <c r="O191" s="228"/>
      <c r="P191" s="228"/>
      <c r="Q191" s="228"/>
      <c r="R191" s="228"/>
      <c r="S191" s="228"/>
      <c r="T191" s="228"/>
      <c r="U191" s="228"/>
      <c r="V191" s="228"/>
      <c r="W191" s="228"/>
      <c r="X191" s="229"/>
      <c r="AT191" s="230" t="s">
        <v>147</v>
      </c>
      <c r="AU191" s="230" t="s">
        <v>88</v>
      </c>
      <c r="AV191" s="12" t="s">
        <v>145</v>
      </c>
      <c r="AW191" s="12" t="s">
        <v>7</v>
      </c>
      <c r="AX191" s="12" t="s">
        <v>86</v>
      </c>
      <c r="AY191" s="230" t="s">
        <v>138</v>
      </c>
    </row>
    <row r="192" spans="2:65" s="1" customFormat="1" ht="22.5" customHeight="1">
      <c r="B192" s="39"/>
      <c r="C192" s="231" t="s">
        <v>343</v>
      </c>
      <c r="D192" s="231" t="s">
        <v>153</v>
      </c>
      <c r="E192" s="232" t="s">
        <v>344</v>
      </c>
      <c r="F192" s="233" t="s">
        <v>345</v>
      </c>
      <c r="G192" s="234" t="s">
        <v>207</v>
      </c>
      <c r="H192" s="235">
        <v>2</v>
      </c>
      <c r="I192" s="236"/>
      <c r="J192" s="237"/>
      <c r="K192" s="238">
        <f>ROUND(P192*H192,2)</f>
        <v>0</v>
      </c>
      <c r="L192" s="233" t="s">
        <v>42</v>
      </c>
      <c r="M192" s="239"/>
      <c r="N192" s="240" t="s">
        <v>42</v>
      </c>
      <c r="O192" s="203" t="s">
        <v>48</v>
      </c>
      <c r="P192" s="127">
        <f>I192+J192</f>
        <v>0</v>
      </c>
      <c r="Q192" s="127">
        <f>ROUND(I192*H192,2)</f>
        <v>0</v>
      </c>
      <c r="R192" s="127">
        <f>ROUND(J192*H192,2)</f>
        <v>0</v>
      </c>
      <c r="S192" s="40"/>
      <c r="T192" s="204">
        <f>S192*H192</f>
        <v>0</v>
      </c>
      <c r="U192" s="204">
        <v>3.1099999999999999E-2</v>
      </c>
      <c r="V192" s="204">
        <f>U192*H192</f>
        <v>6.2199999999999998E-2</v>
      </c>
      <c r="W192" s="204">
        <v>0</v>
      </c>
      <c r="X192" s="205">
        <f>W192*H192</f>
        <v>0</v>
      </c>
      <c r="AR192" s="22" t="s">
        <v>253</v>
      </c>
      <c r="AT192" s="22" t="s">
        <v>153</v>
      </c>
      <c r="AU192" s="22" t="s">
        <v>88</v>
      </c>
      <c r="AY192" s="22" t="s">
        <v>138</v>
      </c>
      <c r="BE192" s="206">
        <f>IF(O192="základní",K192,0)</f>
        <v>0</v>
      </c>
      <c r="BF192" s="206">
        <f>IF(O192="snížená",K192,0)</f>
        <v>0</v>
      </c>
      <c r="BG192" s="206">
        <f>IF(O192="zákl. přenesená",K192,0)</f>
        <v>0</v>
      </c>
      <c r="BH192" s="206">
        <f>IF(O192="sníž. přenesená",K192,0)</f>
        <v>0</v>
      </c>
      <c r="BI192" s="206">
        <f>IF(O192="nulová",K192,0)</f>
        <v>0</v>
      </c>
      <c r="BJ192" s="22" t="s">
        <v>86</v>
      </c>
      <c r="BK192" s="206">
        <f>ROUND(P192*H192,2)</f>
        <v>0</v>
      </c>
      <c r="BL192" s="22" t="s">
        <v>192</v>
      </c>
      <c r="BM192" s="22" t="s">
        <v>346</v>
      </c>
    </row>
    <row r="193" spans="2:65" s="1" customFormat="1" ht="27">
      <c r="B193" s="39"/>
      <c r="C193" s="61"/>
      <c r="D193" s="221" t="s">
        <v>158</v>
      </c>
      <c r="E193" s="61"/>
      <c r="F193" s="248" t="s">
        <v>337</v>
      </c>
      <c r="G193" s="61"/>
      <c r="H193" s="61"/>
      <c r="I193" s="161"/>
      <c r="J193" s="161"/>
      <c r="K193" s="61"/>
      <c r="L193" s="61"/>
      <c r="M193" s="59"/>
      <c r="N193" s="242"/>
      <c r="O193" s="40"/>
      <c r="P193" s="40"/>
      <c r="Q193" s="40"/>
      <c r="R193" s="40"/>
      <c r="S193" s="40"/>
      <c r="T193" s="40"/>
      <c r="U193" s="40"/>
      <c r="V193" s="40"/>
      <c r="W193" s="40"/>
      <c r="X193" s="75"/>
      <c r="AT193" s="22" t="s">
        <v>158</v>
      </c>
      <c r="AU193" s="22" t="s">
        <v>88</v>
      </c>
    </row>
    <row r="194" spans="2:65" s="1" customFormat="1" ht="31.5" customHeight="1">
      <c r="B194" s="39"/>
      <c r="C194" s="195" t="s">
        <v>347</v>
      </c>
      <c r="D194" s="195" t="s">
        <v>141</v>
      </c>
      <c r="E194" s="196" t="s">
        <v>348</v>
      </c>
      <c r="F194" s="197" t="s">
        <v>349</v>
      </c>
      <c r="G194" s="198" t="s">
        <v>207</v>
      </c>
      <c r="H194" s="199">
        <v>2</v>
      </c>
      <c r="I194" s="200"/>
      <c r="J194" s="200"/>
      <c r="K194" s="201">
        <f>ROUND(P194*H194,2)</f>
        <v>0</v>
      </c>
      <c r="L194" s="197" t="s">
        <v>168</v>
      </c>
      <c r="M194" s="59"/>
      <c r="N194" s="202" t="s">
        <v>42</v>
      </c>
      <c r="O194" s="203" t="s">
        <v>48</v>
      </c>
      <c r="P194" s="127">
        <f>I194+J194</f>
        <v>0</v>
      </c>
      <c r="Q194" s="127">
        <f>ROUND(I194*H194,2)</f>
        <v>0</v>
      </c>
      <c r="R194" s="127">
        <f>ROUND(J194*H194,2)</f>
        <v>0</v>
      </c>
      <c r="S194" s="40"/>
      <c r="T194" s="204">
        <f>S194*H194</f>
        <v>0</v>
      </c>
      <c r="U194" s="204">
        <v>8.7000000000000001E-4</v>
      </c>
      <c r="V194" s="204">
        <f>U194*H194</f>
        <v>1.74E-3</v>
      </c>
      <c r="W194" s="204">
        <v>0</v>
      </c>
      <c r="X194" s="205">
        <f>W194*H194</f>
        <v>0</v>
      </c>
      <c r="AR194" s="22" t="s">
        <v>192</v>
      </c>
      <c r="AT194" s="22" t="s">
        <v>141</v>
      </c>
      <c r="AU194" s="22" t="s">
        <v>88</v>
      </c>
      <c r="AY194" s="22" t="s">
        <v>138</v>
      </c>
      <c r="BE194" s="206">
        <f>IF(O194="základní",K194,0)</f>
        <v>0</v>
      </c>
      <c r="BF194" s="206">
        <f>IF(O194="snížená",K194,0)</f>
        <v>0</v>
      </c>
      <c r="BG194" s="206">
        <f>IF(O194="zákl. přenesená",K194,0)</f>
        <v>0</v>
      </c>
      <c r="BH194" s="206">
        <f>IF(O194="sníž. přenesená",K194,0)</f>
        <v>0</v>
      </c>
      <c r="BI194" s="206">
        <f>IF(O194="nulová",K194,0)</f>
        <v>0</v>
      </c>
      <c r="BJ194" s="22" t="s">
        <v>86</v>
      </c>
      <c r="BK194" s="206">
        <f>ROUND(P194*H194,2)</f>
        <v>0</v>
      </c>
      <c r="BL194" s="22" t="s">
        <v>192</v>
      </c>
      <c r="BM194" s="22" t="s">
        <v>350</v>
      </c>
    </row>
    <row r="195" spans="2:65" s="1" customFormat="1" ht="22.5" customHeight="1">
      <c r="B195" s="39"/>
      <c r="C195" s="231" t="s">
        <v>351</v>
      </c>
      <c r="D195" s="231" t="s">
        <v>153</v>
      </c>
      <c r="E195" s="232" t="s">
        <v>352</v>
      </c>
      <c r="F195" s="233" t="s">
        <v>353</v>
      </c>
      <c r="G195" s="234" t="s">
        <v>207</v>
      </c>
      <c r="H195" s="235">
        <v>1</v>
      </c>
      <c r="I195" s="236"/>
      <c r="J195" s="237"/>
      <c r="K195" s="238">
        <f>ROUND(P195*H195,2)</f>
        <v>0</v>
      </c>
      <c r="L195" s="233" t="s">
        <v>42</v>
      </c>
      <c r="M195" s="239"/>
      <c r="N195" s="240" t="s">
        <v>42</v>
      </c>
      <c r="O195" s="203" t="s">
        <v>48</v>
      </c>
      <c r="P195" s="127">
        <f>I195+J195</f>
        <v>0</v>
      </c>
      <c r="Q195" s="127">
        <f>ROUND(I195*H195,2)</f>
        <v>0</v>
      </c>
      <c r="R195" s="127">
        <f>ROUND(J195*H195,2)</f>
        <v>0</v>
      </c>
      <c r="S195" s="40"/>
      <c r="T195" s="204">
        <f>S195*H195</f>
        <v>0</v>
      </c>
      <c r="U195" s="204">
        <v>7.9000000000000001E-2</v>
      </c>
      <c r="V195" s="204">
        <f>U195*H195</f>
        <v>7.9000000000000001E-2</v>
      </c>
      <c r="W195" s="204">
        <v>0</v>
      </c>
      <c r="X195" s="205">
        <f>W195*H195</f>
        <v>0</v>
      </c>
      <c r="AR195" s="22" t="s">
        <v>253</v>
      </c>
      <c r="AT195" s="22" t="s">
        <v>153</v>
      </c>
      <c r="AU195" s="22" t="s">
        <v>88</v>
      </c>
      <c r="AY195" s="22" t="s">
        <v>138</v>
      </c>
      <c r="BE195" s="206">
        <f>IF(O195="základní",K195,0)</f>
        <v>0</v>
      </c>
      <c r="BF195" s="206">
        <f>IF(O195="snížená",K195,0)</f>
        <v>0</v>
      </c>
      <c r="BG195" s="206">
        <f>IF(O195="zákl. přenesená",K195,0)</f>
        <v>0</v>
      </c>
      <c r="BH195" s="206">
        <f>IF(O195="sníž. přenesená",K195,0)</f>
        <v>0</v>
      </c>
      <c r="BI195" s="206">
        <f>IF(O195="nulová",K195,0)</f>
        <v>0</v>
      </c>
      <c r="BJ195" s="22" t="s">
        <v>86</v>
      </c>
      <c r="BK195" s="206">
        <f>ROUND(P195*H195,2)</f>
        <v>0</v>
      </c>
      <c r="BL195" s="22" t="s">
        <v>192</v>
      </c>
      <c r="BM195" s="22" t="s">
        <v>354</v>
      </c>
    </row>
    <row r="196" spans="2:65" s="1" customFormat="1" ht="27">
      <c r="B196" s="39"/>
      <c r="C196" s="61"/>
      <c r="D196" s="221" t="s">
        <v>158</v>
      </c>
      <c r="E196" s="61"/>
      <c r="F196" s="248" t="s">
        <v>355</v>
      </c>
      <c r="G196" s="61"/>
      <c r="H196" s="61"/>
      <c r="I196" s="161"/>
      <c r="J196" s="161"/>
      <c r="K196" s="61"/>
      <c r="L196" s="61"/>
      <c r="M196" s="59"/>
      <c r="N196" s="242"/>
      <c r="O196" s="40"/>
      <c r="P196" s="40"/>
      <c r="Q196" s="40"/>
      <c r="R196" s="40"/>
      <c r="S196" s="40"/>
      <c r="T196" s="40"/>
      <c r="U196" s="40"/>
      <c r="V196" s="40"/>
      <c r="W196" s="40"/>
      <c r="X196" s="75"/>
      <c r="AT196" s="22" t="s">
        <v>158</v>
      </c>
      <c r="AU196" s="22" t="s">
        <v>88</v>
      </c>
    </row>
    <row r="197" spans="2:65" s="1" customFormat="1" ht="22.5" customHeight="1">
      <c r="B197" s="39"/>
      <c r="C197" s="231" t="s">
        <v>356</v>
      </c>
      <c r="D197" s="231" t="s">
        <v>153</v>
      </c>
      <c r="E197" s="232" t="s">
        <v>357</v>
      </c>
      <c r="F197" s="233" t="s">
        <v>358</v>
      </c>
      <c r="G197" s="234" t="s">
        <v>207</v>
      </c>
      <c r="H197" s="235">
        <v>1</v>
      </c>
      <c r="I197" s="236"/>
      <c r="J197" s="237"/>
      <c r="K197" s="238">
        <f>ROUND(P197*H197,2)</f>
        <v>0</v>
      </c>
      <c r="L197" s="233" t="s">
        <v>42</v>
      </c>
      <c r="M197" s="239"/>
      <c r="N197" s="240" t="s">
        <v>42</v>
      </c>
      <c r="O197" s="203" t="s">
        <v>48</v>
      </c>
      <c r="P197" s="127">
        <f>I197+J197</f>
        <v>0</v>
      </c>
      <c r="Q197" s="127">
        <f>ROUND(I197*H197,2)</f>
        <v>0</v>
      </c>
      <c r="R197" s="127">
        <f>ROUND(J197*H197,2)</f>
        <v>0</v>
      </c>
      <c r="S197" s="40"/>
      <c r="T197" s="204">
        <f>S197*H197</f>
        <v>0</v>
      </c>
      <c r="U197" s="204">
        <v>7.9000000000000001E-2</v>
      </c>
      <c r="V197" s="204">
        <f>U197*H197</f>
        <v>7.9000000000000001E-2</v>
      </c>
      <c r="W197" s="204">
        <v>0</v>
      </c>
      <c r="X197" s="205">
        <f>W197*H197</f>
        <v>0</v>
      </c>
      <c r="AR197" s="22" t="s">
        <v>253</v>
      </c>
      <c r="AT197" s="22" t="s">
        <v>153</v>
      </c>
      <c r="AU197" s="22" t="s">
        <v>88</v>
      </c>
      <c r="AY197" s="22" t="s">
        <v>138</v>
      </c>
      <c r="BE197" s="206">
        <f>IF(O197="základní",K197,0)</f>
        <v>0</v>
      </c>
      <c r="BF197" s="206">
        <f>IF(O197="snížená",K197,0)</f>
        <v>0</v>
      </c>
      <c r="BG197" s="206">
        <f>IF(O197="zákl. přenesená",K197,0)</f>
        <v>0</v>
      </c>
      <c r="BH197" s="206">
        <f>IF(O197="sníž. přenesená",K197,0)</f>
        <v>0</v>
      </c>
      <c r="BI197" s="206">
        <f>IF(O197="nulová",K197,0)</f>
        <v>0</v>
      </c>
      <c r="BJ197" s="22" t="s">
        <v>86</v>
      </c>
      <c r="BK197" s="206">
        <f>ROUND(P197*H197,2)</f>
        <v>0</v>
      </c>
      <c r="BL197" s="22" t="s">
        <v>192</v>
      </c>
      <c r="BM197" s="22" t="s">
        <v>359</v>
      </c>
    </row>
    <row r="198" spans="2:65" s="1" customFormat="1" ht="27">
      <c r="B198" s="39"/>
      <c r="C198" s="61"/>
      <c r="D198" s="221" t="s">
        <v>158</v>
      </c>
      <c r="E198" s="61"/>
      <c r="F198" s="248" t="s">
        <v>355</v>
      </c>
      <c r="G198" s="61"/>
      <c r="H198" s="61"/>
      <c r="I198" s="161"/>
      <c r="J198" s="161"/>
      <c r="K198" s="61"/>
      <c r="L198" s="61"/>
      <c r="M198" s="59"/>
      <c r="N198" s="242"/>
      <c r="O198" s="40"/>
      <c r="P198" s="40"/>
      <c r="Q198" s="40"/>
      <c r="R198" s="40"/>
      <c r="S198" s="40"/>
      <c r="T198" s="40"/>
      <c r="U198" s="40"/>
      <c r="V198" s="40"/>
      <c r="W198" s="40"/>
      <c r="X198" s="75"/>
      <c r="AT198" s="22" t="s">
        <v>158</v>
      </c>
      <c r="AU198" s="22" t="s">
        <v>88</v>
      </c>
    </row>
    <row r="199" spans="2:65" s="1" customFormat="1" ht="31.5" customHeight="1">
      <c r="B199" s="39"/>
      <c r="C199" s="195" t="s">
        <v>360</v>
      </c>
      <c r="D199" s="195" t="s">
        <v>141</v>
      </c>
      <c r="E199" s="196" t="s">
        <v>361</v>
      </c>
      <c r="F199" s="197" t="s">
        <v>362</v>
      </c>
      <c r="G199" s="198" t="s">
        <v>167</v>
      </c>
      <c r="H199" s="199">
        <v>0.23</v>
      </c>
      <c r="I199" s="200"/>
      <c r="J199" s="200"/>
      <c r="K199" s="201">
        <f>ROUND(P199*H199,2)</f>
        <v>0</v>
      </c>
      <c r="L199" s="197" t="s">
        <v>168</v>
      </c>
      <c r="M199" s="59"/>
      <c r="N199" s="202" t="s">
        <v>42</v>
      </c>
      <c r="O199" s="203" t="s">
        <v>48</v>
      </c>
      <c r="P199" s="127">
        <f>I199+J199</f>
        <v>0</v>
      </c>
      <c r="Q199" s="127">
        <f>ROUND(I199*H199,2)</f>
        <v>0</v>
      </c>
      <c r="R199" s="127">
        <f>ROUND(J199*H199,2)</f>
        <v>0</v>
      </c>
      <c r="S199" s="40"/>
      <c r="T199" s="204">
        <f>S199*H199</f>
        <v>0</v>
      </c>
      <c r="U199" s="204">
        <v>0</v>
      </c>
      <c r="V199" s="204">
        <f>U199*H199</f>
        <v>0</v>
      </c>
      <c r="W199" s="204">
        <v>0</v>
      </c>
      <c r="X199" s="205">
        <f>W199*H199</f>
        <v>0</v>
      </c>
      <c r="AR199" s="22" t="s">
        <v>192</v>
      </c>
      <c r="AT199" s="22" t="s">
        <v>141</v>
      </c>
      <c r="AU199" s="22" t="s">
        <v>88</v>
      </c>
      <c r="AY199" s="22" t="s">
        <v>138</v>
      </c>
      <c r="BE199" s="206">
        <f>IF(O199="základní",K199,0)</f>
        <v>0</v>
      </c>
      <c r="BF199" s="206">
        <f>IF(O199="snížená",K199,0)</f>
        <v>0</v>
      </c>
      <c r="BG199" s="206">
        <f>IF(O199="zákl. přenesená",K199,0)</f>
        <v>0</v>
      </c>
      <c r="BH199" s="206">
        <f>IF(O199="sníž. přenesená",K199,0)</f>
        <v>0</v>
      </c>
      <c r="BI199" s="206">
        <f>IF(O199="nulová",K199,0)</f>
        <v>0</v>
      </c>
      <c r="BJ199" s="22" t="s">
        <v>86</v>
      </c>
      <c r="BK199" s="206">
        <f>ROUND(P199*H199,2)</f>
        <v>0</v>
      </c>
      <c r="BL199" s="22" t="s">
        <v>192</v>
      </c>
      <c r="BM199" s="22" t="s">
        <v>363</v>
      </c>
    </row>
    <row r="200" spans="2:65" s="1" customFormat="1" ht="44.25" customHeight="1">
      <c r="B200" s="39"/>
      <c r="C200" s="195" t="s">
        <v>364</v>
      </c>
      <c r="D200" s="195" t="s">
        <v>141</v>
      </c>
      <c r="E200" s="196" t="s">
        <v>365</v>
      </c>
      <c r="F200" s="197" t="s">
        <v>366</v>
      </c>
      <c r="G200" s="198" t="s">
        <v>167</v>
      </c>
      <c r="H200" s="199">
        <v>0.23</v>
      </c>
      <c r="I200" s="200"/>
      <c r="J200" s="200"/>
      <c r="K200" s="201">
        <f>ROUND(P200*H200,2)</f>
        <v>0</v>
      </c>
      <c r="L200" s="197" t="s">
        <v>168</v>
      </c>
      <c r="M200" s="59"/>
      <c r="N200" s="202" t="s">
        <v>42</v>
      </c>
      <c r="O200" s="203" t="s">
        <v>48</v>
      </c>
      <c r="P200" s="127">
        <f>I200+J200</f>
        <v>0</v>
      </c>
      <c r="Q200" s="127">
        <f>ROUND(I200*H200,2)</f>
        <v>0</v>
      </c>
      <c r="R200" s="127">
        <f>ROUND(J200*H200,2)</f>
        <v>0</v>
      </c>
      <c r="S200" s="40"/>
      <c r="T200" s="204">
        <f>S200*H200</f>
        <v>0</v>
      </c>
      <c r="U200" s="204">
        <v>0</v>
      </c>
      <c r="V200" s="204">
        <f>U200*H200</f>
        <v>0</v>
      </c>
      <c r="W200" s="204">
        <v>0</v>
      </c>
      <c r="X200" s="205">
        <f>W200*H200</f>
        <v>0</v>
      </c>
      <c r="AR200" s="22" t="s">
        <v>192</v>
      </c>
      <c r="AT200" s="22" t="s">
        <v>141</v>
      </c>
      <c r="AU200" s="22" t="s">
        <v>88</v>
      </c>
      <c r="AY200" s="22" t="s">
        <v>138</v>
      </c>
      <c r="BE200" s="206">
        <f>IF(O200="základní",K200,0)</f>
        <v>0</v>
      </c>
      <c r="BF200" s="206">
        <f>IF(O200="snížená",K200,0)</f>
        <v>0</v>
      </c>
      <c r="BG200" s="206">
        <f>IF(O200="zákl. přenesená",K200,0)</f>
        <v>0</v>
      </c>
      <c r="BH200" s="206">
        <f>IF(O200="sníž. přenesená",K200,0)</f>
        <v>0</v>
      </c>
      <c r="BI200" s="206">
        <f>IF(O200="nulová",K200,0)</f>
        <v>0</v>
      </c>
      <c r="BJ200" s="22" t="s">
        <v>86</v>
      </c>
      <c r="BK200" s="206">
        <f>ROUND(P200*H200,2)</f>
        <v>0</v>
      </c>
      <c r="BL200" s="22" t="s">
        <v>192</v>
      </c>
      <c r="BM200" s="22" t="s">
        <v>367</v>
      </c>
    </row>
    <row r="201" spans="2:65" s="10" customFormat="1" ht="29.85" customHeight="1">
      <c r="B201" s="177"/>
      <c r="C201" s="178"/>
      <c r="D201" s="192" t="s">
        <v>78</v>
      </c>
      <c r="E201" s="193" t="s">
        <v>368</v>
      </c>
      <c r="F201" s="193" t="s">
        <v>369</v>
      </c>
      <c r="G201" s="178"/>
      <c r="H201" s="178"/>
      <c r="I201" s="181"/>
      <c r="J201" s="181"/>
      <c r="K201" s="194">
        <f>BK201</f>
        <v>0</v>
      </c>
      <c r="L201" s="178"/>
      <c r="M201" s="183"/>
      <c r="N201" s="184"/>
      <c r="O201" s="185"/>
      <c r="P201" s="185"/>
      <c r="Q201" s="186">
        <f>SUM(Q202:Q208)</f>
        <v>0</v>
      </c>
      <c r="R201" s="186">
        <f>SUM(R202:R208)</f>
        <v>0</v>
      </c>
      <c r="S201" s="185"/>
      <c r="T201" s="187">
        <f>SUM(T202:T208)</f>
        <v>0</v>
      </c>
      <c r="U201" s="185"/>
      <c r="V201" s="187">
        <f>SUM(V202:V208)</f>
        <v>2.4E-2</v>
      </c>
      <c r="W201" s="185"/>
      <c r="X201" s="188">
        <f>SUM(X202:X208)</f>
        <v>0</v>
      </c>
      <c r="AR201" s="189" t="s">
        <v>88</v>
      </c>
      <c r="AT201" s="190" t="s">
        <v>78</v>
      </c>
      <c r="AU201" s="190" t="s">
        <v>86</v>
      </c>
      <c r="AY201" s="189" t="s">
        <v>138</v>
      </c>
      <c r="BK201" s="191">
        <f>SUM(BK202:BK208)</f>
        <v>0</v>
      </c>
    </row>
    <row r="202" spans="2:65" s="1" customFormat="1" ht="31.5" customHeight="1">
      <c r="B202" s="39"/>
      <c r="C202" s="195" t="s">
        <v>370</v>
      </c>
      <c r="D202" s="195" t="s">
        <v>141</v>
      </c>
      <c r="E202" s="196" t="s">
        <v>371</v>
      </c>
      <c r="F202" s="197" t="s">
        <v>372</v>
      </c>
      <c r="G202" s="198" t="s">
        <v>207</v>
      </c>
      <c r="H202" s="199">
        <v>2</v>
      </c>
      <c r="I202" s="200"/>
      <c r="J202" s="200"/>
      <c r="K202" s="201">
        <f>ROUND(P202*H202,2)</f>
        <v>0</v>
      </c>
      <c r="L202" s="197" t="s">
        <v>168</v>
      </c>
      <c r="M202" s="59"/>
      <c r="N202" s="202" t="s">
        <v>42</v>
      </c>
      <c r="O202" s="203" t="s">
        <v>48</v>
      </c>
      <c r="P202" s="127">
        <f>I202+J202</f>
        <v>0</v>
      </c>
      <c r="Q202" s="127">
        <f>ROUND(I202*H202,2)</f>
        <v>0</v>
      </c>
      <c r="R202" s="127">
        <f>ROUND(J202*H202,2)</f>
        <v>0</v>
      </c>
      <c r="S202" s="40"/>
      <c r="T202" s="204">
        <f>S202*H202</f>
        <v>0</v>
      </c>
      <c r="U202" s="204">
        <v>0</v>
      </c>
      <c r="V202" s="204">
        <f>U202*H202</f>
        <v>0</v>
      </c>
      <c r="W202" s="204">
        <v>0</v>
      </c>
      <c r="X202" s="205">
        <f>W202*H202</f>
        <v>0</v>
      </c>
      <c r="AR202" s="22" t="s">
        <v>192</v>
      </c>
      <c r="AT202" s="22" t="s">
        <v>141</v>
      </c>
      <c r="AU202" s="22" t="s">
        <v>88</v>
      </c>
      <c r="AY202" s="22" t="s">
        <v>138</v>
      </c>
      <c r="BE202" s="206">
        <f>IF(O202="základní",K202,0)</f>
        <v>0</v>
      </c>
      <c r="BF202" s="206">
        <f>IF(O202="snížená",K202,0)</f>
        <v>0</v>
      </c>
      <c r="BG202" s="206">
        <f>IF(O202="zákl. přenesená",K202,0)</f>
        <v>0</v>
      </c>
      <c r="BH202" s="206">
        <f>IF(O202="sníž. přenesená",K202,0)</f>
        <v>0</v>
      </c>
      <c r="BI202" s="206">
        <f>IF(O202="nulová",K202,0)</f>
        <v>0</v>
      </c>
      <c r="BJ202" s="22" t="s">
        <v>86</v>
      </c>
      <c r="BK202" s="206">
        <f>ROUND(P202*H202,2)</f>
        <v>0</v>
      </c>
      <c r="BL202" s="22" t="s">
        <v>192</v>
      </c>
      <c r="BM202" s="22" t="s">
        <v>373</v>
      </c>
    </row>
    <row r="203" spans="2:65" s="1" customFormat="1" ht="22.5" customHeight="1">
      <c r="B203" s="39"/>
      <c r="C203" s="231" t="s">
        <v>374</v>
      </c>
      <c r="D203" s="231" t="s">
        <v>153</v>
      </c>
      <c r="E203" s="232" t="s">
        <v>375</v>
      </c>
      <c r="F203" s="233" t="s">
        <v>376</v>
      </c>
      <c r="G203" s="234" t="s">
        <v>207</v>
      </c>
      <c r="H203" s="235">
        <v>2</v>
      </c>
      <c r="I203" s="236"/>
      <c r="J203" s="237"/>
      <c r="K203" s="238">
        <f>ROUND(P203*H203,2)</f>
        <v>0</v>
      </c>
      <c r="L203" s="233" t="s">
        <v>42</v>
      </c>
      <c r="M203" s="239"/>
      <c r="N203" s="240" t="s">
        <v>42</v>
      </c>
      <c r="O203" s="203" t="s">
        <v>48</v>
      </c>
      <c r="P203" s="127">
        <f>I203+J203</f>
        <v>0</v>
      </c>
      <c r="Q203" s="127">
        <f>ROUND(I203*H203,2)</f>
        <v>0</v>
      </c>
      <c r="R203" s="127">
        <f>ROUND(J203*H203,2)</f>
        <v>0</v>
      </c>
      <c r="S203" s="40"/>
      <c r="T203" s="204">
        <f>S203*H203</f>
        <v>0</v>
      </c>
      <c r="U203" s="204">
        <v>0</v>
      </c>
      <c r="V203" s="204">
        <f>U203*H203</f>
        <v>0</v>
      </c>
      <c r="W203" s="204">
        <v>0</v>
      </c>
      <c r="X203" s="205">
        <f>W203*H203</f>
        <v>0</v>
      </c>
      <c r="AR203" s="22" t="s">
        <v>253</v>
      </c>
      <c r="AT203" s="22" t="s">
        <v>153</v>
      </c>
      <c r="AU203" s="22" t="s">
        <v>88</v>
      </c>
      <c r="AY203" s="22" t="s">
        <v>138</v>
      </c>
      <c r="BE203" s="206">
        <f>IF(O203="základní",K203,0)</f>
        <v>0</v>
      </c>
      <c r="BF203" s="206">
        <f>IF(O203="snížená",K203,0)</f>
        <v>0</v>
      </c>
      <c r="BG203" s="206">
        <f>IF(O203="zákl. přenesená",K203,0)</f>
        <v>0</v>
      </c>
      <c r="BH203" s="206">
        <f>IF(O203="sníž. přenesená",K203,0)</f>
        <v>0</v>
      </c>
      <c r="BI203" s="206">
        <f>IF(O203="nulová",K203,0)</f>
        <v>0</v>
      </c>
      <c r="BJ203" s="22" t="s">
        <v>86</v>
      </c>
      <c r="BK203" s="206">
        <f>ROUND(P203*H203,2)</f>
        <v>0</v>
      </c>
      <c r="BL203" s="22" t="s">
        <v>192</v>
      </c>
      <c r="BM203" s="22" t="s">
        <v>377</v>
      </c>
    </row>
    <row r="204" spans="2:65" s="1" customFormat="1" ht="27">
      <c r="B204" s="39"/>
      <c r="C204" s="61"/>
      <c r="D204" s="221" t="s">
        <v>158</v>
      </c>
      <c r="E204" s="61"/>
      <c r="F204" s="248" t="s">
        <v>378</v>
      </c>
      <c r="G204" s="61"/>
      <c r="H204" s="61"/>
      <c r="I204" s="161"/>
      <c r="J204" s="161"/>
      <c r="K204" s="61"/>
      <c r="L204" s="61"/>
      <c r="M204" s="59"/>
      <c r="N204" s="242"/>
      <c r="O204" s="40"/>
      <c r="P204" s="40"/>
      <c r="Q204" s="40"/>
      <c r="R204" s="40"/>
      <c r="S204" s="40"/>
      <c r="T204" s="40"/>
      <c r="U204" s="40"/>
      <c r="V204" s="40"/>
      <c r="W204" s="40"/>
      <c r="X204" s="75"/>
      <c r="AT204" s="22" t="s">
        <v>158</v>
      </c>
      <c r="AU204" s="22" t="s">
        <v>88</v>
      </c>
    </row>
    <row r="205" spans="2:65" s="1" customFormat="1" ht="31.5" customHeight="1">
      <c r="B205" s="39"/>
      <c r="C205" s="195" t="s">
        <v>379</v>
      </c>
      <c r="D205" s="195" t="s">
        <v>141</v>
      </c>
      <c r="E205" s="196" t="s">
        <v>380</v>
      </c>
      <c r="F205" s="197" t="s">
        <v>381</v>
      </c>
      <c r="G205" s="198" t="s">
        <v>207</v>
      </c>
      <c r="H205" s="199">
        <v>2</v>
      </c>
      <c r="I205" s="200"/>
      <c r="J205" s="200"/>
      <c r="K205" s="201">
        <f>ROUND(P205*H205,2)</f>
        <v>0</v>
      </c>
      <c r="L205" s="197" t="s">
        <v>168</v>
      </c>
      <c r="M205" s="59"/>
      <c r="N205" s="202" t="s">
        <v>42</v>
      </c>
      <c r="O205" s="203" t="s">
        <v>48</v>
      </c>
      <c r="P205" s="127">
        <f>I205+J205</f>
        <v>0</v>
      </c>
      <c r="Q205" s="127">
        <f>ROUND(I205*H205,2)</f>
        <v>0</v>
      </c>
      <c r="R205" s="127">
        <f>ROUND(J205*H205,2)</f>
        <v>0</v>
      </c>
      <c r="S205" s="40"/>
      <c r="T205" s="204">
        <f>S205*H205</f>
        <v>0</v>
      </c>
      <c r="U205" s="204">
        <v>0</v>
      </c>
      <c r="V205" s="204">
        <f>U205*H205</f>
        <v>0</v>
      </c>
      <c r="W205" s="204">
        <v>0</v>
      </c>
      <c r="X205" s="205">
        <f>W205*H205</f>
        <v>0</v>
      </c>
      <c r="AR205" s="22" t="s">
        <v>192</v>
      </c>
      <c r="AT205" s="22" t="s">
        <v>141</v>
      </c>
      <c r="AU205" s="22" t="s">
        <v>88</v>
      </c>
      <c r="AY205" s="22" t="s">
        <v>138</v>
      </c>
      <c r="BE205" s="206">
        <f>IF(O205="základní",K205,0)</f>
        <v>0</v>
      </c>
      <c r="BF205" s="206">
        <f>IF(O205="snížená",K205,0)</f>
        <v>0</v>
      </c>
      <c r="BG205" s="206">
        <f>IF(O205="zákl. přenesená",K205,0)</f>
        <v>0</v>
      </c>
      <c r="BH205" s="206">
        <f>IF(O205="sníž. přenesená",K205,0)</f>
        <v>0</v>
      </c>
      <c r="BI205" s="206">
        <f>IF(O205="nulová",K205,0)</f>
        <v>0</v>
      </c>
      <c r="BJ205" s="22" t="s">
        <v>86</v>
      </c>
      <c r="BK205" s="206">
        <f>ROUND(P205*H205,2)</f>
        <v>0</v>
      </c>
      <c r="BL205" s="22" t="s">
        <v>192</v>
      </c>
      <c r="BM205" s="22" t="s">
        <v>382</v>
      </c>
    </row>
    <row r="206" spans="2:65" s="1" customFormat="1" ht="22.5" customHeight="1">
      <c r="B206" s="39"/>
      <c r="C206" s="231" t="s">
        <v>383</v>
      </c>
      <c r="D206" s="231" t="s">
        <v>153</v>
      </c>
      <c r="E206" s="232" t="s">
        <v>384</v>
      </c>
      <c r="F206" s="233" t="s">
        <v>385</v>
      </c>
      <c r="G206" s="234" t="s">
        <v>207</v>
      </c>
      <c r="H206" s="235">
        <v>2</v>
      </c>
      <c r="I206" s="236"/>
      <c r="J206" s="237"/>
      <c r="K206" s="238">
        <f>ROUND(P206*H206,2)</f>
        <v>0</v>
      </c>
      <c r="L206" s="233" t="s">
        <v>168</v>
      </c>
      <c r="M206" s="239"/>
      <c r="N206" s="240" t="s">
        <v>42</v>
      </c>
      <c r="O206" s="203" t="s">
        <v>48</v>
      </c>
      <c r="P206" s="127">
        <f>I206+J206</f>
        <v>0</v>
      </c>
      <c r="Q206" s="127">
        <f>ROUND(I206*H206,2)</f>
        <v>0</v>
      </c>
      <c r="R206" s="127">
        <f>ROUND(J206*H206,2)</f>
        <v>0</v>
      </c>
      <c r="S206" s="40"/>
      <c r="T206" s="204">
        <f>S206*H206</f>
        <v>0</v>
      </c>
      <c r="U206" s="204">
        <v>1.2E-2</v>
      </c>
      <c r="V206" s="204">
        <f>U206*H206</f>
        <v>2.4E-2</v>
      </c>
      <c r="W206" s="204">
        <v>0</v>
      </c>
      <c r="X206" s="205">
        <f>W206*H206</f>
        <v>0</v>
      </c>
      <c r="AR206" s="22" t="s">
        <v>253</v>
      </c>
      <c r="AT206" s="22" t="s">
        <v>153</v>
      </c>
      <c r="AU206" s="22" t="s">
        <v>88</v>
      </c>
      <c r="AY206" s="22" t="s">
        <v>138</v>
      </c>
      <c r="BE206" s="206">
        <f>IF(O206="základní",K206,0)</f>
        <v>0</v>
      </c>
      <c r="BF206" s="206">
        <f>IF(O206="snížená",K206,0)</f>
        <v>0</v>
      </c>
      <c r="BG206" s="206">
        <f>IF(O206="zákl. přenesená",K206,0)</f>
        <v>0</v>
      </c>
      <c r="BH206" s="206">
        <f>IF(O206="sníž. přenesená",K206,0)</f>
        <v>0</v>
      </c>
      <c r="BI206" s="206">
        <f>IF(O206="nulová",K206,0)</f>
        <v>0</v>
      </c>
      <c r="BJ206" s="22" t="s">
        <v>86</v>
      </c>
      <c r="BK206" s="206">
        <f>ROUND(P206*H206,2)</f>
        <v>0</v>
      </c>
      <c r="BL206" s="22" t="s">
        <v>192</v>
      </c>
      <c r="BM206" s="22" t="s">
        <v>386</v>
      </c>
    </row>
    <row r="207" spans="2:65" s="1" customFormat="1" ht="31.5" customHeight="1">
      <c r="B207" s="39"/>
      <c r="C207" s="195" t="s">
        <v>387</v>
      </c>
      <c r="D207" s="195" t="s">
        <v>141</v>
      </c>
      <c r="E207" s="196" t="s">
        <v>388</v>
      </c>
      <c r="F207" s="197" t="s">
        <v>389</v>
      </c>
      <c r="G207" s="198" t="s">
        <v>167</v>
      </c>
      <c r="H207" s="199">
        <v>2.4E-2</v>
      </c>
      <c r="I207" s="200"/>
      <c r="J207" s="200"/>
      <c r="K207" s="201">
        <f>ROUND(P207*H207,2)</f>
        <v>0</v>
      </c>
      <c r="L207" s="197" t="s">
        <v>168</v>
      </c>
      <c r="M207" s="59"/>
      <c r="N207" s="202" t="s">
        <v>42</v>
      </c>
      <c r="O207" s="203" t="s">
        <v>48</v>
      </c>
      <c r="P207" s="127">
        <f>I207+J207</f>
        <v>0</v>
      </c>
      <c r="Q207" s="127">
        <f>ROUND(I207*H207,2)</f>
        <v>0</v>
      </c>
      <c r="R207" s="127">
        <f>ROUND(J207*H207,2)</f>
        <v>0</v>
      </c>
      <c r="S207" s="40"/>
      <c r="T207" s="204">
        <f>S207*H207</f>
        <v>0</v>
      </c>
      <c r="U207" s="204">
        <v>0</v>
      </c>
      <c r="V207" s="204">
        <f>U207*H207</f>
        <v>0</v>
      </c>
      <c r="W207" s="204">
        <v>0</v>
      </c>
      <c r="X207" s="205">
        <f>W207*H207</f>
        <v>0</v>
      </c>
      <c r="AR207" s="22" t="s">
        <v>192</v>
      </c>
      <c r="AT207" s="22" t="s">
        <v>141</v>
      </c>
      <c r="AU207" s="22" t="s">
        <v>88</v>
      </c>
      <c r="AY207" s="22" t="s">
        <v>138</v>
      </c>
      <c r="BE207" s="206">
        <f>IF(O207="základní",K207,0)</f>
        <v>0</v>
      </c>
      <c r="BF207" s="206">
        <f>IF(O207="snížená",K207,0)</f>
        <v>0</v>
      </c>
      <c r="BG207" s="206">
        <f>IF(O207="zákl. přenesená",K207,0)</f>
        <v>0</v>
      </c>
      <c r="BH207" s="206">
        <f>IF(O207="sníž. přenesená",K207,0)</f>
        <v>0</v>
      </c>
      <c r="BI207" s="206">
        <f>IF(O207="nulová",K207,0)</f>
        <v>0</v>
      </c>
      <c r="BJ207" s="22" t="s">
        <v>86</v>
      </c>
      <c r="BK207" s="206">
        <f>ROUND(P207*H207,2)</f>
        <v>0</v>
      </c>
      <c r="BL207" s="22" t="s">
        <v>192</v>
      </c>
      <c r="BM207" s="22" t="s">
        <v>390</v>
      </c>
    </row>
    <row r="208" spans="2:65" s="1" customFormat="1" ht="44.25" customHeight="1">
      <c r="B208" s="39"/>
      <c r="C208" s="195" t="s">
        <v>391</v>
      </c>
      <c r="D208" s="195" t="s">
        <v>141</v>
      </c>
      <c r="E208" s="196" t="s">
        <v>392</v>
      </c>
      <c r="F208" s="197" t="s">
        <v>393</v>
      </c>
      <c r="G208" s="198" t="s">
        <v>167</v>
      </c>
      <c r="H208" s="199">
        <v>2.4E-2</v>
      </c>
      <c r="I208" s="200"/>
      <c r="J208" s="200"/>
      <c r="K208" s="201">
        <f>ROUND(P208*H208,2)</f>
        <v>0</v>
      </c>
      <c r="L208" s="197" t="s">
        <v>168</v>
      </c>
      <c r="M208" s="59"/>
      <c r="N208" s="202" t="s">
        <v>42</v>
      </c>
      <c r="O208" s="249" t="s">
        <v>48</v>
      </c>
      <c r="P208" s="250">
        <f>I208+J208</f>
        <v>0</v>
      </c>
      <c r="Q208" s="250">
        <f>ROUND(I208*H208,2)</f>
        <v>0</v>
      </c>
      <c r="R208" s="250">
        <f>ROUND(J208*H208,2)</f>
        <v>0</v>
      </c>
      <c r="S208" s="251"/>
      <c r="T208" s="252">
        <f>S208*H208</f>
        <v>0</v>
      </c>
      <c r="U208" s="252">
        <v>0</v>
      </c>
      <c r="V208" s="252">
        <f>U208*H208</f>
        <v>0</v>
      </c>
      <c r="W208" s="252">
        <v>0</v>
      </c>
      <c r="X208" s="253">
        <f>W208*H208</f>
        <v>0</v>
      </c>
      <c r="AR208" s="22" t="s">
        <v>192</v>
      </c>
      <c r="AT208" s="22" t="s">
        <v>141</v>
      </c>
      <c r="AU208" s="22" t="s">
        <v>88</v>
      </c>
      <c r="AY208" s="22" t="s">
        <v>138</v>
      </c>
      <c r="BE208" s="206">
        <f>IF(O208="základní",K208,0)</f>
        <v>0</v>
      </c>
      <c r="BF208" s="206">
        <f>IF(O208="snížená",K208,0)</f>
        <v>0</v>
      </c>
      <c r="BG208" s="206">
        <f>IF(O208="zákl. přenesená",K208,0)</f>
        <v>0</v>
      </c>
      <c r="BH208" s="206">
        <f>IF(O208="sníž. přenesená",K208,0)</f>
        <v>0</v>
      </c>
      <c r="BI208" s="206">
        <f>IF(O208="nulová",K208,0)</f>
        <v>0</v>
      </c>
      <c r="BJ208" s="22" t="s">
        <v>86</v>
      </c>
      <c r="BK208" s="206">
        <f>ROUND(P208*H208,2)</f>
        <v>0</v>
      </c>
      <c r="BL208" s="22" t="s">
        <v>192</v>
      </c>
      <c r="BM208" s="22" t="s">
        <v>394</v>
      </c>
    </row>
    <row r="209" spans="2:13" s="1" customFormat="1" ht="6.95" customHeight="1">
      <c r="B209" s="54"/>
      <c r="C209" s="55"/>
      <c r="D209" s="55"/>
      <c r="E209" s="55"/>
      <c r="F209" s="55"/>
      <c r="G209" s="55"/>
      <c r="H209" s="55"/>
      <c r="I209" s="136"/>
      <c r="J209" s="136"/>
      <c r="K209" s="55"/>
      <c r="L209" s="55"/>
      <c r="M209" s="59"/>
    </row>
  </sheetData>
  <sheetProtection password="CC35" sheet="1" objects="1" scenarios="1" formatCells="0" formatColumns="0" formatRows="0" sort="0" autoFilter="0"/>
  <autoFilter ref="C89:L208"/>
  <mergeCells count="9">
    <mergeCell ref="E80:H80"/>
    <mergeCell ref="E82:H82"/>
    <mergeCell ref="G1:H1"/>
    <mergeCell ref="M2:Z2"/>
    <mergeCell ref="E7:H7"/>
    <mergeCell ref="E9:H9"/>
    <mergeCell ref="E24:H24"/>
    <mergeCell ref="E47:H47"/>
    <mergeCell ref="E49:H49"/>
  </mergeCells>
  <hyperlinks>
    <hyperlink ref="F1:G1" location="C2" display="1) Krycí list soupisu"/>
    <hyperlink ref="G1:H1" location="C56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scale="87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54" customWidth="1"/>
    <col min="2" max="2" width="1.6640625" style="254" customWidth="1"/>
    <col min="3" max="4" width="5" style="254" customWidth="1"/>
    <col min="5" max="5" width="11.6640625" style="254" customWidth="1"/>
    <col min="6" max="6" width="9.1640625" style="254" customWidth="1"/>
    <col min="7" max="7" width="5" style="254" customWidth="1"/>
    <col min="8" max="8" width="77.83203125" style="254" customWidth="1"/>
    <col min="9" max="10" width="20" style="254" customWidth="1"/>
    <col min="11" max="11" width="1.6640625" style="254" customWidth="1"/>
  </cols>
  <sheetData>
    <row r="1" spans="2:11" ht="37.5" customHeight="1"/>
    <row r="2" spans="2:11" ht="7.5" customHeight="1">
      <c r="B2" s="255"/>
      <c r="C2" s="256"/>
      <c r="D2" s="256"/>
      <c r="E2" s="256"/>
      <c r="F2" s="256"/>
      <c r="G2" s="256"/>
      <c r="H2" s="256"/>
      <c r="I2" s="256"/>
      <c r="J2" s="256"/>
      <c r="K2" s="257"/>
    </row>
    <row r="3" spans="2:11" s="13" customFormat="1" ht="45" customHeight="1">
      <c r="B3" s="258"/>
      <c r="C3" s="381" t="s">
        <v>395</v>
      </c>
      <c r="D3" s="381"/>
      <c r="E3" s="381"/>
      <c r="F3" s="381"/>
      <c r="G3" s="381"/>
      <c r="H3" s="381"/>
      <c r="I3" s="381"/>
      <c r="J3" s="381"/>
      <c r="K3" s="259"/>
    </row>
    <row r="4" spans="2:11" ht="25.5" customHeight="1">
      <c r="B4" s="260"/>
      <c r="C4" s="385" t="s">
        <v>396</v>
      </c>
      <c r="D4" s="385"/>
      <c r="E4" s="385"/>
      <c r="F4" s="385"/>
      <c r="G4" s="385"/>
      <c r="H4" s="385"/>
      <c r="I4" s="385"/>
      <c r="J4" s="385"/>
      <c r="K4" s="261"/>
    </row>
    <row r="5" spans="2:11" ht="5.25" customHeight="1">
      <c r="B5" s="260"/>
      <c r="C5" s="262"/>
      <c r="D5" s="262"/>
      <c r="E5" s="262"/>
      <c r="F5" s="262"/>
      <c r="G5" s="262"/>
      <c r="H5" s="262"/>
      <c r="I5" s="262"/>
      <c r="J5" s="262"/>
      <c r="K5" s="261"/>
    </row>
    <row r="6" spans="2:11" ht="15" customHeight="1">
      <c r="B6" s="260"/>
      <c r="C6" s="384" t="s">
        <v>397</v>
      </c>
      <c r="D6" s="384"/>
      <c r="E6" s="384"/>
      <c r="F6" s="384"/>
      <c r="G6" s="384"/>
      <c r="H6" s="384"/>
      <c r="I6" s="384"/>
      <c r="J6" s="384"/>
      <c r="K6" s="261"/>
    </row>
    <row r="7" spans="2:11" ht="15" customHeight="1">
      <c r="B7" s="264"/>
      <c r="C7" s="384" t="s">
        <v>398</v>
      </c>
      <c r="D7" s="384"/>
      <c r="E7" s="384"/>
      <c r="F7" s="384"/>
      <c r="G7" s="384"/>
      <c r="H7" s="384"/>
      <c r="I7" s="384"/>
      <c r="J7" s="384"/>
      <c r="K7" s="261"/>
    </row>
    <row r="8" spans="2:1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pans="2:11" ht="15" customHeight="1">
      <c r="B9" s="264"/>
      <c r="C9" s="384" t="s">
        <v>399</v>
      </c>
      <c r="D9" s="384"/>
      <c r="E9" s="384"/>
      <c r="F9" s="384"/>
      <c r="G9" s="384"/>
      <c r="H9" s="384"/>
      <c r="I9" s="384"/>
      <c r="J9" s="384"/>
      <c r="K9" s="261"/>
    </row>
    <row r="10" spans="2:11" ht="15" customHeight="1">
      <c r="B10" s="264"/>
      <c r="C10" s="263"/>
      <c r="D10" s="384" t="s">
        <v>400</v>
      </c>
      <c r="E10" s="384"/>
      <c r="F10" s="384"/>
      <c r="G10" s="384"/>
      <c r="H10" s="384"/>
      <c r="I10" s="384"/>
      <c r="J10" s="384"/>
      <c r="K10" s="261"/>
    </row>
    <row r="11" spans="2:11" ht="15" customHeight="1">
      <c r="B11" s="264"/>
      <c r="C11" s="265"/>
      <c r="D11" s="384" t="s">
        <v>401</v>
      </c>
      <c r="E11" s="384"/>
      <c r="F11" s="384"/>
      <c r="G11" s="384"/>
      <c r="H11" s="384"/>
      <c r="I11" s="384"/>
      <c r="J11" s="384"/>
      <c r="K11" s="261"/>
    </row>
    <row r="12" spans="2:11" ht="12.75" customHeight="1">
      <c r="B12" s="264"/>
      <c r="C12" s="265"/>
      <c r="D12" s="265"/>
      <c r="E12" s="265"/>
      <c r="F12" s="265"/>
      <c r="G12" s="265"/>
      <c r="H12" s="265"/>
      <c r="I12" s="265"/>
      <c r="J12" s="265"/>
      <c r="K12" s="261"/>
    </row>
    <row r="13" spans="2:11" ht="15" customHeight="1">
      <c r="B13" s="264"/>
      <c r="C13" s="265"/>
      <c r="D13" s="384" t="s">
        <v>402</v>
      </c>
      <c r="E13" s="384"/>
      <c r="F13" s="384"/>
      <c r="G13" s="384"/>
      <c r="H13" s="384"/>
      <c r="I13" s="384"/>
      <c r="J13" s="384"/>
      <c r="K13" s="261"/>
    </row>
    <row r="14" spans="2:11" ht="15" customHeight="1">
      <c r="B14" s="264"/>
      <c r="C14" s="265"/>
      <c r="D14" s="384" t="s">
        <v>403</v>
      </c>
      <c r="E14" s="384"/>
      <c r="F14" s="384"/>
      <c r="G14" s="384"/>
      <c r="H14" s="384"/>
      <c r="I14" s="384"/>
      <c r="J14" s="384"/>
      <c r="K14" s="261"/>
    </row>
    <row r="15" spans="2:11" ht="15" customHeight="1">
      <c r="B15" s="264"/>
      <c r="C15" s="265"/>
      <c r="D15" s="384" t="s">
        <v>404</v>
      </c>
      <c r="E15" s="384"/>
      <c r="F15" s="384"/>
      <c r="G15" s="384"/>
      <c r="H15" s="384"/>
      <c r="I15" s="384"/>
      <c r="J15" s="384"/>
      <c r="K15" s="261"/>
    </row>
    <row r="16" spans="2:11" ht="15" customHeight="1">
      <c r="B16" s="264"/>
      <c r="C16" s="265"/>
      <c r="D16" s="265"/>
      <c r="E16" s="266" t="s">
        <v>85</v>
      </c>
      <c r="F16" s="384" t="s">
        <v>405</v>
      </c>
      <c r="G16" s="384"/>
      <c r="H16" s="384"/>
      <c r="I16" s="384"/>
      <c r="J16" s="384"/>
      <c r="K16" s="261"/>
    </row>
    <row r="17" spans="2:11" ht="15" customHeight="1">
      <c r="B17" s="264"/>
      <c r="C17" s="265"/>
      <c r="D17" s="265"/>
      <c r="E17" s="266" t="s">
        <v>406</v>
      </c>
      <c r="F17" s="384" t="s">
        <v>407</v>
      </c>
      <c r="G17" s="384"/>
      <c r="H17" s="384"/>
      <c r="I17" s="384"/>
      <c r="J17" s="384"/>
      <c r="K17" s="261"/>
    </row>
    <row r="18" spans="2:11" ht="15" customHeight="1">
      <c r="B18" s="264"/>
      <c r="C18" s="265"/>
      <c r="D18" s="265"/>
      <c r="E18" s="266" t="s">
        <v>408</v>
      </c>
      <c r="F18" s="384" t="s">
        <v>409</v>
      </c>
      <c r="G18" s="384"/>
      <c r="H18" s="384"/>
      <c r="I18" s="384"/>
      <c r="J18" s="384"/>
      <c r="K18" s="261"/>
    </row>
    <row r="19" spans="2:11" ht="15" customHeight="1">
      <c r="B19" s="264"/>
      <c r="C19" s="265"/>
      <c r="D19" s="265"/>
      <c r="E19" s="266" t="s">
        <v>410</v>
      </c>
      <c r="F19" s="384" t="s">
        <v>411</v>
      </c>
      <c r="G19" s="384"/>
      <c r="H19" s="384"/>
      <c r="I19" s="384"/>
      <c r="J19" s="384"/>
      <c r="K19" s="261"/>
    </row>
    <row r="20" spans="2:11" ht="15" customHeight="1">
      <c r="B20" s="264"/>
      <c r="C20" s="265"/>
      <c r="D20" s="265"/>
      <c r="E20" s="266" t="s">
        <v>412</v>
      </c>
      <c r="F20" s="384" t="s">
        <v>413</v>
      </c>
      <c r="G20" s="384"/>
      <c r="H20" s="384"/>
      <c r="I20" s="384"/>
      <c r="J20" s="384"/>
      <c r="K20" s="261"/>
    </row>
    <row r="21" spans="2:11" ht="15" customHeight="1">
      <c r="B21" s="264"/>
      <c r="C21" s="265"/>
      <c r="D21" s="265"/>
      <c r="E21" s="266" t="s">
        <v>414</v>
      </c>
      <c r="F21" s="384" t="s">
        <v>415</v>
      </c>
      <c r="G21" s="384"/>
      <c r="H21" s="384"/>
      <c r="I21" s="384"/>
      <c r="J21" s="384"/>
      <c r="K21" s="261"/>
    </row>
    <row r="22" spans="2:11" ht="12.75" customHeight="1">
      <c r="B22" s="264"/>
      <c r="C22" s="265"/>
      <c r="D22" s="265"/>
      <c r="E22" s="265"/>
      <c r="F22" s="265"/>
      <c r="G22" s="265"/>
      <c r="H22" s="265"/>
      <c r="I22" s="265"/>
      <c r="J22" s="265"/>
      <c r="K22" s="261"/>
    </row>
    <row r="23" spans="2:11" ht="15" customHeight="1">
      <c r="B23" s="264"/>
      <c r="C23" s="384" t="s">
        <v>416</v>
      </c>
      <c r="D23" s="384"/>
      <c r="E23" s="384"/>
      <c r="F23" s="384"/>
      <c r="G23" s="384"/>
      <c r="H23" s="384"/>
      <c r="I23" s="384"/>
      <c r="J23" s="384"/>
      <c r="K23" s="261"/>
    </row>
    <row r="24" spans="2:11" ht="15" customHeight="1">
      <c r="B24" s="264"/>
      <c r="C24" s="384" t="s">
        <v>417</v>
      </c>
      <c r="D24" s="384"/>
      <c r="E24" s="384"/>
      <c r="F24" s="384"/>
      <c r="G24" s="384"/>
      <c r="H24" s="384"/>
      <c r="I24" s="384"/>
      <c r="J24" s="384"/>
      <c r="K24" s="261"/>
    </row>
    <row r="25" spans="2:11" ht="15" customHeight="1">
      <c r="B25" s="264"/>
      <c r="C25" s="263"/>
      <c r="D25" s="384" t="s">
        <v>418</v>
      </c>
      <c r="E25" s="384"/>
      <c r="F25" s="384"/>
      <c r="G25" s="384"/>
      <c r="H25" s="384"/>
      <c r="I25" s="384"/>
      <c r="J25" s="384"/>
      <c r="K25" s="261"/>
    </row>
    <row r="26" spans="2:11" ht="15" customHeight="1">
      <c r="B26" s="264"/>
      <c r="C26" s="265"/>
      <c r="D26" s="384" t="s">
        <v>419</v>
      </c>
      <c r="E26" s="384"/>
      <c r="F26" s="384"/>
      <c r="G26" s="384"/>
      <c r="H26" s="384"/>
      <c r="I26" s="384"/>
      <c r="J26" s="384"/>
      <c r="K26" s="261"/>
    </row>
    <row r="27" spans="2:11" ht="12.75" customHeight="1">
      <c r="B27" s="264"/>
      <c r="C27" s="265"/>
      <c r="D27" s="265"/>
      <c r="E27" s="265"/>
      <c r="F27" s="265"/>
      <c r="G27" s="265"/>
      <c r="H27" s="265"/>
      <c r="I27" s="265"/>
      <c r="J27" s="265"/>
      <c r="K27" s="261"/>
    </row>
    <row r="28" spans="2:11" ht="15" customHeight="1">
      <c r="B28" s="264"/>
      <c r="C28" s="265"/>
      <c r="D28" s="384" t="s">
        <v>420</v>
      </c>
      <c r="E28" s="384"/>
      <c r="F28" s="384"/>
      <c r="G28" s="384"/>
      <c r="H28" s="384"/>
      <c r="I28" s="384"/>
      <c r="J28" s="384"/>
      <c r="K28" s="261"/>
    </row>
    <row r="29" spans="2:11" ht="15" customHeight="1">
      <c r="B29" s="264"/>
      <c r="C29" s="265"/>
      <c r="D29" s="384" t="s">
        <v>421</v>
      </c>
      <c r="E29" s="384"/>
      <c r="F29" s="384"/>
      <c r="G29" s="384"/>
      <c r="H29" s="384"/>
      <c r="I29" s="384"/>
      <c r="J29" s="384"/>
      <c r="K29" s="261"/>
    </row>
    <row r="30" spans="2:11" ht="12.75" customHeight="1">
      <c r="B30" s="264"/>
      <c r="C30" s="265"/>
      <c r="D30" s="265"/>
      <c r="E30" s="265"/>
      <c r="F30" s="265"/>
      <c r="G30" s="265"/>
      <c r="H30" s="265"/>
      <c r="I30" s="265"/>
      <c r="J30" s="265"/>
      <c r="K30" s="261"/>
    </row>
    <row r="31" spans="2:11" ht="15" customHeight="1">
      <c r="B31" s="264"/>
      <c r="C31" s="265"/>
      <c r="D31" s="384" t="s">
        <v>422</v>
      </c>
      <c r="E31" s="384"/>
      <c r="F31" s="384"/>
      <c r="G31" s="384"/>
      <c r="H31" s="384"/>
      <c r="I31" s="384"/>
      <c r="J31" s="384"/>
      <c r="K31" s="261"/>
    </row>
    <row r="32" spans="2:11" ht="15" customHeight="1">
      <c r="B32" s="264"/>
      <c r="C32" s="265"/>
      <c r="D32" s="384" t="s">
        <v>423</v>
      </c>
      <c r="E32" s="384"/>
      <c r="F32" s="384"/>
      <c r="G32" s="384"/>
      <c r="H32" s="384"/>
      <c r="I32" s="384"/>
      <c r="J32" s="384"/>
      <c r="K32" s="261"/>
    </row>
    <row r="33" spans="2:11" ht="15" customHeight="1">
      <c r="B33" s="264"/>
      <c r="C33" s="265"/>
      <c r="D33" s="384" t="s">
        <v>424</v>
      </c>
      <c r="E33" s="384"/>
      <c r="F33" s="384"/>
      <c r="G33" s="384"/>
      <c r="H33" s="384"/>
      <c r="I33" s="384"/>
      <c r="J33" s="384"/>
      <c r="K33" s="261"/>
    </row>
    <row r="34" spans="2:11" ht="15" customHeight="1">
      <c r="B34" s="264"/>
      <c r="C34" s="265"/>
      <c r="D34" s="263"/>
      <c r="E34" s="267" t="s">
        <v>119</v>
      </c>
      <c r="F34" s="263"/>
      <c r="G34" s="384" t="s">
        <v>425</v>
      </c>
      <c r="H34" s="384"/>
      <c r="I34" s="384"/>
      <c r="J34" s="384"/>
      <c r="K34" s="261"/>
    </row>
    <row r="35" spans="2:11" ht="30.75" customHeight="1">
      <c r="B35" s="264"/>
      <c r="C35" s="265"/>
      <c r="D35" s="263"/>
      <c r="E35" s="267" t="s">
        <v>426</v>
      </c>
      <c r="F35" s="263"/>
      <c r="G35" s="384" t="s">
        <v>427</v>
      </c>
      <c r="H35" s="384"/>
      <c r="I35" s="384"/>
      <c r="J35" s="384"/>
      <c r="K35" s="261"/>
    </row>
    <row r="36" spans="2:11" ht="15" customHeight="1">
      <c r="B36" s="264"/>
      <c r="C36" s="265"/>
      <c r="D36" s="263"/>
      <c r="E36" s="267" t="s">
        <v>58</v>
      </c>
      <c r="F36" s="263"/>
      <c r="G36" s="384" t="s">
        <v>428</v>
      </c>
      <c r="H36" s="384"/>
      <c r="I36" s="384"/>
      <c r="J36" s="384"/>
      <c r="K36" s="261"/>
    </row>
    <row r="37" spans="2:11" ht="15" customHeight="1">
      <c r="B37" s="264"/>
      <c r="C37" s="265"/>
      <c r="D37" s="263"/>
      <c r="E37" s="267" t="s">
        <v>120</v>
      </c>
      <c r="F37" s="263"/>
      <c r="G37" s="384" t="s">
        <v>429</v>
      </c>
      <c r="H37" s="384"/>
      <c r="I37" s="384"/>
      <c r="J37" s="384"/>
      <c r="K37" s="261"/>
    </row>
    <row r="38" spans="2:11" ht="15" customHeight="1">
      <c r="B38" s="264"/>
      <c r="C38" s="265"/>
      <c r="D38" s="263"/>
      <c r="E38" s="267" t="s">
        <v>121</v>
      </c>
      <c r="F38" s="263"/>
      <c r="G38" s="384" t="s">
        <v>430</v>
      </c>
      <c r="H38" s="384"/>
      <c r="I38" s="384"/>
      <c r="J38" s="384"/>
      <c r="K38" s="261"/>
    </row>
    <row r="39" spans="2:11" ht="15" customHeight="1">
      <c r="B39" s="264"/>
      <c r="C39" s="265"/>
      <c r="D39" s="263"/>
      <c r="E39" s="267" t="s">
        <v>122</v>
      </c>
      <c r="F39" s="263"/>
      <c r="G39" s="384" t="s">
        <v>431</v>
      </c>
      <c r="H39" s="384"/>
      <c r="I39" s="384"/>
      <c r="J39" s="384"/>
      <c r="K39" s="261"/>
    </row>
    <row r="40" spans="2:11" ht="15" customHeight="1">
      <c r="B40" s="264"/>
      <c r="C40" s="265"/>
      <c r="D40" s="263"/>
      <c r="E40" s="267" t="s">
        <v>432</v>
      </c>
      <c r="F40" s="263"/>
      <c r="G40" s="384" t="s">
        <v>433</v>
      </c>
      <c r="H40" s="384"/>
      <c r="I40" s="384"/>
      <c r="J40" s="384"/>
      <c r="K40" s="261"/>
    </row>
    <row r="41" spans="2:11" ht="15" customHeight="1">
      <c r="B41" s="264"/>
      <c r="C41" s="265"/>
      <c r="D41" s="263"/>
      <c r="E41" s="267"/>
      <c r="F41" s="263"/>
      <c r="G41" s="384" t="s">
        <v>434</v>
      </c>
      <c r="H41" s="384"/>
      <c r="I41" s="384"/>
      <c r="J41" s="384"/>
      <c r="K41" s="261"/>
    </row>
    <row r="42" spans="2:11" ht="15" customHeight="1">
      <c r="B42" s="264"/>
      <c r="C42" s="265"/>
      <c r="D42" s="263"/>
      <c r="E42" s="267" t="s">
        <v>435</v>
      </c>
      <c r="F42" s="263"/>
      <c r="G42" s="384" t="s">
        <v>436</v>
      </c>
      <c r="H42" s="384"/>
      <c r="I42" s="384"/>
      <c r="J42" s="384"/>
      <c r="K42" s="261"/>
    </row>
    <row r="43" spans="2:11" ht="15" customHeight="1">
      <c r="B43" s="264"/>
      <c r="C43" s="265"/>
      <c r="D43" s="263"/>
      <c r="E43" s="267" t="s">
        <v>125</v>
      </c>
      <c r="F43" s="263"/>
      <c r="G43" s="384" t="s">
        <v>437</v>
      </c>
      <c r="H43" s="384"/>
      <c r="I43" s="384"/>
      <c r="J43" s="384"/>
      <c r="K43" s="261"/>
    </row>
    <row r="44" spans="2:11" ht="12.75" customHeight="1">
      <c r="B44" s="264"/>
      <c r="C44" s="265"/>
      <c r="D44" s="263"/>
      <c r="E44" s="263"/>
      <c r="F44" s="263"/>
      <c r="G44" s="263"/>
      <c r="H44" s="263"/>
      <c r="I44" s="263"/>
      <c r="J44" s="263"/>
      <c r="K44" s="261"/>
    </row>
    <row r="45" spans="2:11" ht="15" customHeight="1">
      <c r="B45" s="264"/>
      <c r="C45" s="265"/>
      <c r="D45" s="384" t="s">
        <v>438</v>
      </c>
      <c r="E45" s="384"/>
      <c r="F45" s="384"/>
      <c r="G45" s="384"/>
      <c r="H45" s="384"/>
      <c r="I45" s="384"/>
      <c r="J45" s="384"/>
      <c r="K45" s="261"/>
    </row>
    <row r="46" spans="2:11" ht="15" customHeight="1">
      <c r="B46" s="264"/>
      <c r="C46" s="265"/>
      <c r="D46" s="265"/>
      <c r="E46" s="384" t="s">
        <v>439</v>
      </c>
      <c r="F46" s="384"/>
      <c r="G46" s="384"/>
      <c r="H46" s="384"/>
      <c r="I46" s="384"/>
      <c r="J46" s="384"/>
      <c r="K46" s="261"/>
    </row>
    <row r="47" spans="2:11" ht="15" customHeight="1">
      <c r="B47" s="264"/>
      <c r="C47" s="265"/>
      <c r="D47" s="265"/>
      <c r="E47" s="384" t="s">
        <v>440</v>
      </c>
      <c r="F47" s="384"/>
      <c r="G47" s="384"/>
      <c r="H47" s="384"/>
      <c r="I47" s="384"/>
      <c r="J47" s="384"/>
      <c r="K47" s="261"/>
    </row>
    <row r="48" spans="2:11" ht="15" customHeight="1">
      <c r="B48" s="264"/>
      <c r="C48" s="265"/>
      <c r="D48" s="265"/>
      <c r="E48" s="384" t="s">
        <v>441</v>
      </c>
      <c r="F48" s="384"/>
      <c r="G48" s="384"/>
      <c r="H48" s="384"/>
      <c r="I48" s="384"/>
      <c r="J48" s="384"/>
      <c r="K48" s="261"/>
    </row>
    <row r="49" spans="2:11" ht="15" customHeight="1">
      <c r="B49" s="264"/>
      <c r="C49" s="265"/>
      <c r="D49" s="384" t="s">
        <v>442</v>
      </c>
      <c r="E49" s="384"/>
      <c r="F49" s="384"/>
      <c r="G49" s="384"/>
      <c r="H49" s="384"/>
      <c r="I49" s="384"/>
      <c r="J49" s="384"/>
      <c r="K49" s="261"/>
    </row>
    <row r="50" spans="2:11" ht="25.5" customHeight="1">
      <c r="B50" s="260"/>
      <c r="C50" s="385" t="s">
        <v>443</v>
      </c>
      <c r="D50" s="385"/>
      <c r="E50" s="385"/>
      <c r="F50" s="385"/>
      <c r="G50" s="385"/>
      <c r="H50" s="385"/>
      <c r="I50" s="385"/>
      <c r="J50" s="385"/>
      <c r="K50" s="261"/>
    </row>
    <row r="51" spans="2:11" ht="5.25" customHeight="1">
      <c r="B51" s="260"/>
      <c r="C51" s="262"/>
      <c r="D51" s="262"/>
      <c r="E51" s="262"/>
      <c r="F51" s="262"/>
      <c r="G51" s="262"/>
      <c r="H51" s="262"/>
      <c r="I51" s="262"/>
      <c r="J51" s="262"/>
      <c r="K51" s="261"/>
    </row>
    <row r="52" spans="2:11" ht="15" customHeight="1">
      <c r="B52" s="260"/>
      <c r="C52" s="384" t="s">
        <v>444</v>
      </c>
      <c r="D52" s="384"/>
      <c r="E52" s="384"/>
      <c r="F52" s="384"/>
      <c r="G52" s="384"/>
      <c r="H52" s="384"/>
      <c r="I52" s="384"/>
      <c r="J52" s="384"/>
      <c r="K52" s="261"/>
    </row>
    <row r="53" spans="2:11" ht="15" customHeight="1">
      <c r="B53" s="260"/>
      <c r="C53" s="384" t="s">
        <v>445</v>
      </c>
      <c r="D53" s="384"/>
      <c r="E53" s="384"/>
      <c r="F53" s="384"/>
      <c r="G53" s="384"/>
      <c r="H53" s="384"/>
      <c r="I53" s="384"/>
      <c r="J53" s="384"/>
      <c r="K53" s="261"/>
    </row>
    <row r="54" spans="2:11" ht="12.75" customHeight="1">
      <c r="B54" s="260"/>
      <c r="C54" s="263"/>
      <c r="D54" s="263"/>
      <c r="E54" s="263"/>
      <c r="F54" s="263"/>
      <c r="G54" s="263"/>
      <c r="H54" s="263"/>
      <c r="I54" s="263"/>
      <c r="J54" s="263"/>
      <c r="K54" s="261"/>
    </row>
    <row r="55" spans="2:11" ht="15" customHeight="1">
      <c r="B55" s="260"/>
      <c r="C55" s="384" t="s">
        <v>446</v>
      </c>
      <c r="D55" s="384"/>
      <c r="E55" s="384"/>
      <c r="F55" s="384"/>
      <c r="G55" s="384"/>
      <c r="H55" s="384"/>
      <c r="I55" s="384"/>
      <c r="J55" s="384"/>
      <c r="K55" s="261"/>
    </row>
    <row r="56" spans="2:11" ht="15" customHeight="1">
      <c r="B56" s="260"/>
      <c r="C56" s="265"/>
      <c r="D56" s="384" t="s">
        <v>447</v>
      </c>
      <c r="E56" s="384"/>
      <c r="F56" s="384"/>
      <c r="G56" s="384"/>
      <c r="H56" s="384"/>
      <c r="I56" s="384"/>
      <c r="J56" s="384"/>
      <c r="K56" s="261"/>
    </row>
    <row r="57" spans="2:11" ht="15" customHeight="1">
      <c r="B57" s="260"/>
      <c r="C57" s="265"/>
      <c r="D57" s="384" t="s">
        <v>448</v>
      </c>
      <c r="E57" s="384"/>
      <c r="F57" s="384"/>
      <c r="G57" s="384"/>
      <c r="H57" s="384"/>
      <c r="I57" s="384"/>
      <c r="J57" s="384"/>
      <c r="K57" s="261"/>
    </row>
    <row r="58" spans="2:11" ht="15" customHeight="1">
      <c r="B58" s="260"/>
      <c r="C58" s="265"/>
      <c r="D58" s="384" t="s">
        <v>449</v>
      </c>
      <c r="E58" s="384"/>
      <c r="F58" s="384"/>
      <c r="G58" s="384"/>
      <c r="H58" s="384"/>
      <c r="I58" s="384"/>
      <c r="J58" s="384"/>
      <c r="K58" s="261"/>
    </row>
    <row r="59" spans="2:11" ht="15" customHeight="1">
      <c r="B59" s="260"/>
      <c r="C59" s="265"/>
      <c r="D59" s="384" t="s">
        <v>450</v>
      </c>
      <c r="E59" s="384"/>
      <c r="F59" s="384"/>
      <c r="G59" s="384"/>
      <c r="H59" s="384"/>
      <c r="I59" s="384"/>
      <c r="J59" s="384"/>
      <c r="K59" s="261"/>
    </row>
    <row r="60" spans="2:11" ht="15" customHeight="1">
      <c r="B60" s="260"/>
      <c r="C60" s="265"/>
      <c r="D60" s="383" t="s">
        <v>451</v>
      </c>
      <c r="E60" s="383"/>
      <c r="F60" s="383"/>
      <c r="G60" s="383"/>
      <c r="H60" s="383"/>
      <c r="I60" s="383"/>
      <c r="J60" s="383"/>
      <c r="K60" s="261"/>
    </row>
    <row r="61" spans="2:11" ht="15" customHeight="1">
      <c r="B61" s="260"/>
      <c r="C61" s="265"/>
      <c r="D61" s="384" t="s">
        <v>452</v>
      </c>
      <c r="E61" s="384"/>
      <c r="F61" s="384"/>
      <c r="G61" s="384"/>
      <c r="H61" s="384"/>
      <c r="I61" s="384"/>
      <c r="J61" s="384"/>
      <c r="K61" s="261"/>
    </row>
    <row r="62" spans="2:11" ht="12.75" customHeight="1">
      <c r="B62" s="260"/>
      <c r="C62" s="265"/>
      <c r="D62" s="265"/>
      <c r="E62" s="268"/>
      <c r="F62" s="265"/>
      <c r="G62" s="265"/>
      <c r="H62" s="265"/>
      <c r="I62" s="265"/>
      <c r="J62" s="265"/>
      <c r="K62" s="261"/>
    </row>
    <row r="63" spans="2:11" ht="15" customHeight="1">
      <c r="B63" s="260"/>
      <c r="C63" s="265"/>
      <c r="D63" s="384" t="s">
        <v>453</v>
      </c>
      <c r="E63" s="384"/>
      <c r="F63" s="384"/>
      <c r="G63" s="384"/>
      <c r="H63" s="384"/>
      <c r="I63" s="384"/>
      <c r="J63" s="384"/>
      <c r="K63" s="261"/>
    </row>
    <row r="64" spans="2:11" ht="15" customHeight="1">
      <c r="B64" s="260"/>
      <c r="C64" s="265"/>
      <c r="D64" s="383" t="s">
        <v>454</v>
      </c>
      <c r="E64" s="383"/>
      <c r="F64" s="383"/>
      <c r="G64" s="383"/>
      <c r="H64" s="383"/>
      <c r="I64" s="383"/>
      <c r="J64" s="383"/>
      <c r="K64" s="261"/>
    </row>
    <row r="65" spans="2:11" ht="15" customHeight="1">
      <c r="B65" s="260"/>
      <c r="C65" s="265"/>
      <c r="D65" s="384" t="s">
        <v>455</v>
      </c>
      <c r="E65" s="384"/>
      <c r="F65" s="384"/>
      <c r="G65" s="384"/>
      <c r="H65" s="384"/>
      <c r="I65" s="384"/>
      <c r="J65" s="384"/>
      <c r="K65" s="261"/>
    </row>
    <row r="66" spans="2:11" ht="15" customHeight="1">
      <c r="B66" s="260"/>
      <c r="C66" s="265"/>
      <c r="D66" s="384" t="s">
        <v>456</v>
      </c>
      <c r="E66" s="384"/>
      <c r="F66" s="384"/>
      <c r="G66" s="384"/>
      <c r="H66" s="384"/>
      <c r="I66" s="384"/>
      <c r="J66" s="384"/>
      <c r="K66" s="261"/>
    </row>
    <row r="67" spans="2:11" ht="15" customHeight="1">
      <c r="B67" s="260"/>
      <c r="C67" s="265"/>
      <c r="D67" s="384" t="s">
        <v>457</v>
      </c>
      <c r="E67" s="384"/>
      <c r="F67" s="384"/>
      <c r="G67" s="384"/>
      <c r="H67" s="384"/>
      <c r="I67" s="384"/>
      <c r="J67" s="384"/>
      <c r="K67" s="261"/>
    </row>
    <row r="68" spans="2:11" ht="15" customHeight="1">
      <c r="B68" s="260"/>
      <c r="C68" s="265"/>
      <c r="D68" s="384" t="s">
        <v>458</v>
      </c>
      <c r="E68" s="384"/>
      <c r="F68" s="384"/>
      <c r="G68" s="384"/>
      <c r="H68" s="384"/>
      <c r="I68" s="384"/>
      <c r="J68" s="384"/>
      <c r="K68" s="261"/>
    </row>
    <row r="69" spans="2:11" ht="12.75" customHeight="1">
      <c r="B69" s="269"/>
      <c r="C69" s="270"/>
      <c r="D69" s="270"/>
      <c r="E69" s="270"/>
      <c r="F69" s="270"/>
      <c r="G69" s="270"/>
      <c r="H69" s="270"/>
      <c r="I69" s="270"/>
      <c r="J69" s="270"/>
      <c r="K69" s="271"/>
    </row>
    <row r="70" spans="2:11" ht="18.75" customHeight="1">
      <c r="B70" s="272"/>
      <c r="C70" s="272"/>
      <c r="D70" s="272"/>
      <c r="E70" s="272"/>
      <c r="F70" s="272"/>
      <c r="G70" s="272"/>
      <c r="H70" s="272"/>
      <c r="I70" s="272"/>
      <c r="J70" s="272"/>
      <c r="K70" s="273"/>
    </row>
    <row r="71" spans="2:11" ht="18.75" customHeight="1">
      <c r="B71" s="273"/>
      <c r="C71" s="273"/>
      <c r="D71" s="273"/>
      <c r="E71" s="273"/>
      <c r="F71" s="273"/>
      <c r="G71" s="273"/>
      <c r="H71" s="273"/>
      <c r="I71" s="273"/>
      <c r="J71" s="273"/>
      <c r="K71" s="273"/>
    </row>
    <row r="72" spans="2:11" ht="7.5" customHeight="1">
      <c r="B72" s="274"/>
      <c r="C72" s="275"/>
      <c r="D72" s="275"/>
      <c r="E72" s="275"/>
      <c r="F72" s="275"/>
      <c r="G72" s="275"/>
      <c r="H72" s="275"/>
      <c r="I72" s="275"/>
      <c r="J72" s="275"/>
      <c r="K72" s="276"/>
    </row>
    <row r="73" spans="2:11" ht="45" customHeight="1">
      <c r="B73" s="277"/>
      <c r="C73" s="382" t="s">
        <v>93</v>
      </c>
      <c r="D73" s="382"/>
      <c r="E73" s="382"/>
      <c r="F73" s="382"/>
      <c r="G73" s="382"/>
      <c r="H73" s="382"/>
      <c r="I73" s="382"/>
      <c r="J73" s="382"/>
      <c r="K73" s="278"/>
    </row>
    <row r="74" spans="2:11" ht="17.25" customHeight="1">
      <c r="B74" s="277"/>
      <c r="C74" s="279" t="s">
        <v>459</v>
      </c>
      <c r="D74" s="279"/>
      <c r="E74" s="279"/>
      <c r="F74" s="279" t="s">
        <v>460</v>
      </c>
      <c r="G74" s="280"/>
      <c r="H74" s="279" t="s">
        <v>120</v>
      </c>
      <c r="I74" s="279" t="s">
        <v>62</v>
      </c>
      <c r="J74" s="279" t="s">
        <v>461</v>
      </c>
      <c r="K74" s="278"/>
    </row>
    <row r="75" spans="2:11" ht="17.25" customHeight="1">
      <c r="B75" s="277"/>
      <c r="C75" s="281" t="s">
        <v>462</v>
      </c>
      <c r="D75" s="281"/>
      <c r="E75" s="281"/>
      <c r="F75" s="282" t="s">
        <v>463</v>
      </c>
      <c r="G75" s="283"/>
      <c r="H75" s="281"/>
      <c r="I75" s="281"/>
      <c r="J75" s="281" t="s">
        <v>464</v>
      </c>
      <c r="K75" s="278"/>
    </row>
    <row r="76" spans="2:11" ht="5.25" customHeight="1">
      <c r="B76" s="277"/>
      <c r="C76" s="284"/>
      <c r="D76" s="284"/>
      <c r="E76" s="284"/>
      <c r="F76" s="284"/>
      <c r="G76" s="285"/>
      <c r="H76" s="284"/>
      <c r="I76" s="284"/>
      <c r="J76" s="284"/>
      <c r="K76" s="278"/>
    </row>
    <row r="77" spans="2:11" ht="15" customHeight="1">
      <c r="B77" s="277"/>
      <c r="C77" s="267" t="s">
        <v>58</v>
      </c>
      <c r="D77" s="284"/>
      <c r="E77" s="284"/>
      <c r="F77" s="286" t="s">
        <v>465</v>
      </c>
      <c r="G77" s="285"/>
      <c r="H77" s="267" t="s">
        <v>466</v>
      </c>
      <c r="I77" s="267" t="s">
        <v>467</v>
      </c>
      <c r="J77" s="267">
        <v>20</v>
      </c>
      <c r="K77" s="278"/>
    </row>
    <row r="78" spans="2:11" ht="15" customHeight="1">
      <c r="B78" s="277"/>
      <c r="C78" s="267" t="s">
        <v>468</v>
      </c>
      <c r="D78" s="267"/>
      <c r="E78" s="267"/>
      <c r="F78" s="286" t="s">
        <v>465</v>
      </c>
      <c r="G78" s="285"/>
      <c r="H78" s="267" t="s">
        <v>469</v>
      </c>
      <c r="I78" s="267" t="s">
        <v>467</v>
      </c>
      <c r="J78" s="267">
        <v>120</v>
      </c>
      <c r="K78" s="278"/>
    </row>
    <row r="79" spans="2:11" ht="15" customHeight="1">
      <c r="B79" s="287"/>
      <c r="C79" s="267" t="s">
        <v>470</v>
      </c>
      <c r="D79" s="267"/>
      <c r="E79" s="267"/>
      <c r="F79" s="286" t="s">
        <v>471</v>
      </c>
      <c r="G79" s="285"/>
      <c r="H79" s="267" t="s">
        <v>472</v>
      </c>
      <c r="I79" s="267" t="s">
        <v>467</v>
      </c>
      <c r="J79" s="267">
        <v>50</v>
      </c>
      <c r="K79" s="278"/>
    </row>
    <row r="80" spans="2:11" ht="15" customHeight="1">
      <c r="B80" s="287"/>
      <c r="C80" s="267" t="s">
        <v>473</v>
      </c>
      <c r="D80" s="267"/>
      <c r="E80" s="267"/>
      <c r="F80" s="286" t="s">
        <v>465</v>
      </c>
      <c r="G80" s="285"/>
      <c r="H80" s="267" t="s">
        <v>474</v>
      </c>
      <c r="I80" s="267" t="s">
        <v>475</v>
      </c>
      <c r="J80" s="267"/>
      <c r="K80" s="278"/>
    </row>
    <row r="81" spans="2:11" ht="15" customHeight="1">
      <c r="B81" s="287"/>
      <c r="C81" s="288" t="s">
        <v>476</v>
      </c>
      <c r="D81" s="288"/>
      <c r="E81" s="288"/>
      <c r="F81" s="289" t="s">
        <v>471</v>
      </c>
      <c r="G81" s="288"/>
      <c r="H81" s="288" t="s">
        <v>477</v>
      </c>
      <c r="I81" s="288" t="s">
        <v>467</v>
      </c>
      <c r="J81" s="288">
        <v>15</v>
      </c>
      <c r="K81" s="278"/>
    </row>
    <row r="82" spans="2:11" ht="15" customHeight="1">
      <c r="B82" s="287"/>
      <c r="C82" s="288" t="s">
        <v>478</v>
      </c>
      <c r="D82" s="288"/>
      <c r="E82" s="288"/>
      <c r="F82" s="289" t="s">
        <v>471</v>
      </c>
      <c r="G82" s="288"/>
      <c r="H82" s="288" t="s">
        <v>479</v>
      </c>
      <c r="I82" s="288" t="s">
        <v>467</v>
      </c>
      <c r="J82" s="288">
        <v>15</v>
      </c>
      <c r="K82" s="278"/>
    </row>
    <row r="83" spans="2:11" ht="15" customHeight="1">
      <c r="B83" s="287"/>
      <c r="C83" s="288" t="s">
        <v>480</v>
      </c>
      <c r="D83" s="288"/>
      <c r="E83" s="288"/>
      <c r="F83" s="289" t="s">
        <v>471</v>
      </c>
      <c r="G83" s="288"/>
      <c r="H83" s="288" t="s">
        <v>481</v>
      </c>
      <c r="I83" s="288" t="s">
        <v>467</v>
      </c>
      <c r="J83" s="288">
        <v>20</v>
      </c>
      <c r="K83" s="278"/>
    </row>
    <row r="84" spans="2:11" ht="15" customHeight="1">
      <c r="B84" s="287"/>
      <c r="C84" s="288" t="s">
        <v>482</v>
      </c>
      <c r="D84" s="288"/>
      <c r="E84" s="288"/>
      <c r="F84" s="289" t="s">
        <v>471</v>
      </c>
      <c r="G84" s="288"/>
      <c r="H84" s="288" t="s">
        <v>483</v>
      </c>
      <c r="I84" s="288" t="s">
        <v>467</v>
      </c>
      <c r="J84" s="288">
        <v>20</v>
      </c>
      <c r="K84" s="278"/>
    </row>
    <row r="85" spans="2:11" ht="15" customHeight="1">
      <c r="B85" s="287"/>
      <c r="C85" s="267" t="s">
        <v>484</v>
      </c>
      <c r="D85" s="267"/>
      <c r="E85" s="267"/>
      <c r="F85" s="286" t="s">
        <v>471</v>
      </c>
      <c r="G85" s="285"/>
      <c r="H85" s="267" t="s">
        <v>485</v>
      </c>
      <c r="I85" s="267" t="s">
        <v>467</v>
      </c>
      <c r="J85" s="267">
        <v>50</v>
      </c>
      <c r="K85" s="278"/>
    </row>
    <row r="86" spans="2:11" ht="15" customHeight="1">
      <c r="B86" s="287"/>
      <c r="C86" s="267" t="s">
        <v>486</v>
      </c>
      <c r="D86" s="267"/>
      <c r="E86" s="267"/>
      <c r="F86" s="286" t="s">
        <v>471</v>
      </c>
      <c r="G86" s="285"/>
      <c r="H86" s="267" t="s">
        <v>487</v>
      </c>
      <c r="I86" s="267" t="s">
        <v>467</v>
      </c>
      <c r="J86" s="267">
        <v>20</v>
      </c>
      <c r="K86" s="278"/>
    </row>
    <row r="87" spans="2:11" ht="15" customHeight="1">
      <c r="B87" s="287"/>
      <c r="C87" s="267" t="s">
        <v>488</v>
      </c>
      <c r="D87" s="267"/>
      <c r="E87" s="267"/>
      <c r="F87" s="286" t="s">
        <v>471</v>
      </c>
      <c r="G87" s="285"/>
      <c r="H87" s="267" t="s">
        <v>489</v>
      </c>
      <c r="I87" s="267" t="s">
        <v>467</v>
      </c>
      <c r="J87" s="267">
        <v>20</v>
      </c>
      <c r="K87" s="278"/>
    </row>
    <row r="88" spans="2:11" ht="15" customHeight="1">
      <c r="B88" s="287"/>
      <c r="C88" s="267" t="s">
        <v>490</v>
      </c>
      <c r="D88" s="267"/>
      <c r="E88" s="267"/>
      <c r="F88" s="286" t="s">
        <v>471</v>
      </c>
      <c r="G88" s="285"/>
      <c r="H88" s="267" t="s">
        <v>491</v>
      </c>
      <c r="I88" s="267" t="s">
        <v>467</v>
      </c>
      <c r="J88" s="267">
        <v>50</v>
      </c>
      <c r="K88" s="278"/>
    </row>
    <row r="89" spans="2:11" ht="15" customHeight="1">
      <c r="B89" s="287"/>
      <c r="C89" s="267" t="s">
        <v>492</v>
      </c>
      <c r="D89" s="267"/>
      <c r="E89" s="267"/>
      <c r="F89" s="286" t="s">
        <v>471</v>
      </c>
      <c r="G89" s="285"/>
      <c r="H89" s="267" t="s">
        <v>492</v>
      </c>
      <c r="I89" s="267" t="s">
        <v>467</v>
      </c>
      <c r="J89" s="267">
        <v>50</v>
      </c>
      <c r="K89" s="278"/>
    </row>
    <row r="90" spans="2:11" ht="15" customHeight="1">
      <c r="B90" s="287"/>
      <c r="C90" s="267" t="s">
        <v>126</v>
      </c>
      <c r="D90" s="267"/>
      <c r="E90" s="267"/>
      <c r="F90" s="286" t="s">
        <v>471</v>
      </c>
      <c r="G90" s="285"/>
      <c r="H90" s="267" t="s">
        <v>493</v>
      </c>
      <c r="I90" s="267" t="s">
        <v>467</v>
      </c>
      <c r="J90" s="267">
        <v>255</v>
      </c>
      <c r="K90" s="278"/>
    </row>
    <row r="91" spans="2:11" ht="15" customHeight="1">
      <c r="B91" s="287"/>
      <c r="C91" s="267" t="s">
        <v>494</v>
      </c>
      <c r="D91" s="267"/>
      <c r="E91" s="267"/>
      <c r="F91" s="286" t="s">
        <v>465</v>
      </c>
      <c r="G91" s="285"/>
      <c r="H91" s="267" t="s">
        <v>495</v>
      </c>
      <c r="I91" s="267" t="s">
        <v>496</v>
      </c>
      <c r="J91" s="267"/>
      <c r="K91" s="278"/>
    </row>
    <row r="92" spans="2:11" ht="15" customHeight="1">
      <c r="B92" s="287"/>
      <c r="C92" s="267" t="s">
        <v>497</v>
      </c>
      <c r="D92" s="267"/>
      <c r="E92" s="267"/>
      <c r="F92" s="286" t="s">
        <v>465</v>
      </c>
      <c r="G92" s="285"/>
      <c r="H92" s="267" t="s">
        <v>498</v>
      </c>
      <c r="I92" s="267" t="s">
        <v>499</v>
      </c>
      <c r="J92" s="267"/>
      <c r="K92" s="278"/>
    </row>
    <row r="93" spans="2:11" ht="15" customHeight="1">
      <c r="B93" s="287"/>
      <c r="C93" s="267" t="s">
        <v>500</v>
      </c>
      <c r="D93" s="267"/>
      <c r="E93" s="267"/>
      <c r="F93" s="286" t="s">
        <v>465</v>
      </c>
      <c r="G93" s="285"/>
      <c r="H93" s="267" t="s">
        <v>500</v>
      </c>
      <c r="I93" s="267" t="s">
        <v>499</v>
      </c>
      <c r="J93" s="267"/>
      <c r="K93" s="278"/>
    </row>
    <row r="94" spans="2:11" ht="15" customHeight="1">
      <c r="B94" s="287"/>
      <c r="C94" s="267" t="s">
        <v>43</v>
      </c>
      <c r="D94" s="267"/>
      <c r="E94" s="267"/>
      <c r="F94" s="286" t="s">
        <v>465</v>
      </c>
      <c r="G94" s="285"/>
      <c r="H94" s="267" t="s">
        <v>501</v>
      </c>
      <c r="I94" s="267" t="s">
        <v>499</v>
      </c>
      <c r="J94" s="267"/>
      <c r="K94" s="278"/>
    </row>
    <row r="95" spans="2:11" ht="15" customHeight="1">
      <c r="B95" s="287"/>
      <c r="C95" s="267" t="s">
        <v>53</v>
      </c>
      <c r="D95" s="267"/>
      <c r="E95" s="267"/>
      <c r="F95" s="286" t="s">
        <v>465</v>
      </c>
      <c r="G95" s="285"/>
      <c r="H95" s="267" t="s">
        <v>502</v>
      </c>
      <c r="I95" s="267" t="s">
        <v>499</v>
      </c>
      <c r="J95" s="267"/>
      <c r="K95" s="278"/>
    </row>
    <row r="96" spans="2:11" ht="15" customHeight="1">
      <c r="B96" s="290"/>
      <c r="C96" s="291"/>
      <c r="D96" s="291"/>
      <c r="E96" s="291"/>
      <c r="F96" s="291"/>
      <c r="G96" s="291"/>
      <c r="H96" s="291"/>
      <c r="I96" s="291"/>
      <c r="J96" s="291"/>
      <c r="K96" s="292"/>
    </row>
    <row r="97" spans="2:11" ht="18.75" customHeight="1">
      <c r="B97" s="293"/>
      <c r="C97" s="294"/>
      <c r="D97" s="294"/>
      <c r="E97" s="294"/>
      <c r="F97" s="294"/>
      <c r="G97" s="294"/>
      <c r="H97" s="294"/>
      <c r="I97" s="294"/>
      <c r="J97" s="294"/>
      <c r="K97" s="293"/>
    </row>
    <row r="98" spans="2:11" ht="18.75" customHeight="1">
      <c r="B98" s="273"/>
      <c r="C98" s="273"/>
      <c r="D98" s="273"/>
      <c r="E98" s="273"/>
      <c r="F98" s="273"/>
      <c r="G98" s="273"/>
      <c r="H98" s="273"/>
      <c r="I98" s="273"/>
      <c r="J98" s="273"/>
      <c r="K98" s="273"/>
    </row>
    <row r="99" spans="2:11" ht="7.5" customHeight="1">
      <c r="B99" s="274"/>
      <c r="C99" s="275"/>
      <c r="D99" s="275"/>
      <c r="E99" s="275"/>
      <c r="F99" s="275"/>
      <c r="G99" s="275"/>
      <c r="H99" s="275"/>
      <c r="I99" s="275"/>
      <c r="J99" s="275"/>
      <c r="K99" s="276"/>
    </row>
    <row r="100" spans="2:11" ht="45" customHeight="1">
      <c r="B100" s="277"/>
      <c r="C100" s="382" t="s">
        <v>503</v>
      </c>
      <c r="D100" s="382"/>
      <c r="E100" s="382"/>
      <c r="F100" s="382"/>
      <c r="G100" s="382"/>
      <c r="H100" s="382"/>
      <c r="I100" s="382"/>
      <c r="J100" s="382"/>
      <c r="K100" s="278"/>
    </row>
    <row r="101" spans="2:11" ht="17.25" customHeight="1">
      <c r="B101" s="277"/>
      <c r="C101" s="279" t="s">
        <v>459</v>
      </c>
      <c r="D101" s="279"/>
      <c r="E101" s="279"/>
      <c r="F101" s="279" t="s">
        <v>460</v>
      </c>
      <c r="G101" s="280"/>
      <c r="H101" s="279" t="s">
        <v>120</v>
      </c>
      <c r="I101" s="279" t="s">
        <v>62</v>
      </c>
      <c r="J101" s="279" t="s">
        <v>461</v>
      </c>
      <c r="K101" s="278"/>
    </row>
    <row r="102" spans="2:11" ht="17.25" customHeight="1">
      <c r="B102" s="277"/>
      <c r="C102" s="281" t="s">
        <v>462</v>
      </c>
      <c r="D102" s="281"/>
      <c r="E102" s="281"/>
      <c r="F102" s="282" t="s">
        <v>463</v>
      </c>
      <c r="G102" s="283"/>
      <c r="H102" s="281"/>
      <c r="I102" s="281"/>
      <c r="J102" s="281" t="s">
        <v>464</v>
      </c>
      <c r="K102" s="278"/>
    </row>
    <row r="103" spans="2:11" ht="5.25" customHeight="1">
      <c r="B103" s="277"/>
      <c r="C103" s="279"/>
      <c r="D103" s="279"/>
      <c r="E103" s="279"/>
      <c r="F103" s="279"/>
      <c r="G103" s="295"/>
      <c r="H103" s="279"/>
      <c r="I103" s="279"/>
      <c r="J103" s="279"/>
      <c r="K103" s="278"/>
    </row>
    <row r="104" spans="2:11" ht="15" customHeight="1">
      <c r="B104" s="277"/>
      <c r="C104" s="267" t="s">
        <v>58</v>
      </c>
      <c r="D104" s="284"/>
      <c r="E104" s="284"/>
      <c r="F104" s="286" t="s">
        <v>465</v>
      </c>
      <c r="G104" s="295"/>
      <c r="H104" s="267" t="s">
        <v>504</v>
      </c>
      <c r="I104" s="267" t="s">
        <v>467</v>
      </c>
      <c r="J104" s="267">
        <v>20</v>
      </c>
      <c r="K104" s="278"/>
    </row>
    <row r="105" spans="2:11" ht="15" customHeight="1">
      <c r="B105" s="277"/>
      <c r="C105" s="267" t="s">
        <v>468</v>
      </c>
      <c r="D105" s="267"/>
      <c r="E105" s="267"/>
      <c r="F105" s="286" t="s">
        <v>465</v>
      </c>
      <c r="G105" s="267"/>
      <c r="H105" s="267" t="s">
        <v>504</v>
      </c>
      <c r="I105" s="267" t="s">
        <v>467</v>
      </c>
      <c r="J105" s="267">
        <v>120</v>
      </c>
      <c r="K105" s="278"/>
    </row>
    <row r="106" spans="2:11" ht="15" customHeight="1">
      <c r="B106" s="287"/>
      <c r="C106" s="267" t="s">
        <v>470</v>
      </c>
      <c r="D106" s="267"/>
      <c r="E106" s="267"/>
      <c r="F106" s="286" t="s">
        <v>471</v>
      </c>
      <c r="G106" s="267"/>
      <c r="H106" s="267" t="s">
        <v>504</v>
      </c>
      <c r="I106" s="267" t="s">
        <v>467</v>
      </c>
      <c r="J106" s="267">
        <v>50</v>
      </c>
      <c r="K106" s="278"/>
    </row>
    <row r="107" spans="2:11" ht="15" customHeight="1">
      <c r="B107" s="287"/>
      <c r="C107" s="267" t="s">
        <v>473</v>
      </c>
      <c r="D107" s="267"/>
      <c r="E107" s="267"/>
      <c r="F107" s="286" t="s">
        <v>465</v>
      </c>
      <c r="G107" s="267"/>
      <c r="H107" s="267" t="s">
        <v>504</v>
      </c>
      <c r="I107" s="267" t="s">
        <v>475</v>
      </c>
      <c r="J107" s="267"/>
      <c r="K107" s="278"/>
    </row>
    <row r="108" spans="2:11" ht="15" customHeight="1">
      <c r="B108" s="287"/>
      <c r="C108" s="267" t="s">
        <v>484</v>
      </c>
      <c r="D108" s="267"/>
      <c r="E108" s="267"/>
      <c r="F108" s="286" t="s">
        <v>471</v>
      </c>
      <c r="G108" s="267"/>
      <c r="H108" s="267" t="s">
        <v>504</v>
      </c>
      <c r="I108" s="267" t="s">
        <v>467</v>
      </c>
      <c r="J108" s="267">
        <v>50</v>
      </c>
      <c r="K108" s="278"/>
    </row>
    <row r="109" spans="2:11" ht="15" customHeight="1">
      <c r="B109" s="287"/>
      <c r="C109" s="267" t="s">
        <v>492</v>
      </c>
      <c r="D109" s="267"/>
      <c r="E109" s="267"/>
      <c r="F109" s="286" t="s">
        <v>471</v>
      </c>
      <c r="G109" s="267"/>
      <c r="H109" s="267" t="s">
        <v>504</v>
      </c>
      <c r="I109" s="267" t="s">
        <v>467</v>
      </c>
      <c r="J109" s="267">
        <v>50</v>
      </c>
      <c r="K109" s="278"/>
    </row>
    <row r="110" spans="2:11" ht="15" customHeight="1">
      <c r="B110" s="287"/>
      <c r="C110" s="267" t="s">
        <v>490</v>
      </c>
      <c r="D110" s="267"/>
      <c r="E110" s="267"/>
      <c r="F110" s="286" t="s">
        <v>471</v>
      </c>
      <c r="G110" s="267"/>
      <c r="H110" s="267" t="s">
        <v>504</v>
      </c>
      <c r="I110" s="267" t="s">
        <v>467</v>
      </c>
      <c r="J110" s="267">
        <v>50</v>
      </c>
      <c r="K110" s="278"/>
    </row>
    <row r="111" spans="2:11" ht="15" customHeight="1">
      <c r="B111" s="287"/>
      <c r="C111" s="267" t="s">
        <v>58</v>
      </c>
      <c r="D111" s="267"/>
      <c r="E111" s="267"/>
      <c r="F111" s="286" t="s">
        <v>465</v>
      </c>
      <c r="G111" s="267"/>
      <c r="H111" s="267" t="s">
        <v>505</v>
      </c>
      <c r="I111" s="267" t="s">
        <v>467</v>
      </c>
      <c r="J111" s="267">
        <v>20</v>
      </c>
      <c r="K111" s="278"/>
    </row>
    <row r="112" spans="2:11" ht="15" customHeight="1">
      <c r="B112" s="287"/>
      <c r="C112" s="267" t="s">
        <v>506</v>
      </c>
      <c r="D112" s="267"/>
      <c r="E112" s="267"/>
      <c r="F112" s="286" t="s">
        <v>465</v>
      </c>
      <c r="G112" s="267"/>
      <c r="H112" s="267" t="s">
        <v>507</v>
      </c>
      <c r="I112" s="267" t="s">
        <v>467</v>
      </c>
      <c r="J112" s="267">
        <v>120</v>
      </c>
      <c r="K112" s="278"/>
    </row>
    <row r="113" spans="2:11" ht="15" customHeight="1">
      <c r="B113" s="287"/>
      <c r="C113" s="267" t="s">
        <v>43</v>
      </c>
      <c r="D113" s="267"/>
      <c r="E113" s="267"/>
      <c r="F113" s="286" t="s">
        <v>465</v>
      </c>
      <c r="G113" s="267"/>
      <c r="H113" s="267" t="s">
        <v>508</v>
      </c>
      <c r="I113" s="267" t="s">
        <v>499</v>
      </c>
      <c r="J113" s="267"/>
      <c r="K113" s="278"/>
    </row>
    <row r="114" spans="2:11" ht="15" customHeight="1">
      <c r="B114" s="287"/>
      <c r="C114" s="267" t="s">
        <v>53</v>
      </c>
      <c r="D114" s="267"/>
      <c r="E114" s="267"/>
      <c r="F114" s="286" t="s">
        <v>465</v>
      </c>
      <c r="G114" s="267"/>
      <c r="H114" s="267" t="s">
        <v>509</v>
      </c>
      <c r="I114" s="267" t="s">
        <v>499</v>
      </c>
      <c r="J114" s="267"/>
      <c r="K114" s="278"/>
    </row>
    <row r="115" spans="2:11" ht="15" customHeight="1">
      <c r="B115" s="287"/>
      <c r="C115" s="267" t="s">
        <v>62</v>
      </c>
      <c r="D115" s="267"/>
      <c r="E115" s="267"/>
      <c r="F115" s="286" t="s">
        <v>465</v>
      </c>
      <c r="G115" s="267"/>
      <c r="H115" s="267" t="s">
        <v>510</v>
      </c>
      <c r="I115" s="267" t="s">
        <v>511</v>
      </c>
      <c r="J115" s="267"/>
      <c r="K115" s="278"/>
    </row>
    <row r="116" spans="2:11" ht="15" customHeight="1">
      <c r="B116" s="290"/>
      <c r="C116" s="296"/>
      <c r="D116" s="296"/>
      <c r="E116" s="296"/>
      <c r="F116" s="296"/>
      <c r="G116" s="296"/>
      <c r="H116" s="296"/>
      <c r="I116" s="296"/>
      <c r="J116" s="296"/>
      <c r="K116" s="292"/>
    </row>
    <row r="117" spans="2:11" ht="18.75" customHeight="1">
      <c r="B117" s="297"/>
      <c r="C117" s="263"/>
      <c r="D117" s="263"/>
      <c r="E117" s="263"/>
      <c r="F117" s="298"/>
      <c r="G117" s="263"/>
      <c r="H117" s="263"/>
      <c r="I117" s="263"/>
      <c r="J117" s="263"/>
      <c r="K117" s="297"/>
    </row>
    <row r="118" spans="2:11" ht="18.75" customHeight="1">
      <c r="B118" s="273"/>
      <c r="C118" s="273"/>
      <c r="D118" s="273"/>
      <c r="E118" s="273"/>
      <c r="F118" s="273"/>
      <c r="G118" s="273"/>
      <c r="H118" s="273"/>
      <c r="I118" s="273"/>
      <c r="J118" s="273"/>
      <c r="K118" s="273"/>
    </row>
    <row r="119" spans="2:11" ht="7.5" customHeight="1">
      <c r="B119" s="299"/>
      <c r="C119" s="300"/>
      <c r="D119" s="300"/>
      <c r="E119" s="300"/>
      <c r="F119" s="300"/>
      <c r="G119" s="300"/>
      <c r="H119" s="300"/>
      <c r="I119" s="300"/>
      <c r="J119" s="300"/>
      <c r="K119" s="301"/>
    </row>
    <row r="120" spans="2:11" ht="45" customHeight="1">
      <c r="B120" s="302"/>
      <c r="C120" s="381" t="s">
        <v>512</v>
      </c>
      <c r="D120" s="381"/>
      <c r="E120" s="381"/>
      <c r="F120" s="381"/>
      <c r="G120" s="381"/>
      <c r="H120" s="381"/>
      <c r="I120" s="381"/>
      <c r="J120" s="381"/>
      <c r="K120" s="303"/>
    </row>
    <row r="121" spans="2:11" ht="17.25" customHeight="1">
      <c r="B121" s="304"/>
      <c r="C121" s="279" t="s">
        <v>459</v>
      </c>
      <c r="D121" s="279"/>
      <c r="E121" s="279"/>
      <c r="F121" s="279" t="s">
        <v>460</v>
      </c>
      <c r="G121" s="280"/>
      <c r="H121" s="279" t="s">
        <v>120</v>
      </c>
      <c r="I121" s="279" t="s">
        <v>62</v>
      </c>
      <c r="J121" s="279" t="s">
        <v>461</v>
      </c>
      <c r="K121" s="305"/>
    </row>
    <row r="122" spans="2:11" ht="17.25" customHeight="1">
      <c r="B122" s="304"/>
      <c r="C122" s="281" t="s">
        <v>462</v>
      </c>
      <c r="D122" s="281"/>
      <c r="E122" s="281"/>
      <c r="F122" s="282" t="s">
        <v>463</v>
      </c>
      <c r="G122" s="283"/>
      <c r="H122" s="281"/>
      <c r="I122" s="281"/>
      <c r="J122" s="281" t="s">
        <v>464</v>
      </c>
      <c r="K122" s="305"/>
    </row>
    <row r="123" spans="2:11" ht="5.25" customHeight="1">
      <c r="B123" s="306"/>
      <c r="C123" s="284"/>
      <c r="D123" s="284"/>
      <c r="E123" s="284"/>
      <c r="F123" s="284"/>
      <c r="G123" s="267"/>
      <c r="H123" s="284"/>
      <c r="I123" s="284"/>
      <c r="J123" s="284"/>
      <c r="K123" s="307"/>
    </row>
    <row r="124" spans="2:11" ht="15" customHeight="1">
      <c r="B124" s="306"/>
      <c r="C124" s="267" t="s">
        <v>468</v>
      </c>
      <c r="D124" s="284"/>
      <c r="E124" s="284"/>
      <c r="F124" s="286" t="s">
        <v>465</v>
      </c>
      <c r="G124" s="267"/>
      <c r="H124" s="267" t="s">
        <v>504</v>
      </c>
      <c r="I124" s="267" t="s">
        <v>467</v>
      </c>
      <c r="J124" s="267">
        <v>120</v>
      </c>
      <c r="K124" s="308"/>
    </row>
    <row r="125" spans="2:11" ht="15" customHeight="1">
      <c r="B125" s="306"/>
      <c r="C125" s="267" t="s">
        <v>513</v>
      </c>
      <c r="D125" s="267"/>
      <c r="E125" s="267"/>
      <c r="F125" s="286" t="s">
        <v>465</v>
      </c>
      <c r="G125" s="267"/>
      <c r="H125" s="267" t="s">
        <v>514</v>
      </c>
      <c r="I125" s="267" t="s">
        <v>467</v>
      </c>
      <c r="J125" s="267" t="s">
        <v>515</v>
      </c>
      <c r="K125" s="308"/>
    </row>
    <row r="126" spans="2:11" ht="15" customHeight="1">
      <c r="B126" s="306"/>
      <c r="C126" s="267" t="s">
        <v>414</v>
      </c>
      <c r="D126" s="267"/>
      <c r="E126" s="267"/>
      <c r="F126" s="286" t="s">
        <v>465</v>
      </c>
      <c r="G126" s="267"/>
      <c r="H126" s="267" t="s">
        <v>516</v>
      </c>
      <c r="I126" s="267" t="s">
        <v>467</v>
      </c>
      <c r="J126" s="267" t="s">
        <v>515</v>
      </c>
      <c r="K126" s="308"/>
    </row>
    <row r="127" spans="2:11" ht="15" customHeight="1">
      <c r="B127" s="306"/>
      <c r="C127" s="267" t="s">
        <v>476</v>
      </c>
      <c r="D127" s="267"/>
      <c r="E127" s="267"/>
      <c r="F127" s="286" t="s">
        <v>471</v>
      </c>
      <c r="G127" s="267"/>
      <c r="H127" s="267" t="s">
        <v>477</v>
      </c>
      <c r="I127" s="267" t="s">
        <v>467</v>
      </c>
      <c r="J127" s="267">
        <v>15</v>
      </c>
      <c r="K127" s="308"/>
    </row>
    <row r="128" spans="2:11" ht="15" customHeight="1">
      <c r="B128" s="306"/>
      <c r="C128" s="288" t="s">
        <v>478</v>
      </c>
      <c r="D128" s="288"/>
      <c r="E128" s="288"/>
      <c r="F128" s="289" t="s">
        <v>471</v>
      </c>
      <c r="G128" s="288"/>
      <c r="H128" s="288" t="s">
        <v>479</v>
      </c>
      <c r="I128" s="288" t="s">
        <v>467</v>
      </c>
      <c r="J128" s="288">
        <v>15</v>
      </c>
      <c r="K128" s="308"/>
    </row>
    <row r="129" spans="2:11" ht="15" customHeight="1">
      <c r="B129" s="306"/>
      <c r="C129" s="288" t="s">
        <v>480</v>
      </c>
      <c r="D129" s="288"/>
      <c r="E129" s="288"/>
      <c r="F129" s="289" t="s">
        <v>471</v>
      </c>
      <c r="G129" s="288"/>
      <c r="H129" s="288" t="s">
        <v>481</v>
      </c>
      <c r="I129" s="288" t="s">
        <v>467</v>
      </c>
      <c r="J129" s="288">
        <v>20</v>
      </c>
      <c r="K129" s="308"/>
    </row>
    <row r="130" spans="2:11" ht="15" customHeight="1">
      <c r="B130" s="306"/>
      <c r="C130" s="288" t="s">
        <v>482</v>
      </c>
      <c r="D130" s="288"/>
      <c r="E130" s="288"/>
      <c r="F130" s="289" t="s">
        <v>471</v>
      </c>
      <c r="G130" s="288"/>
      <c r="H130" s="288" t="s">
        <v>483</v>
      </c>
      <c r="I130" s="288" t="s">
        <v>467</v>
      </c>
      <c r="J130" s="288">
        <v>20</v>
      </c>
      <c r="K130" s="308"/>
    </row>
    <row r="131" spans="2:11" ht="15" customHeight="1">
      <c r="B131" s="306"/>
      <c r="C131" s="267" t="s">
        <v>470</v>
      </c>
      <c r="D131" s="267"/>
      <c r="E131" s="267"/>
      <c r="F131" s="286" t="s">
        <v>471</v>
      </c>
      <c r="G131" s="267"/>
      <c r="H131" s="267" t="s">
        <v>504</v>
      </c>
      <c r="I131" s="267" t="s">
        <v>467</v>
      </c>
      <c r="J131" s="267">
        <v>50</v>
      </c>
      <c r="K131" s="308"/>
    </row>
    <row r="132" spans="2:11" ht="15" customHeight="1">
      <c r="B132" s="306"/>
      <c r="C132" s="267" t="s">
        <v>484</v>
      </c>
      <c r="D132" s="267"/>
      <c r="E132" s="267"/>
      <c r="F132" s="286" t="s">
        <v>471</v>
      </c>
      <c r="G132" s="267"/>
      <c r="H132" s="267" t="s">
        <v>504</v>
      </c>
      <c r="I132" s="267" t="s">
        <v>467</v>
      </c>
      <c r="J132" s="267">
        <v>50</v>
      </c>
      <c r="K132" s="308"/>
    </row>
    <row r="133" spans="2:11" ht="15" customHeight="1">
      <c r="B133" s="306"/>
      <c r="C133" s="267" t="s">
        <v>490</v>
      </c>
      <c r="D133" s="267"/>
      <c r="E133" s="267"/>
      <c r="F133" s="286" t="s">
        <v>471</v>
      </c>
      <c r="G133" s="267"/>
      <c r="H133" s="267" t="s">
        <v>504</v>
      </c>
      <c r="I133" s="267" t="s">
        <v>467</v>
      </c>
      <c r="J133" s="267">
        <v>50</v>
      </c>
      <c r="K133" s="308"/>
    </row>
    <row r="134" spans="2:11" ht="15" customHeight="1">
      <c r="B134" s="306"/>
      <c r="C134" s="267" t="s">
        <v>492</v>
      </c>
      <c r="D134" s="267"/>
      <c r="E134" s="267"/>
      <c r="F134" s="286" t="s">
        <v>471</v>
      </c>
      <c r="G134" s="267"/>
      <c r="H134" s="267" t="s">
        <v>504</v>
      </c>
      <c r="I134" s="267" t="s">
        <v>467</v>
      </c>
      <c r="J134" s="267">
        <v>50</v>
      </c>
      <c r="K134" s="308"/>
    </row>
    <row r="135" spans="2:11" ht="15" customHeight="1">
      <c r="B135" s="306"/>
      <c r="C135" s="267" t="s">
        <v>126</v>
      </c>
      <c r="D135" s="267"/>
      <c r="E135" s="267"/>
      <c r="F135" s="286" t="s">
        <v>471</v>
      </c>
      <c r="G135" s="267"/>
      <c r="H135" s="267" t="s">
        <v>517</v>
      </c>
      <c r="I135" s="267" t="s">
        <v>467</v>
      </c>
      <c r="J135" s="267">
        <v>255</v>
      </c>
      <c r="K135" s="308"/>
    </row>
    <row r="136" spans="2:11" ht="15" customHeight="1">
      <c r="B136" s="306"/>
      <c r="C136" s="267" t="s">
        <v>494</v>
      </c>
      <c r="D136" s="267"/>
      <c r="E136" s="267"/>
      <c r="F136" s="286" t="s">
        <v>465</v>
      </c>
      <c r="G136" s="267"/>
      <c r="H136" s="267" t="s">
        <v>518</v>
      </c>
      <c r="I136" s="267" t="s">
        <v>496</v>
      </c>
      <c r="J136" s="267"/>
      <c r="K136" s="308"/>
    </row>
    <row r="137" spans="2:11" ht="15" customHeight="1">
      <c r="B137" s="306"/>
      <c r="C137" s="267" t="s">
        <v>497</v>
      </c>
      <c r="D137" s="267"/>
      <c r="E137" s="267"/>
      <c r="F137" s="286" t="s">
        <v>465</v>
      </c>
      <c r="G137" s="267"/>
      <c r="H137" s="267" t="s">
        <v>519</v>
      </c>
      <c r="I137" s="267" t="s">
        <v>499</v>
      </c>
      <c r="J137" s="267"/>
      <c r="K137" s="308"/>
    </row>
    <row r="138" spans="2:11" ht="15" customHeight="1">
      <c r="B138" s="306"/>
      <c r="C138" s="267" t="s">
        <v>500</v>
      </c>
      <c r="D138" s="267"/>
      <c r="E138" s="267"/>
      <c r="F138" s="286" t="s">
        <v>465</v>
      </c>
      <c r="G138" s="267"/>
      <c r="H138" s="267" t="s">
        <v>500</v>
      </c>
      <c r="I138" s="267" t="s">
        <v>499</v>
      </c>
      <c r="J138" s="267"/>
      <c r="K138" s="308"/>
    </row>
    <row r="139" spans="2:11" ht="15" customHeight="1">
      <c r="B139" s="306"/>
      <c r="C139" s="267" t="s">
        <v>43</v>
      </c>
      <c r="D139" s="267"/>
      <c r="E139" s="267"/>
      <c r="F139" s="286" t="s">
        <v>465</v>
      </c>
      <c r="G139" s="267"/>
      <c r="H139" s="267" t="s">
        <v>520</v>
      </c>
      <c r="I139" s="267" t="s">
        <v>499</v>
      </c>
      <c r="J139" s="267"/>
      <c r="K139" s="308"/>
    </row>
    <row r="140" spans="2:11" ht="15" customHeight="1">
      <c r="B140" s="306"/>
      <c r="C140" s="267" t="s">
        <v>521</v>
      </c>
      <c r="D140" s="267"/>
      <c r="E140" s="267"/>
      <c r="F140" s="286" t="s">
        <v>465</v>
      </c>
      <c r="G140" s="267"/>
      <c r="H140" s="267" t="s">
        <v>522</v>
      </c>
      <c r="I140" s="267" t="s">
        <v>499</v>
      </c>
      <c r="J140" s="267"/>
      <c r="K140" s="308"/>
    </row>
    <row r="141" spans="2:11" ht="15" customHeight="1">
      <c r="B141" s="309"/>
      <c r="C141" s="310"/>
      <c r="D141" s="310"/>
      <c r="E141" s="310"/>
      <c r="F141" s="310"/>
      <c r="G141" s="310"/>
      <c r="H141" s="310"/>
      <c r="I141" s="310"/>
      <c r="J141" s="310"/>
      <c r="K141" s="311"/>
    </row>
    <row r="142" spans="2:11" ht="18.75" customHeight="1">
      <c r="B142" s="263"/>
      <c r="C142" s="263"/>
      <c r="D142" s="263"/>
      <c r="E142" s="263"/>
      <c r="F142" s="298"/>
      <c r="G142" s="263"/>
      <c r="H142" s="263"/>
      <c r="I142" s="263"/>
      <c r="J142" s="263"/>
      <c r="K142" s="263"/>
    </row>
    <row r="143" spans="2:11" ht="18.75" customHeight="1">
      <c r="B143" s="273"/>
      <c r="C143" s="273"/>
      <c r="D143" s="273"/>
      <c r="E143" s="273"/>
      <c r="F143" s="273"/>
      <c r="G143" s="273"/>
      <c r="H143" s="273"/>
      <c r="I143" s="273"/>
      <c r="J143" s="273"/>
      <c r="K143" s="273"/>
    </row>
    <row r="144" spans="2:11" ht="7.5" customHeight="1">
      <c r="B144" s="274"/>
      <c r="C144" s="275"/>
      <c r="D144" s="275"/>
      <c r="E144" s="275"/>
      <c r="F144" s="275"/>
      <c r="G144" s="275"/>
      <c r="H144" s="275"/>
      <c r="I144" s="275"/>
      <c r="J144" s="275"/>
      <c r="K144" s="276"/>
    </row>
    <row r="145" spans="2:11" ht="45" customHeight="1">
      <c r="B145" s="277"/>
      <c r="C145" s="382" t="s">
        <v>523</v>
      </c>
      <c r="D145" s="382"/>
      <c r="E145" s="382"/>
      <c r="F145" s="382"/>
      <c r="G145" s="382"/>
      <c r="H145" s="382"/>
      <c r="I145" s="382"/>
      <c r="J145" s="382"/>
      <c r="K145" s="278"/>
    </row>
    <row r="146" spans="2:11" ht="17.25" customHeight="1">
      <c r="B146" s="277"/>
      <c r="C146" s="279" t="s">
        <v>459</v>
      </c>
      <c r="D146" s="279"/>
      <c r="E146" s="279"/>
      <c r="F146" s="279" t="s">
        <v>460</v>
      </c>
      <c r="G146" s="280"/>
      <c r="H146" s="279" t="s">
        <v>120</v>
      </c>
      <c r="I146" s="279" t="s">
        <v>62</v>
      </c>
      <c r="J146" s="279" t="s">
        <v>461</v>
      </c>
      <c r="K146" s="278"/>
    </row>
    <row r="147" spans="2:11" ht="17.25" customHeight="1">
      <c r="B147" s="277"/>
      <c r="C147" s="281" t="s">
        <v>462</v>
      </c>
      <c r="D147" s="281"/>
      <c r="E147" s="281"/>
      <c r="F147" s="282" t="s">
        <v>463</v>
      </c>
      <c r="G147" s="283"/>
      <c r="H147" s="281"/>
      <c r="I147" s="281"/>
      <c r="J147" s="281" t="s">
        <v>464</v>
      </c>
      <c r="K147" s="278"/>
    </row>
    <row r="148" spans="2:11" ht="5.25" customHeight="1">
      <c r="B148" s="287"/>
      <c r="C148" s="284"/>
      <c r="D148" s="284"/>
      <c r="E148" s="284"/>
      <c r="F148" s="284"/>
      <c r="G148" s="285"/>
      <c r="H148" s="284"/>
      <c r="I148" s="284"/>
      <c r="J148" s="284"/>
      <c r="K148" s="308"/>
    </row>
    <row r="149" spans="2:11" ht="15" customHeight="1">
      <c r="B149" s="287"/>
      <c r="C149" s="312" t="s">
        <v>468</v>
      </c>
      <c r="D149" s="267"/>
      <c r="E149" s="267"/>
      <c r="F149" s="313" t="s">
        <v>465</v>
      </c>
      <c r="G149" s="267"/>
      <c r="H149" s="312" t="s">
        <v>504</v>
      </c>
      <c r="I149" s="312" t="s">
        <v>467</v>
      </c>
      <c r="J149" s="312">
        <v>120</v>
      </c>
      <c r="K149" s="308"/>
    </row>
    <row r="150" spans="2:11" ht="15" customHeight="1">
      <c r="B150" s="287"/>
      <c r="C150" s="312" t="s">
        <v>513</v>
      </c>
      <c r="D150" s="267"/>
      <c r="E150" s="267"/>
      <c r="F150" s="313" t="s">
        <v>465</v>
      </c>
      <c r="G150" s="267"/>
      <c r="H150" s="312" t="s">
        <v>524</v>
      </c>
      <c r="I150" s="312" t="s">
        <v>467</v>
      </c>
      <c r="J150" s="312" t="s">
        <v>515</v>
      </c>
      <c r="K150" s="308"/>
    </row>
    <row r="151" spans="2:11" ht="15" customHeight="1">
      <c r="B151" s="287"/>
      <c r="C151" s="312" t="s">
        <v>414</v>
      </c>
      <c r="D151" s="267"/>
      <c r="E151" s="267"/>
      <c r="F151" s="313" t="s">
        <v>465</v>
      </c>
      <c r="G151" s="267"/>
      <c r="H151" s="312" t="s">
        <v>525</v>
      </c>
      <c r="I151" s="312" t="s">
        <v>467</v>
      </c>
      <c r="J151" s="312" t="s">
        <v>515</v>
      </c>
      <c r="K151" s="308"/>
    </row>
    <row r="152" spans="2:11" ht="15" customHeight="1">
      <c r="B152" s="287"/>
      <c r="C152" s="312" t="s">
        <v>470</v>
      </c>
      <c r="D152" s="267"/>
      <c r="E152" s="267"/>
      <c r="F152" s="313" t="s">
        <v>471</v>
      </c>
      <c r="G152" s="267"/>
      <c r="H152" s="312" t="s">
        <v>504</v>
      </c>
      <c r="I152" s="312" t="s">
        <v>467</v>
      </c>
      <c r="J152" s="312">
        <v>50</v>
      </c>
      <c r="K152" s="308"/>
    </row>
    <row r="153" spans="2:11" ht="15" customHeight="1">
      <c r="B153" s="287"/>
      <c r="C153" s="312" t="s">
        <v>473</v>
      </c>
      <c r="D153" s="267"/>
      <c r="E153" s="267"/>
      <c r="F153" s="313" t="s">
        <v>465</v>
      </c>
      <c r="G153" s="267"/>
      <c r="H153" s="312" t="s">
        <v>504</v>
      </c>
      <c r="I153" s="312" t="s">
        <v>475</v>
      </c>
      <c r="J153" s="312"/>
      <c r="K153" s="308"/>
    </row>
    <row r="154" spans="2:11" ht="15" customHeight="1">
      <c r="B154" s="287"/>
      <c r="C154" s="312" t="s">
        <v>484</v>
      </c>
      <c r="D154" s="267"/>
      <c r="E154" s="267"/>
      <c r="F154" s="313" t="s">
        <v>471</v>
      </c>
      <c r="G154" s="267"/>
      <c r="H154" s="312" t="s">
        <v>504</v>
      </c>
      <c r="I154" s="312" t="s">
        <v>467</v>
      </c>
      <c r="J154" s="312">
        <v>50</v>
      </c>
      <c r="K154" s="308"/>
    </row>
    <row r="155" spans="2:11" ht="15" customHeight="1">
      <c r="B155" s="287"/>
      <c r="C155" s="312" t="s">
        <v>492</v>
      </c>
      <c r="D155" s="267"/>
      <c r="E155" s="267"/>
      <c r="F155" s="313" t="s">
        <v>471</v>
      </c>
      <c r="G155" s="267"/>
      <c r="H155" s="312" t="s">
        <v>504</v>
      </c>
      <c r="I155" s="312" t="s">
        <v>467</v>
      </c>
      <c r="J155" s="312">
        <v>50</v>
      </c>
      <c r="K155" s="308"/>
    </row>
    <row r="156" spans="2:11" ht="15" customHeight="1">
      <c r="B156" s="287"/>
      <c r="C156" s="312" t="s">
        <v>490</v>
      </c>
      <c r="D156" s="267"/>
      <c r="E156" s="267"/>
      <c r="F156" s="313" t="s">
        <v>471</v>
      </c>
      <c r="G156" s="267"/>
      <c r="H156" s="312" t="s">
        <v>504</v>
      </c>
      <c r="I156" s="312" t="s">
        <v>467</v>
      </c>
      <c r="J156" s="312">
        <v>50</v>
      </c>
      <c r="K156" s="308"/>
    </row>
    <row r="157" spans="2:11" ht="15" customHeight="1">
      <c r="B157" s="287"/>
      <c r="C157" s="312" t="s">
        <v>100</v>
      </c>
      <c r="D157" s="267"/>
      <c r="E157" s="267"/>
      <c r="F157" s="313" t="s">
        <v>465</v>
      </c>
      <c r="G157" s="267"/>
      <c r="H157" s="312" t="s">
        <v>526</v>
      </c>
      <c r="I157" s="312" t="s">
        <v>467</v>
      </c>
      <c r="J157" s="312" t="s">
        <v>527</v>
      </c>
      <c r="K157" s="308"/>
    </row>
    <row r="158" spans="2:11" ht="15" customHeight="1">
      <c r="B158" s="287"/>
      <c r="C158" s="312" t="s">
        <v>528</v>
      </c>
      <c r="D158" s="267"/>
      <c r="E158" s="267"/>
      <c r="F158" s="313" t="s">
        <v>465</v>
      </c>
      <c r="G158" s="267"/>
      <c r="H158" s="312" t="s">
        <v>529</v>
      </c>
      <c r="I158" s="312" t="s">
        <v>499</v>
      </c>
      <c r="J158" s="312"/>
      <c r="K158" s="308"/>
    </row>
    <row r="159" spans="2:11" ht="15" customHeight="1">
      <c r="B159" s="314"/>
      <c r="C159" s="296"/>
      <c r="D159" s="296"/>
      <c r="E159" s="296"/>
      <c r="F159" s="296"/>
      <c r="G159" s="296"/>
      <c r="H159" s="296"/>
      <c r="I159" s="296"/>
      <c r="J159" s="296"/>
      <c r="K159" s="315"/>
    </row>
    <row r="160" spans="2:11" ht="18.75" customHeight="1">
      <c r="B160" s="263"/>
      <c r="C160" s="267"/>
      <c r="D160" s="267"/>
      <c r="E160" s="267"/>
      <c r="F160" s="286"/>
      <c r="G160" s="267"/>
      <c r="H160" s="267"/>
      <c r="I160" s="267"/>
      <c r="J160" s="267"/>
      <c r="K160" s="263"/>
    </row>
    <row r="161" spans="2:11" ht="18.75" customHeight="1">
      <c r="B161" s="273"/>
      <c r="C161" s="273"/>
      <c r="D161" s="273"/>
      <c r="E161" s="273"/>
      <c r="F161" s="273"/>
      <c r="G161" s="273"/>
      <c r="H161" s="273"/>
      <c r="I161" s="273"/>
      <c r="J161" s="273"/>
      <c r="K161" s="273"/>
    </row>
    <row r="162" spans="2:11" ht="7.5" customHeight="1">
      <c r="B162" s="255"/>
      <c r="C162" s="256"/>
      <c r="D162" s="256"/>
      <c r="E162" s="256"/>
      <c r="F162" s="256"/>
      <c r="G162" s="256"/>
      <c r="H162" s="256"/>
      <c r="I162" s="256"/>
      <c r="J162" s="256"/>
      <c r="K162" s="257"/>
    </row>
    <row r="163" spans="2:11" ht="45" customHeight="1">
      <c r="B163" s="258"/>
      <c r="C163" s="381" t="s">
        <v>530</v>
      </c>
      <c r="D163" s="381"/>
      <c r="E163" s="381"/>
      <c r="F163" s="381"/>
      <c r="G163" s="381"/>
      <c r="H163" s="381"/>
      <c r="I163" s="381"/>
      <c r="J163" s="381"/>
      <c r="K163" s="259"/>
    </row>
    <row r="164" spans="2:11" ht="17.25" customHeight="1">
      <c r="B164" s="258"/>
      <c r="C164" s="279" t="s">
        <v>459</v>
      </c>
      <c r="D164" s="279"/>
      <c r="E164" s="279"/>
      <c r="F164" s="279" t="s">
        <v>460</v>
      </c>
      <c r="G164" s="316"/>
      <c r="H164" s="317" t="s">
        <v>120</v>
      </c>
      <c r="I164" s="317" t="s">
        <v>62</v>
      </c>
      <c r="J164" s="279" t="s">
        <v>461</v>
      </c>
      <c r="K164" s="259"/>
    </row>
    <row r="165" spans="2:11" ht="17.25" customHeight="1">
      <c r="B165" s="260"/>
      <c r="C165" s="281" t="s">
        <v>462</v>
      </c>
      <c r="D165" s="281"/>
      <c r="E165" s="281"/>
      <c r="F165" s="282" t="s">
        <v>463</v>
      </c>
      <c r="G165" s="318"/>
      <c r="H165" s="319"/>
      <c r="I165" s="319"/>
      <c r="J165" s="281" t="s">
        <v>464</v>
      </c>
      <c r="K165" s="261"/>
    </row>
    <row r="166" spans="2:11" ht="5.25" customHeight="1">
      <c r="B166" s="287"/>
      <c r="C166" s="284"/>
      <c r="D166" s="284"/>
      <c r="E166" s="284"/>
      <c r="F166" s="284"/>
      <c r="G166" s="285"/>
      <c r="H166" s="284"/>
      <c r="I166" s="284"/>
      <c r="J166" s="284"/>
      <c r="K166" s="308"/>
    </row>
    <row r="167" spans="2:11" ht="15" customHeight="1">
      <c r="B167" s="287"/>
      <c r="C167" s="267" t="s">
        <v>468</v>
      </c>
      <c r="D167" s="267"/>
      <c r="E167" s="267"/>
      <c r="F167" s="286" t="s">
        <v>465</v>
      </c>
      <c r="G167" s="267"/>
      <c r="H167" s="267" t="s">
        <v>504</v>
      </c>
      <c r="I167" s="267" t="s">
        <v>467</v>
      </c>
      <c r="J167" s="267">
        <v>120</v>
      </c>
      <c r="K167" s="308"/>
    </row>
    <row r="168" spans="2:11" ht="15" customHeight="1">
      <c r="B168" s="287"/>
      <c r="C168" s="267" t="s">
        <v>513</v>
      </c>
      <c r="D168" s="267"/>
      <c r="E168" s="267"/>
      <c r="F168" s="286" t="s">
        <v>465</v>
      </c>
      <c r="G168" s="267"/>
      <c r="H168" s="267" t="s">
        <v>514</v>
      </c>
      <c r="I168" s="267" t="s">
        <v>467</v>
      </c>
      <c r="J168" s="267" t="s">
        <v>515</v>
      </c>
      <c r="K168" s="308"/>
    </row>
    <row r="169" spans="2:11" ht="15" customHeight="1">
      <c r="B169" s="287"/>
      <c r="C169" s="267" t="s">
        <v>414</v>
      </c>
      <c r="D169" s="267"/>
      <c r="E169" s="267"/>
      <c r="F169" s="286" t="s">
        <v>465</v>
      </c>
      <c r="G169" s="267"/>
      <c r="H169" s="267" t="s">
        <v>531</v>
      </c>
      <c r="I169" s="267" t="s">
        <v>467</v>
      </c>
      <c r="J169" s="267" t="s">
        <v>515</v>
      </c>
      <c r="K169" s="308"/>
    </row>
    <row r="170" spans="2:11" ht="15" customHeight="1">
      <c r="B170" s="287"/>
      <c r="C170" s="267" t="s">
        <v>470</v>
      </c>
      <c r="D170" s="267"/>
      <c r="E170" s="267"/>
      <c r="F170" s="286" t="s">
        <v>471</v>
      </c>
      <c r="G170" s="267"/>
      <c r="H170" s="267" t="s">
        <v>531</v>
      </c>
      <c r="I170" s="267" t="s">
        <v>467</v>
      </c>
      <c r="J170" s="267">
        <v>50</v>
      </c>
      <c r="K170" s="308"/>
    </row>
    <row r="171" spans="2:11" ht="15" customHeight="1">
      <c r="B171" s="287"/>
      <c r="C171" s="267" t="s">
        <v>473</v>
      </c>
      <c r="D171" s="267"/>
      <c r="E171" s="267"/>
      <c r="F171" s="286" t="s">
        <v>465</v>
      </c>
      <c r="G171" s="267"/>
      <c r="H171" s="267" t="s">
        <v>531</v>
      </c>
      <c r="I171" s="267" t="s">
        <v>475</v>
      </c>
      <c r="J171" s="267"/>
      <c r="K171" s="308"/>
    </row>
    <row r="172" spans="2:11" ht="15" customHeight="1">
      <c r="B172" s="287"/>
      <c r="C172" s="267" t="s">
        <v>484</v>
      </c>
      <c r="D172" s="267"/>
      <c r="E172" s="267"/>
      <c r="F172" s="286" t="s">
        <v>471</v>
      </c>
      <c r="G172" s="267"/>
      <c r="H172" s="267" t="s">
        <v>531</v>
      </c>
      <c r="I172" s="267" t="s">
        <v>467</v>
      </c>
      <c r="J172" s="267">
        <v>50</v>
      </c>
      <c r="K172" s="308"/>
    </row>
    <row r="173" spans="2:11" ht="15" customHeight="1">
      <c r="B173" s="287"/>
      <c r="C173" s="267" t="s">
        <v>492</v>
      </c>
      <c r="D173" s="267"/>
      <c r="E173" s="267"/>
      <c r="F173" s="286" t="s">
        <v>471</v>
      </c>
      <c r="G173" s="267"/>
      <c r="H173" s="267" t="s">
        <v>531</v>
      </c>
      <c r="I173" s="267" t="s">
        <v>467</v>
      </c>
      <c r="J173" s="267">
        <v>50</v>
      </c>
      <c r="K173" s="308"/>
    </row>
    <row r="174" spans="2:11" ht="15" customHeight="1">
      <c r="B174" s="287"/>
      <c r="C174" s="267" t="s">
        <v>490</v>
      </c>
      <c r="D174" s="267"/>
      <c r="E174" s="267"/>
      <c r="F174" s="286" t="s">
        <v>471</v>
      </c>
      <c r="G174" s="267"/>
      <c r="H174" s="267" t="s">
        <v>531</v>
      </c>
      <c r="I174" s="267" t="s">
        <v>467</v>
      </c>
      <c r="J174" s="267">
        <v>50</v>
      </c>
      <c r="K174" s="308"/>
    </row>
    <row r="175" spans="2:11" ht="15" customHeight="1">
      <c r="B175" s="287"/>
      <c r="C175" s="267" t="s">
        <v>119</v>
      </c>
      <c r="D175" s="267"/>
      <c r="E175" s="267"/>
      <c r="F175" s="286" t="s">
        <v>465</v>
      </c>
      <c r="G175" s="267"/>
      <c r="H175" s="267" t="s">
        <v>532</v>
      </c>
      <c r="I175" s="267" t="s">
        <v>533</v>
      </c>
      <c r="J175" s="267"/>
      <c r="K175" s="308"/>
    </row>
    <row r="176" spans="2:11" ht="15" customHeight="1">
      <c r="B176" s="287"/>
      <c r="C176" s="267" t="s">
        <v>62</v>
      </c>
      <c r="D176" s="267"/>
      <c r="E176" s="267"/>
      <c r="F176" s="286" t="s">
        <v>465</v>
      </c>
      <c r="G176" s="267"/>
      <c r="H176" s="267" t="s">
        <v>534</v>
      </c>
      <c r="I176" s="267" t="s">
        <v>535</v>
      </c>
      <c r="J176" s="267">
        <v>1</v>
      </c>
      <c r="K176" s="308"/>
    </row>
    <row r="177" spans="2:11" ht="15" customHeight="1">
      <c r="B177" s="287"/>
      <c r="C177" s="267" t="s">
        <v>58</v>
      </c>
      <c r="D177" s="267"/>
      <c r="E177" s="267"/>
      <c r="F177" s="286" t="s">
        <v>465</v>
      </c>
      <c r="G177" s="267"/>
      <c r="H177" s="267" t="s">
        <v>536</v>
      </c>
      <c r="I177" s="267" t="s">
        <v>467</v>
      </c>
      <c r="J177" s="267">
        <v>20</v>
      </c>
      <c r="K177" s="308"/>
    </row>
    <row r="178" spans="2:11" ht="15" customHeight="1">
      <c r="B178" s="287"/>
      <c r="C178" s="267" t="s">
        <v>120</v>
      </c>
      <c r="D178" s="267"/>
      <c r="E178" s="267"/>
      <c r="F178" s="286" t="s">
        <v>465</v>
      </c>
      <c r="G178" s="267"/>
      <c r="H178" s="267" t="s">
        <v>537</v>
      </c>
      <c r="I178" s="267" t="s">
        <v>467</v>
      </c>
      <c r="J178" s="267">
        <v>255</v>
      </c>
      <c r="K178" s="308"/>
    </row>
    <row r="179" spans="2:11" ht="15" customHeight="1">
      <c r="B179" s="287"/>
      <c r="C179" s="267" t="s">
        <v>121</v>
      </c>
      <c r="D179" s="267"/>
      <c r="E179" s="267"/>
      <c r="F179" s="286" t="s">
        <v>465</v>
      </c>
      <c r="G179" s="267"/>
      <c r="H179" s="267" t="s">
        <v>430</v>
      </c>
      <c r="I179" s="267" t="s">
        <v>467</v>
      </c>
      <c r="J179" s="267">
        <v>10</v>
      </c>
      <c r="K179" s="308"/>
    </row>
    <row r="180" spans="2:11" ht="15" customHeight="1">
      <c r="B180" s="287"/>
      <c r="C180" s="267" t="s">
        <v>122</v>
      </c>
      <c r="D180" s="267"/>
      <c r="E180" s="267"/>
      <c r="F180" s="286" t="s">
        <v>465</v>
      </c>
      <c r="G180" s="267"/>
      <c r="H180" s="267" t="s">
        <v>538</v>
      </c>
      <c r="I180" s="267" t="s">
        <v>499</v>
      </c>
      <c r="J180" s="267"/>
      <c r="K180" s="308"/>
    </row>
    <row r="181" spans="2:11" ht="15" customHeight="1">
      <c r="B181" s="287"/>
      <c r="C181" s="267" t="s">
        <v>539</v>
      </c>
      <c r="D181" s="267"/>
      <c r="E181" s="267"/>
      <c r="F181" s="286" t="s">
        <v>465</v>
      </c>
      <c r="G181" s="267"/>
      <c r="H181" s="267" t="s">
        <v>540</v>
      </c>
      <c r="I181" s="267" t="s">
        <v>499</v>
      </c>
      <c r="J181" s="267"/>
      <c r="K181" s="308"/>
    </row>
    <row r="182" spans="2:11" ht="15" customHeight="1">
      <c r="B182" s="287"/>
      <c r="C182" s="267" t="s">
        <v>528</v>
      </c>
      <c r="D182" s="267"/>
      <c r="E182" s="267"/>
      <c r="F182" s="286" t="s">
        <v>465</v>
      </c>
      <c r="G182" s="267"/>
      <c r="H182" s="267" t="s">
        <v>541</v>
      </c>
      <c r="I182" s="267" t="s">
        <v>499</v>
      </c>
      <c r="J182" s="267"/>
      <c r="K182" s="308"/>
    </row>
    <row r="183" spans="2:11" ht="15" customHeight="1">
      <c r="B183" s="287"/>
      <c r="C183" s="267" t="s">
        <v>125</v>
      </c>
      <c r="D183" s="267"/>
      <c r="E183" s="267"/>
      <c r="F183" s="286" t="s">
        <v>471</v>
      </c>
      <c r="G183" s="267"/>
      <c r="H183" s="267" t="s">
        <v>542</v>
      </c>
      <c r="I183" s="267" t="s">
        <v>467</v>
      </c>
      <c r="J183" s="267">
        <v>50</v>
      </c>
      <c r="K183" s="308"/>
    </row>
    <row r="184" spans="2:11" ht="15" customHeight="1">
      <c r="B184" s="287"/>
      <c r="C184" s="267" t="s">
        <v>543</v>
      </c>
      <c r="D184" s="267"/>
      <c r="E184" s="267"/>
      <c r="F184" s="286" t="s">
        <v>471</v>
      </c>
      <c r="G184" s="267"/>
      <c r="H184" s="267" t="s">
        <v>544</v>
      </c>
      <c r="I184" s="267" t="s">
        <v>545</v>
      </c>
      <c r="J184" s="267"/>
      <c r="K184" s="308"/>
    </row>
    <row r="185" spans="2:11" ht="15" customHeight="1">
      <c r="B185" s="287"/>
      <c r="C185" s="267" t="s">
        <v>546</v>
      </c>
      <c r="D185" s="267"/>
      <c r="E185" s="267"/>
      <c r="F185" s="286" t="s">
        <v>471</v>
      </c>
      <c r="G185" s="267"/>
      <c r="H185" s="267" t="s">
        <v>547</v>
      </c>
      <c r="I185" s="267" t="s">
        <v>545</v>
      </c>
      <c r="J185" s="267"/>
      <c r="K185" s="308"/>
    </row>
    <row r="186" spans="2:11" ht="15" customHeight="1">
      <c r="B186" s="287"/>
      <c r="C186" s="267" t="s">
        <v>548</v>
      </c>
      <c r="D186" s="267"/>
      <c r="E186" s="267"/>
      <c r="F186" s="286" t="s">
        <v>471</v>
      </c>
      <c r="G186" s="267"/>
      <c r="H186" s="267" t="s">
        <v>549</v>
      </c>
      <c r="I186" s="267" t="s">
        <v>545</v>
      </c>
      <c r="J186" s="267"/>
      <c r="K186" s="308"/>
    </row>
    <row r="187" spans="2:11" ht="15" customHeight="1">
      <c r="B187" s="287"/>
      <c r="C187" s="320" t="s">
        <v>550</v>
      </c>
      <c r="D187" s="267"/>
      <c r="E187" s="267"/>
      <c r="F187" s="286" t="s">
        <v>471</v>
      </c>
      <c r="G187" s="267"/>
      <c r="H187" s="267" t="s">
        <v>551</v>
      </c>
      <c r="I187" s="267" t="s">
        <v>552</v>
      </c>
      <c r="J187" s="321" t="s">
        <v>553</v>
      </c>
      <c r="K187" s="308"/>
    </row>
    <row r="188" spans="2:11" ht="15" customHeight="1">
      <c r="B188" s="287"/>
      <c r="C188" s="272" t="s">
        <v>47</v>
      </c>
      <c r="D188" s="267"/>
      <c r="E188" s="267"/>
      <c r="F188" s="286" t="s">
        <v>465</v>
      </c>
      <c r="G188" s="267"/>
      <c r="H188" s="263" t="s">
        <v>554</v>
      </c>
      <c r="I188" s="267" t="s">
        <v>555</v>
      </c>
      <c r="J188" s="267"/>
      <c r="K188" s="308"/>
    </row>
    <row r="189" spans="2:11" ht="15" customHeight="1">
      <c r="B189" s="287"/>
      <c r="C189" s="272" t="s">
        <v>556</v>
      </c>
      <c r="D189" s="267"/>
      <c r="E189" s="267"/>
      <c r="F189" s="286" t="s">
        <v>465</v>
      </c>
      <c r="G189" s="267"/>
      <c r="H189" s="267" t="s">
        <v>557</v>
      </c>
      <c r="I189" s="267" t="s">
        <v>499</v>
      </c>
      <c r="J189" s="267"/>
      <c r="K189" s="308"/>
    </row>
    <row r="190" spans="2:11" ht="15" customHeight="1">
      <c r="B190" s="287"/>
      <c r="C190" s="272" t="s">
        <v>558</v>
      </c>
      <c r="D190" s="267"/>
      <c r="E190" s="267"/>
      <c r="F190" s="286" t="s">
        <v>465</v>
      </c>
      <c r="G190" s="267"/>
      <c r="H190" s="267" t="s">
        <v>559</v>
      </c>
      <c r="I190" s="267" t="s">
        <v>499</v>
      </c>
      <c r="J190" s="267"/>
      <c r="K190" s="308"/>
    </row>
    <row r="191" spans="2:11" ht="15" customHeight="1">
      <c r="B191" s="287"/>
      <c r="C191" s="272" t="s">
        <v>560</v>
      </c>
      <c r="D191" s="267"/>
      <c r="E191" s="267"/>
      <c r="F191" s="286" t="s">
        <v>471</v>
      </c>
      <c r="G191" s="267"/>
      <c r="H191" s="267" t="s">
        <v>561</v>
      </c>
      <c r="I191" s="267" t="s">
        <v>499</v>
      </c>
      <c r="J191" s="267"/>
      <c r="K191" s="308"/>
    </row>
    <row r="192" spans="2:11" ht="15" customHeight="1">
      <c r="B192" s="314"/>
      <c r="C192" s="322"/>
      <c r="D192" s="296"/>
      <c r="E192" s="296"/>
      <c r="F192" s="296"/>
      <c r="G192" s="296"/>
      <c r="H192" s="296"/>
      <c r="I192" s="296"/>
      <c r="J192" s="296"/>
      <c r="K192" s="315"/>
    </row>
    <row r="193" spans="2:11" ht="18.75" customHeight="1">
      <c r="B193" s="263"/>
      <c r="C193" s="267"/>
      <c r="D193" s="267"/>
      <c r="E193" s="267"/>
      <c r="F193" s="286"/>
      <c r="G193" s="267"/>
      <c r="H193" s="267"/>
      <c r="I193" s="267"/>
      <c r="J193" s="267"/>
      <c r="K193" s="263"/>
    </row>
    <row r="194" spans="2:11" ht="18.75" customHeight="1">
      <c r="B194" s="263"/>
      <c r="C194" s="267"/>
      <c r="D194" s="267"/>
      <c r="E194" s="267"/>
      <c r="F194" s="286"/>
      <c r="G194" s="267"/>
      <c r="H194" s="267"/>
      <c r="I194" s="267"/>
      <c r="J194" s="267"/>
      <c r="K194" s="263"/>
    </row>
    <row r="195" spans="2:11" ht="18.75" customHeight="1">
      <c r="B195" s="273"/>
      <c r="C195" s="273"/>
      <c r="D195" s="273"/>
      <c r="E195" s="273"/>
      <c r="F195" s="273"/>
      <c r="G195" s="273"/>
      <c r="H195" s="273"/>
      <c r="I195" s="273"/>
      <c r="J195" s="273"/>
      <c r="K195" s="273"/>
    </row>
    <row r="196" spans="2:11">
      <c r="B196" s="255"/>
      <c r="C196" s="256"/>
      <c r="D196" s="256"/>
      <c r="E196" s="256"/>
      <c r="F196" s="256"/>
      <c r="G196" s="256"/>
      <c r="H196" s="256"/>
      <c r="I196" s="256"/>
      <c r="J196" s="256"/>
      <c r="K196" s="257"/>
    </row>
    <row r="197" spans="2:11" ht="21">
      <c r="B197" s="258"/>
      <c r="C197" s="381" t="s">
        <v>562</v>
      </c>
      <c r="D197" s="381"/>
      <c r="E197" s="381"/>
      <c r="F197" s="381"/>
      <c r="G197" s="381"/>
      <c r="H197" s="381"/>
      <c r="I197" s="381"/>
      <c r="J197" s="381"/>
      <c r="K197" s="259"/>
    </row>
    <row r="198" spans="2:11" ht="25.5" customHeight="1">
      <c r="B198" s="258"/>
      <c r="C198" s="323" t="s">
        <v>563</v>
      </c>
      <c r="D198" s="323"/>
      <c r="E198" s="323"/>
      <c r="F198" s="323" t="s">
        <v>564</v>
      </c>
      <c r="G198" s="324"/>
      <c r="H198" s="380" t="s">
        <v>565</v>
      </c>
      <c r="I198" s="380"/>
      <c r="J198" s="380"/>
      <c r="K198" s="259"/>
    </row>
    <row r="199" spans="2:11" ht="5.25" customHeight="1">
      <c r="B199" s="287"/>
      <c r="C199" s="284"/>
      <c r="D199" s="284"/>
      <c r="E199" s="284"/>
      <c r="F199" s="284"/>
      <c r="G199" s="267"/>
      <c r="H199" s="284"/>
      <c r="I199" s="284"/>
      <c r="J199" s="284"/>
      <c r="K199" s="308"/>
    </row>
    <row r="200" spans="2:11" ht="15" customHeight="1">
      <c r="B200" s="287"/>
      <c r="C200" s="267" t="s">
        <v>555</v>
      </c>
      <c r="D200" s="267"/>
      <c r="E200" s="267"/>
      <c r="F200" s="286" t="s">
        <v>48</v>
      </c>
      <c r="G200" s="267"/>
      <c r="H200" s="378" t="s">
        <v>566</v>
      </c>
      <c r="I200" s="378"/>
      <c r="J200" s="378"/>
      <c r="K200" s="308"/>
    </row>
    <row r="201" spans="2:11" ht="15" customHeight="1">
      <c r="B201" s="287"/>
      <c r="C201" s="293"/>
      <c r="D201" s="267"/>
      <c r="E201" s="267"/>
      <c r="F201" s="286" t="s">
        <v>49</v>
      </c>
      <c r="G201" s="267"/>
      <c r="H201" s="378" t="s">
        <v>567</v>
      </c>
      <c r="I201" s="378"/>
      <c r="J201" s="378"/>
      <c r="K201" s="308"/>
    </row>
    <row r="202" spans="2:11" ht="15" customHeight="1">
      <c r="B202" s="287"/>
      <c r="C202" s="293"/>
      <c r="D202" s="267"/>
      <c r="E202" s="267"/>
      <c r="F202" s="286" t="s">
        <v>52</v>
      </c>
      <c r="G202" s="267"/>
      <c r="H202" s="378" t="s">
        <v>568</v>
      </c>
      <c r="I202" s="378"/>
      <c r="J202" s="378"/>
      <c r="K202" s="308"/>
    </row>
    <row r="203" spans="2:11" ht="15" customHeight="1">
      <c r="B203" s="287"/>
      <c r="C203" s="267"/>
      <c r="D203" s="267"/>
      <c r="E203" s="267"/>
      <c r="F203" s="286" t="s">
        <v>50</v>
      </c>
      <c r="G203" s="267"/>
      <c r="H203" s="378" t="s">
        <v>569</v>
      </c>
      <c r="I203" s="378"/>
      <c r="J203" s="378"/>
      <c r="K203" s="308"/>
    </row>
    <row r="204" spans="2:11" ht="15" customHeight="1">
      <c r="B204" s="287"/>
      <c r="C204" s="267"/>
      <c r="D204" s="267"/>
      <c r="E204" s="267"/>
      <c r="F204" s="286" t="s">
        <v>51</v>
      </c>
      <c r="G204" s="267"/>
      <c r="H204" s="378" t="s">
        <v>570</v>
      </c>
      <c r="I204" s="378"/>
      <c r="J204" s="378"/>
      <c r="K204" s="308"/>
    </row>
    <row r="205" spans="2:11" ht="15" customHeight="1">
      <c r="B205" s="287"/>
      <c r="C205" s="267"/>
      <c r="D205" s="267"/>
      <c r="E205" s="267"/>
      <c r="F205" s="286"/>
      <c r="G205" s="267"/>
      <c r="H205" s="267"/>
      <c r="I205" s="267"/>
      <c r="J205" s="267"/>
      <c r="K205" s="308"/>
    </row>
    <row r="206" spans="2:11" ht="15" customHeight="1">
      <c r="B206" s="287"/>
      <c r="C206" s="267" t="s">
        <v>511</v>
      </c>
      <c r="D206" s="267"/>
      <c r="E206" s="267"/>
      <c r="F206" s="286" t="s">
        <v>85</v>
      </c>
      <c r="G206" s="267"/>
      <c r="H206" s="378" t="s">
        <v>571</v>
      </c>
      <c r="I206" s="378"/>
      <c r="J206" s="378"/>
      <c r="K206" s="308"/>
    </row>
    <row r="207" spans="2:11" ht="15" customHeight="1">
      <c r="B207" s="287"/>
      <c r="C207" s="293"/>
      <c r="D207" s="267"/>
      <c r="E207" s="267"/>
      <c r="F207" s="286" t="s">
        <v>408</v>
      </c>
      <c r="G207" s="267"/>
      <c r="H207" s="378" t="s">
        <v>409</v>
      </c>
      <c r="I207" s="378"/>
      <c r="J207" s="378"/>
      <c r="K207" s="308"/>
    </row>
    <row r="208" spans="2:11" ht="15" customHeight="1">
      <c r="B208" s="287"/>
      <c r="C208" s="267"/>
      <c r="D208" s="267"/>
      <c r="E208" s="267"/>
      <c r="F208" s="286" t="s">
        <v>406</v>
      </c>
      <c r="G208" s="267"/>
      <c r="H208" s="378" t="s">
        <v>572</v>
      </c>
      <c r="I208" s="378"/>
      <c r="J208" s="378"/>
      <c r="K208" s="308"/>
    </row>
    <row r="209" spans="2:11" ht="15" customHeight="1">
      <c r="B209" s="325"/>
      <c r="C209" s="293"/>
      <c r="D209" s="293"/>
      <c r="E209" s="293"/>
      <c r="F209" s="286" t="s">
        <v>410</v>
      </c>
      <c r="G209" s="272"/>
      <c r="H209" s="379" t="s">
        <v>411</v>
      </c>
      <c r="I209" s="379"/>
      <c r="J209" s="379"/>
      <c r="K209" s="326"/>
    </row>
    <row r="210" spans="2:11" ht="15" customHeight="1">
      <c r="B210" s="325"/>
      <c r="C210" s="293"/>
      <c r="D210" s="293"/>
      <c r="E210" s="293"/>
      <c r="F210" s="286" t="s">
        <v>412</v>
      </c>
      <c r="G210" s="272"/>
      <c r="H210" s="379" t="s">
        <v>573</v>
      </c>
      <c r="I210" s="379"/>
      <c r="J210" s="379"/>
      <c r="K210" s="326"/>
    </row>
    <row r="211" spans="2:11" ht="15" customHeight="1">
      <c r="B211" s="325"/>
      <c r="C211" s="293"/>
      <c r="D211" s="293"/>
      <c r="E211" s="293"/>
      <c r="F211" s="327"/>
      <c r="G211" s="272"/>
      <c r="H211" s="328"/>
      <c r="I211" s="328"/>
      <c r="J211" s="328"/>
      <c r="K211" s="326"/>
    </row>
    <row r="212" spans="2:11" ht="15" customHeight="1">
      <c r="B212" s="325"/>
      <c r="C212" s="267" t="s">
        <v>535</v>
      </c>
      <c r="D212" s="293"/>
      <c r="E212" s="293"/>
      <c r="F212" s="286">
        <v>1</v>
      </c>
      <c r="G212" s="272"/>
      <c r="H212" s="379" t="s">
        <v>574</v>
      </c>
      <c r="I212" s="379"/>
      <c r="J212" s="379"/>
      <c r="K212" s="326"/>
    </row>
    <row r="213" spans="2:11" ht="15" customHeight="1">
      <c r="B213" s="325"/>
      <c r="C213" s="293"/>
      <c r="D213" s="293"/>
      <c r="E213" s="293"/>
      <c r="F213" s="286">
        <v>2</v>
      </c>
      <c r="G213" s="272"/>
      <c r="H213" s="379" t="s">
        <v>575</v>
      </c>
      <c r="I213" s="379"/>
      <c r="J213" s="379"/>
      <c r="K213" s="326"/>
    </row>
    <row r="214" spans="2:11" ht="15" customHeight="1">
      <c r="B214" s="325"/>
      <c r="C214" s="293"/>
      <c r="D214" s="293"/>
      <c r="E214" s="293"/>
      <c r="F214" s="286">
        <v>3</v>
      </c>
      <c r="G214" s="272"/>
      <c r="H214" s="379" t="s">
        <v>576</v>
      </c>
      <c r="I214" s="379"/>
      <c r="J214" s="379"/>
      <c r="K214" s="326"/>
    </row>
    <row r="215" spans="2:11" ht="15" customHeight="1">
      <c r="B215" s="325"/>
      <c r="C215" s="293"/>
      <c r="D215" s="293"/>
      <c r="E215" s="293"/>
      <c r="F215" s="286">
        <v>4</v>
      </c>
      <c r="G215" s="272"/>
      <c r="H215" s="379" t="s">
        <v>577</v>
      </c>
      <c r="I215" s="379"/>
      <c r="J215" s="379"/>
      <c r="K215" s="326"/>
    </row>
    <row r="216" spans="2:11" ht="12.75" customHeight="1">
      <c r="B216" s="329"/>
      <c r="C216" s="330"/>
      <c r="D216" s="330"/>
      <c r="E216" s="330"/>
      <c r="F216" s="330"/>
      <c r="G216" s="330"/>
      <c r="H216" s="330"/>
      <c r="I216" s="330"/>
      <c r="J216" s="330"/>
      <c r="K216" s="331"/>
    </row>
  </sheetData>
  <sheetProtection password="CC35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172911 - Stavební úpravy ...</vt:lpstr>
      <vt:lpstr>Pokyny pro vyplnění</vt:lpstr>
      <vt:lpstr>'172911 - Stavební úpravy ...'!Názvy_tisku</vt:lpstr>
      <vt:lpstr>'Rekapitulace stavby'!Názvy_tisku</vt:lpstr>
      <vt:lpstr>'172911 - Stavební úpravy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UZIVATEL-PC\Uživatel</dc:creator>
  <cp:lastModifiedBy>Uživatel</cp:lastModifiedBy>
  <dcterms:created xsi:type="dcterms:W3CDTF">2017-12-01T11:45:12Z</dcterms:created>
  <dcterms:modified xsi:type="dcterms:W3CDTF">2017-12-01T11:45:27Z</dcterms:modified>
</cp:coreProperties>
</file>