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9440" windowHeight="14760" tabRatio="926"/>
  </bookViews>
  <sheets>
    <sheet name="Rekapitulace" sheetId="13" r:id="rId1"/>
    <sheet name="Rekapitulace stavby" sheetId="1" r:id="rId2"/>
    <sheet name="SO_01 - Tlakové kanalizač..." sheetId="2" r:id="rId3"/>
    <sheet name="SO_02.1 - Podružné tlakov..." sheetId="3" r:id="rId4"/>
    <sheet name="SO_02.2 - Podružné tlakov..." sheetId="4" r:id="rId5"/>
    <sheet name="SO_03.1 - Domovní čerpací..." sheetId="5" r:id="rId6"/>
    <sheet name="SO_03.2 - Domovní čerpací..." sheetId="6" r:id="rId7"/>
    <sheet name="SO_04 - Tlakové kanalizač..." sheetId="7" r:id="rId8"/>
    <sheet name="SO_05.1 - Podružné tlakov..." sheetId="8" r:id="rId9"/>
    <sheet name="SO_05.2 - Podružné tlakov..." sheetId="9" r:id="rId10"/>
    <sheet name="SO_06.1 - Domovní čerpací..." sheetId="10" r:id="rId11"/>
    <sheet name="SO_06.2 - Domovní čerpací..." sheetId="11" r:id="rId12"/>
    <sheet name="KL+Rekap PS 01" sheetId="14" r:id="rId13"/>
    <sheet name="PS 01" sheetId="15" r:id="rId14"/>
    <sheet name="KL+Rekap PS 01_neuznat" sheetId="16" r:id="rId15"/>
    <sheet name="PS 01_neuznat" sheetId="17" r:id="rId16"/>
    <sheet name="KL+Rekap PS 02" sheetId="18" r:id="rId17"/>
    <sheet name="PS 02" sheetId="19" r:id="rId18"/>
    <sheet name="KL+Rekap PS 02_neuznat" sheetId="20" r:id="rId19"/>
    <sheet name="PS 02_neuznat" sheetId="21" r:id="rId20"/>
    <sheet name="VRN - Vedlejší rozpočtové..." sheetId="12" r:id="rId21"/>
  </sheets>
  <definedNames>
    <definedName name="__xlnm.Print_Area" localSheetId="12">('KL+Rekap PS 01'!$C$42:$J$59,'KL+Rekap PS 01'!$C$4:$J$36)</definedName>
    <definedName name="__xlnm.Print_Area" localSheetId="16">('KL+Rekap PS 02'!$C$42:$J$59,'KL+Rekap PS 02'!$C$4:$J$36)</definedName>
    <definedName name="__xlnm.Print_Area" localSheetId="13">'PS 01'!$A$1:$K$24</definedName>
    <definedName name="__xlnm.Print_Area" localSheetId="17">'PS 02'!$A$1:$K$24</definedName>
    <definedName name="__xlnm.Print_Titles" localSheetId="12">NA()</definedName>
    <definedName name="Excel_BuiltIn_Print_Area" localSheetId="12">('KL+Rekap PS 01'!$C$42:$J$59,'KL+Rekap PS 01'!$C$4:$J$36)</definedName>
    <definedName name="Excel_BuiltIn_Print_Area" localSheetId="16">('KL+Rekap PS 02'!$B$41:$K$62,'KL+Rekap PS 02'!$B$3:$K$37)</definedName>
    <definedName name="Excel_BuiltIn_Print_Area_1" localSheetId="0">#REF!</definedName>
    <definedName name="Excel_BuiltIn_Print_Area_1">NA()</definedName>
    <definedName name="Excel_BuiltIn_Print_Titles" localSheetId="0">#REF!</definedName>
    <definedName name="Excel_BuiltIn_Print_Titles">NA()</definedName>
    <definedName name="_xlnm.Print_Area" localSheetId="12">('KL+Rekap PS 01'!$B$3:$K$37,'KL+Rekap PS 01'!$B$41:$K$62)</definedName>
    <definedName name="_xlnm.Print_Area" localSheetId="14">'KL+Rekap PS 01_neuznat'!$B$3:$K$62</definedName>
    <definedName name="_xlnm.Print_Area" localSheetId="16">('KL+Rekap PS 02'!$B$3:$K$37,'KL+Rekap PS 02'!$B$41:$K$62)</definedName>
    <definedName name="_xlnm.Print_Area" localSheetId="18">'KL+Rekap PS 02_neuznat'!$B$3:$K$62</definedName>
    <definedName name="_xlnm.Print_Area" localSheetId="13">'PS 01'!$A$1:$K$24</definedName>
    <definedName name="_xlnm.Print_Area" localSheetId="15">'PS 01_neuznat'!$A$1:$K$24</definedName>
    <definedName name="_xlnm.Print_Area" localSheetId="17">'PS 02'!$A$1:$K$24</definedName>
    <definedName name="_xlnm.Print_Area" localSheetId="19">'PS 02_neuznat'!$A$1:$K$24</definedName>
    <definedName name="_xlnm.Print_Area" localSheetId="0">Rekapitulace!$A$1:$C$42</definedName>
    <definedName name="OLE_LINK1_6">#REF!</definedName>
  </definedNames>
  <calcPr calcId="125725"/>
</workbook>
</file>

<file path=xl/calcChain.xml><?xml version="1.0" encoding="utf-8"?>
<calcChain xmlns="http://schemas.openxmlformats.org/spreadsheetml/2006/main">
  <c r="J11" i="21"/>
  <c r="J12"/>
  <c r="J22" s="1"/>
  <c r="J13"/>
  <c r="J14"/>
  <c r="J15"/>
  <c r="J16"/>
  <c r="J17"/>
  <c r="J18"/>
  <c r="K11"/>
  <c r="K12"/>
  <c r="K13"/>
  <c r="K14"/>
  <c r="K15"/>
  <c r="K16"/>
  <c r="K17"/>
  <c r="K18"/>
  <c r="J23"/>
  <c r="J11" i="19"/>
  <c r="J12"/>
  <c r="J22" s="1"/>
  <c r="J13"/>
  <c r="J14"/>
  <c r="J15"/>
  <c r="J16"/>
  <c r="J17"/>
  <c r="J18"/>
  <c r="K11"/>
  <c r="K12"/>
  <c r="K13"/>
  <c r="K14"/>
  <c r="K15"/>
  <c r="K16"/>
  <c r="K17"/>
  <c r="K18"/>
  <c r="J23"/>
  <c r="J11" i="17"/>
  <c r="J12"/>
  <c r="J22" s="1"/>
  <c r="J13"/>
  <c r="J14"/>
  <c r="J15"/>
  <c r="J16"/>
  <c r="J17"/>
  <c r="J18"/>
  <c r="K11"/>
  <c r="K12"/>
  <c r="K13"/>
  <c r="K14"/>
  <c r="K15"/>
  <c r="K16"/>
  <c r="K17"/>
  <c r="K18"/>
  <c r="J23"/>
  <c r="J11" i="15"/>
  <c r="J12"/>
  <c r="J22" s="1"/>
  <c r="J13"/>
  <c r="J14"/>
  <c r="J15"/>
  <c r="J16"/>
  <c r="J17"/>
  <c r="J18"/>
  <c r="K11"/>
  <c r="K12"/>
  <c r="K13"/>
  <c r="K14"/>
  <c r="K15"/>
  <c r="K16"/>
  <c r="K17"/>
  <c r="K18"/>
  <c r="J23"/>
  <c r="E7" i="14"/>
  <c r="E9"/>
  <c r="J12"/>
  <c r="E21"/>
  <c r="J58"/>
  <c r="J31"/>
  <c r="F32"/>
  <c r="F33"/>
  <c r="F34"/>
  <c r="E45"/>
  <c r="E47"/>
  <c r="F49"/>
  <c r="J49"/>
  <c r="J51"/>
  <c r="G22" i="15"/>
  <c r="E7" i="16"/>
  <c r="E9"/>
  <c r="E47" s="1"/>
  <c r="J12"/>
  <c r="E21"/>
  <c r="J58"/>
  <c r="J31"/>
  <c r="F32"/>
  <c r="F33"/>
  <c r="F34"/>
  <c r="E45"/>
  <c r="F49"/>
  <c r="J49"/>
  <c r="J51"/>
  <c r="G22" i="17"/>
  <c r="E7" i="18"/>
  <c r="E45" s="1"/>
  <c r="E9"/>
  <c r="J12"/>
  <c r="E21"/>
  <c r="J58"/>
  <c r="J31"/>
  <c r="F32"/>
  <c r="F33"/>
  <c r="F34"/>
  <c r="E47"/>
  <c r="F49"/>
  <c r="J49"/>
  <c r="J51"/>
  <c r="G22" i="19"/>
  <c r="E7" i="20"/>
  <c r="E9"/>
  <c r="E47" s="1"/>
  <c r="J12"/>
  <c r="E21"/>
  <c r="J58"/>
  <c r="J31"/>
  <c r="F32"/>
  <c r="F33"/>
  <c r="F34"/>
  <c r="E45"/>
  <c r="F49"/>
  <c r="J49"/>
  <c r="J51"/>
  <c r="G22" i="21"/>
  <c r="BK91" i="2"/>
  <c r="T82" i="12"/>
  <c r="T83"/>
  <c r="T84"/>
  <c r="T85"/>
  <c r="T81" s="1"/>
  <c r="T80" s="1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81"/>
  <c r="P82"/>
  <c r="P83"/>
  <c r="P81" s="1"/>
  <c r="P80" s="1"/>
  <c r="AU69" i="1" s="1"/>
  <c r="P84" i="12"/>
  <c r="P85"/>
  <c r="P86"/>
  <c r="P87"/>
  <c r="P88"/>
  <c r="P89"/>
  <c r="P90"/>
  <c r="P91"/>
  <c r="P92"/>
  <c r="P93"/>
  <c r="P94"/>
  <c r="P95"/>
  <c r="P96"/>
  <c r="P97"/>
  <c r="P98"/>
  <c r="P99"/>
  <c r="P100"/>
  <c r="P101"/>
  <c r="P102"/>
  <c r="P103"/>
  <c r="P104"/>
  <c r="P105"/>
  <c r="P106"/>
  <c r="P107"/>
  <c r="P108"/>
  <c r="P109"/>
  <c r="BK82"/>
  <c r="BK83"/>
  <c r="BK84"/>
  <c r="BK85"/>
  <c r="BK86"/>
  <c r="BK87"/>
  <c r="BK88"/>
  <c r="BK89"/>
  <c r="BK90"/>
  <c r="BK91"/>
  <c r="BK92"/>
  <c r="BK93"/>
  <c r="BK94"/>
  <c r="BK95"/>
  <c r="BK96"/>
  <c r="BK97"/>
  <c r="BK98"/>
  <c r="BK99"/>
  <c r="BK100"/>
  <c r="BK101"/>
  <c r="BK102"/>
  <c r="BK103"/>
  <c r="BK104"/>
  <c r="BK105"/>
  <c r="BK106"/>
  <c r="BK107"/>
  <c r="BK108"/>
  <c r="BK109"/>
  <c r="BK81"/>
  <c r="J81" s="1"/>
  <c r="J60" s="1"/>
  <c r="R80"/>
  <c r="BI82"/>
  <c r="BI83"/>
  <c r="BI84"/>
  <c r="BI85"/>
  <c r="BI86"/>
  <c r="BI87"/>
  <c r="BI88"/>
  <c r="BI89"/>
  <c r="BI90"/>
  <c r="BI91"/>
  <c r="BI92"/>
  <c r="BI93"/>
  <c r="BI94"/>
  <c r="BI95"/>
  <c r="BI96"/>
  <c r="BI97"/>
  <c r="BI98"/>
  <c r="BI99"/>
  <c r="BI100"/>
  <c r="BI101"/>
  <c r="BI102"/>
  <c r="BI103"/>
  <c r="BI104"/>
  <c r="BI105"/>
  <c r="BI106"/>
  <c r="BI107"/>
  <c r="BI108"/>
  <c r="BI109"/>
  <c r="F37"/>
  <c r="BD69" i="1" s="1"/>
  <c r="BH82" i="12"/>
  <c r="BH83"/>
  <c r="BH84"/>
  <c r="BH85"/>
  <c r="BH86"/>
  <c r="BH87"/>
  <c r="BH88"/>
  <c r="BH89"/>
  <c r="BH90"/>
  <c r="BH91"/>
  <c r="BH92"/>
  <c r="BH93"/>
  <c r="BH94"/>
  <c r="BH95"/>
  <c r="BH96"/>
  <c r="BH97"/>
  <c r="BH98"/>
  <c r="BH99"/>
  <c r="BH100"/>
  <c r="BH101"/>
  <c r="BH102"/>
  <c r="BH103"/>
  <c r="BH104"/>
  <c r="BH105"/>
  <c r="BH106"/>
  <c r="BH107"/>
  <c r="BH108"/>
  <c r="BH109"/>
  <c r="F36"/>
  <c r="BC69" i="1" s="1"/>
  <c r="BG82" i="12"/>
  <c r="BG83"/>
  <c r="BG84"/>
  <c r="BG85"/>
  <c r="BG86"/>
  <c r="BG87"/>
  <c r="BG88"/>
  <c r="BG89"/>
  <c r="BG90"/>
  <c r="BG91"/>
  <c r="BG92"/>
  <c r="BG93"/>
  <c r="BG94"/>
  <c r="BG95"/>
  <c r="BG96"/>
  <c r="BG97"/>
  <c r="BG98"/>
  <c r="BG99"/>
  <c r="BG100"/>
  <c r="BG101"/>
  <c r="BG102"/>
  <c r="BG103"/>
  <c r="BG104"/>
  <c r="BG105"/>
  <c r="BG106"/>
  <c r="BG107"/>
  <c r="BG108"/>
  <c r="BG109"/>
  <c r="F35"/>
  <c r="BB69" i="1" s="1"/>
  <c r="BF82" i="12"/>
  <c r="BF83"/>
  <c r="BF84"/>
  <c r="BF85"/>
  <c r="BF86"/>
  <c r="BF87"/>
  <c r="BF88"/>
  <c r="BF89"/>
  <c r="BF90"/>
  <c r="BF91"/>
  <c r="BF92"/>
  <c r="BF93"/>
  <c r="BF94"/>
  <c r="BF95"/>
  <c r="BF96"/>
  <c r="BF97"/>
  <c r="BF98"/>
  <c r="BF99"/>
  <c r="BF100"/>
  <c r="BF101"/>
  <c r="BF102"/>
  <c r="BF103"/>
  <c r="BF104"/>
  <c r="BF105"/>
  <c r="BF106"/>
  <c r="BF107"/>
  <c r="BF108"/>
  <c r="BF109"/>
  <c r="F34"/>
  <c r="BA69" i="1" s="1"/>
  <c r="J82" i="12"/>
  <c r="BE82" s="1"/>
  <c r="J83"/>
  <c r="BE83"/>
  <c r="J84"/>
  <c r="BE84"/>
  <c r="J85"/>
  <c r="BE85"/>
  <c r="J86"/>
  <c r="BE86"/>
  <c r="J87"/>
  <c r="BE87"/>
  <c r="J88"/>
  <c r="BE88"/>
  <c r="J89"/>
  <c r="BE89"/>
  <c r="J90"/>
  <c r="BE90"/>
  <c r="J91"/>
  <c r="BE91"/>
  <c r="J92"/>
  <c r="BE92"/>
  <c r="J93"/>
  <c r="BE93"/>
  <c r="J94"/>
  <c r="BE94"/>
  <c r="J95"/>
  <c r="BE95"/>
  <c r="J96"/>
  <c r="BE96"/>
  <c r="J97"/>
  <c r="BE97"/>
  <c r="J98"/>
  <c r="BE98"/>
  <c r="J99"/>
  <c r="BE99"/>
  <c r="J100"/>
  <c r="BE100"/>
  <c r="J101"/>
  <c r="BE101"/>
  <c r="J102"/>
  <c r="BE102"/>
  <c r="J103"/>
  <c r="BE103"/>
  <c r="J104"/>
  <c r="BE104"/>
  <c r="J105"/>
  <c r="BE105"/>
  <c r="J106"/>
  <c r="BE106"/>
  <c r="J107"/>
  <c r="BE107"/>
  <c r="J108"/>
  <c r="BE108"/>
  <c r="J109"/>
  <c r="BE109"/>
  <c r="J36"/>
  <c r="AY69" i="1"/>
  <c r="J35" i="12"/>
  <c r="AX69" i="1"/>
  <c r="J34" i="12"/>
  <c r="AW69" i="1"/>
  <c r="J37" i="12"/>
  <c r="E24"/>
  <c r="J77" s="1"/>
  <c r="E18"/>
  <c r="F77" s="1"/>
  <c r="E21"/>
  <c r="J76" s="1"/>
  <c r="E15"/>
  <c r="F76" s="1"/>
  <c r="J12"/>
  <c r="J74" s="1"/>
  <c r="F74"/>
  <c r="E72"/>
  <c r="E7"/>
  <c r="E70" s="1"/>
  <c r="J55"/>
  <c r="J54"/>
  <c r="J52"/>
  <c r="F52"/>
  <c r="E50"/>
  <c r="J24"/>
  <c r="J23"/>
  <c r="J21"/>
  <c r="J20"/>
  <c r="J18"/>
  <c r="J17"/>
  <c r="J15"/>
  <c r="J14"/>
  <c r="T191" i="11"/>
  <c r="T190"/>
  <c r="R191"/>
  <c r="R190"/>
  <c r="P191"/>
  <c r="P190"/>
  <c r="BK191"/>
  <c r="BK190"/>
  <c r="J190" s="1"/>
  <c r="J71" s="1"/>
  <c r="T182"/>
  <c r="T181" s="1"/>
  <c r="T183"/>
  <c r="T185"/>
  <c r="T187"/>
  <c r="T188"/>
  <c r="R182"/>
  <c r="R181" s="1"/>
  <c r="R183"/>
  <c r="R185"/>
  <c r="R187"/>
  <c r="R188"/>
  <c r="P182"/>
  <c r="P181" s="1"/>
  <c r="P183"/>
  <c r="P185"/>
  <c r="P187"/>
  <c r="P188"/>
  <c r="BK182"/>
  <c r="BK181" s="1"/>
  <c r="J181" s="1"/>
  <c r="J70" s="1"/>
  <c r="BK183"/>
  <c r="BK185"/>
  <c r="BK187"/>
  <c r="BK188"/>
  <c r="T175"/>
  <c r="T177"/>
  <c r="T174" s="1"/>
  <c r="T178"/>
  <c r="T179"/>
  <c r="R175"/>
  <c r="R177"/>
  <c r="R178"/>
  <c r="R179"/>
  <c r="R174"/>
  <c r="P175"/>
  <c r="P177"/>
  <c r="P174" s="1"/>
  <c r="P178"/>
  <c r="P179"/>
  <c r="BK175"/>
  <c r="BK177"/>
  <c r="BK178"/>
  <c r="BK179"/>
  <c r="BK174"/>
  <c r="J174" s="1"/>
  <c r="J69" s="1"/>
  <c r="T170"/>
  <c r="T169" s="1"/>
  <c r="T172"/>
  <c r="T173"/>
  <c r="R170"/>
  <c r="R169" s="1"/>
  <c r="R172"/>
  <c r="R173"/>
  <c r="P170"/>
  <c r="P169" s="1"/>
  <c r="P172"/>
  <c r="P173"/>
  <c r="BK170"/>
  <c r="BK169" s="1"/>
  <c r="J169" s="1"/>
  <c r="J68" s="1"/>
  <c r="BK172"/>
  <c r="BK173"/>
  <c r="T150"/>
  <c r="T152"/>
  <c r="T156"/>
  <c r="T158"/>
  <c r="T160"/>
  <c r="T161"/>
  <c r="T163"/>
  <c r="T165"/>
  <c r="T167"/>
  <c r="T149"/>
  <c r="R150"/>
  <c r="R152"/>
  <c r="R156"/>
  <c r="R158"/>
  <c r="R160"/>
  <c r="R161"/>
  <c r="R163"/>
  <c r="R165"/>
  <c r="R167"/>
  <c r="R149"/>
  <c r="P150"/>
  <c r="P152"/>
  <c r="P156"/>
  <c r="P158"/>
  <c r="P160"/>
  <c r="P161"/>
  <c r="P163"/>
  <c r="P165"/>
  <c r="P167"/>
  <c r="P149"/>
  <c r="BK150"/>
  <c r="BK152"/>
  <c r="BK156"/>
  <c r="BK158"/>
  <c r="BK160"/>
  <c r="BK161"/>
  <c r="BK163"/>
  <c r="BK165"/>
  <c r="BK167"/>
  <c r="BK149"/>
  <c r="J149" s="1"/>
  <c r="J67" s="1"/>
  <c r="T142"/>
  <c r="T144"/>
  <c r="T146"/>
  <c r="T147"/>
  <c r="T141"/>
  <c r="R142"/>
  <c r="R144"/>
  <c r="R141" s="1"/>
  <c r="R146"/>
  <c r="R147"/>
  <c r="P142"/>
  <c r="P144"/>
  <c r="P146"/>
  <c r="P147"/>
  <c r="P141"/>
  <c r="BK142"/>
  <c r="BK144"/>
  <c r="BK141" s="1"/>
  <c r="J141" s="1"/>
  <c r="J66" s="1"/>
  <c r="BK146"/>
  <c r="BK147"/>
  <c r="T96"/>
  <c r="T98"/>
  <c r="T95" s="1"/>
  <c r="T94" s="1"/>
  <c r="T93" s="1"/>
  <c r="T102"/>
  <c r="T104"/>
  <c r="T106"/>
  <c r="T108"/>
  <c r="T110"/>
  <c r="T111"/>
  <c r="T113"/>
  <c r="T115"/>
  <c r="T116"/>
  <c r="T118"/>
  <c r="T119"/>
  <c r="T121"/>
  <c r="T123"/>
  <c r="T124"/>
  <c r="T126"/>
  <c r="T128"/>
  <c r="T129"/>
  <c r="T131"/>
  <c r="T133"/>
  <c r="T136"/>
  <c r="T138"/>
  <c r="T139"/>
  <c r="R96"/>
  <c r="R98"/>
  <c r="R102"/>
  <c r="R104"/>
  <c r="R106"/>
  <c r="R108"/>
  <c r="R110"/>
  <c r="R111"/>
  <c r="R113"/>
  <c r="R115"/>
  <c r="R116"/>
  <c r="R118"/>
  <c r="R119"/>
  <c r="R121"/>
  <c r="R123"/>
  <c r="R124"/>
  <c r="R126"/>
  <c r="R128"/>
  <c r="R129"/>
  <c r="R131"/>
  <c r="R133"/>
  <c r="R136"/>
  <c r="R138"/>
  <c r="R139"/>
  <c r="R95"/>
  <c r="R94" s="1"/>
  <c r="R93" s="1"/>
  <c r="P96"/>
  <c r="P98"/>
  <c r="P95" s="1"/>
  <c r="P94" s="1"/>
  <c r="P93" s="1"/>
  <c r="AU68" i="1" s="1"/>
  <c r="P102" i="11"/>
  <c r="P104"/>
  <c r="P106"/>
  <c r="P108"/>
  <c r="P110"/>
  <c r="P111"/>
  <c r="P113"/>
  <c r="P115"/>
  <c r="P116"/>
  <c r="P118"/>
  <c r="P119"/>
  <c r="P121"/>
  <c r="P123"/>
  <c r="P124"/>
  <c r="P126"/>
  <c r="P128"/>
  <c r="P129"/>
  <c r="P131"/>
  <c r="P133"/>
  <c r="P136"/>
  <c r="P138"/>
  <c r="P139"/>
  <c r="BK96"/>
  <c r="BK98"/>
  <c r="BK102"/>
  <c r="BK104"/>
  <c r="BK106"/>
  <c r="BK108"/>
  <c r="BK110"/>
  <c r="BK111"/>
  <c r="BK113"/>
  <c r="BK115"/>
  <c r="BK116"/>
  <c r="BK118"/>
  <c r="BK119"/>
  <c r="BK121"/>
  <c r="BK123"/>
  <c r="BK124"/>
  <c r="BK126"/>
  <c r="BK128"/>
  <c r="BK129"/>
  <c r="BK131"/>
  <c r="BK133"/>
  <c r="BK136"/>
  <c r="BK138"/>
  <c r="BK139"/>
  <c r="BK95"/>
  <c r="J95" s="1"/>
  <c r="J65" s="1"/>
  <c r="BI96"/>
  <c r="BI98"/>
  <c r="BI102"/>
  <c r="BI104"/>
  <c r="BI106"/>
  <c r="BI108"/>
  <c r="BI110"/>
  <c r="BI111"/>
  <c r="BI113"/>
  <c r="BI115"/>
  <c r="BI116"/>
  <c r="BI118"/>
  <c r="BI119"/>
  <c r="BI121"/>
  <c r="BI123"/>
  <c r="BI124"/>
  <c r="BI126"/>
  <c r="BI128"/>
  <c r="BI129"/>
  <c r="BI131"/>
  <c r="BI133"/>
  <c r="BI136"/>
  <c r="BI138"/>
  <c r="BI139"/>
  <c r="BI142"/>
  <c r="BI144"/>
  <c r="BI146"/>
  <c r="BI147"/>
  <c r="BI150"/>
  <c r="BI152"/>
  <c r="BI156"/>
  <c r="BI158"/>
  <c r="BI160"/>
  <c r="BI161"/>
  <c r="BI163"/>
  <c r="BI165"/>
  <c r="BI167"/>
  <c r="BI170"/>
  <c r="BI172"/>
  <c r="BI173"/>
  <c r="BI175"/>
  <c r="BI177"/>
  <c r="BI178"/>
  <c r="BI179"/>
  <c r="BI182"/>
  <c r="BI183"/>
  <c r="BI185"/>
  <c r="BI187"/>
  <c r="BI188"/>
  <c r="BI191"/>
  <c r="F39"/>
  <c r="BD68" i="1" s="1"/>
  <c r="BH96" i="11"/>
  <c r="BH98"/>
  <c r="BH102"/>
  <c r="BH104"/>
  <c r="BH106"/>
  <c r="BH108"/>
  <c r="BH110"/>
  <c r="BH111"/>
  <c r="BH113"/>
  <c r="BH115"/>
  <c r="BH116"/>
  <c r="BH118"/>
  <c r="BH119"/>
  <c r="BH121"/>
  <c r="BH123"/>
  <c r="BH124"/>
  <c r="BH126"/>
  <c r="BH128"/>
  <c r="BH129"/>
  <c r="BH131"/>
  <c r="BH133"/>
  <c r="BH136"/>
  <c r="BH138"/>
  <c r="BH139"/>
  <c r="BH142"/>
  <c r="BH144"/>
  <c r="BH146"/>
  <c r="BH147"/>
  <c r="BH150"/>
  <c r="BH152"/>
  <c r="BH156"/>
  <c r="BH158"/>
  <c r="BH160"/>
  <c r="BH161"/>
  <c r="BH163"/>
  <c r="BH165"/>
  <c r="BH167"/>
  <c r="BH170"/>
  <c r="BH172"/>
  <c r="BH173"/>
  <c r="BH175"/>
  <c r="BH177"/>
  <c r="BH178"/>
  <c r="BH179"/>
  <c r="BH182"/>
  <c r="BH183"/>
  <c r="BH185"/>
  <c r="BH187"/>
  <c r="BH188"/>
  <c r="BH191"/>
  <c r="F38"/>
  <c r="BC68" i="1" s="1"/>
  <c r="BG96" i="11"/>
  <c r="BG98"/>
  <c r="BG102"/>
  <c r="BG104"/>
  <c r="BG106"/>
  <c r="BG108"/>
  <c r="BG110"/>
  <c r="BG111"/>
  <c r="BG113"/>
  <c r="BG115"/>
  <c r="BG116"/>
  <c r="BG118"/>
  <c r="BG119"/>
  <c r="BG121"/>
  <c r="BG123"/>
  <c r="BG124"/>
  <c r="BG126"/>
  <c r="BG128"/>
  <c r="BG129"/>
  <c r="BG131"/>
  <c r="BG133"/>
  <c r="BG136"/>
  <c r="BG138"/>
  <c r="BG139"/>
  <c r="BG142"/>
  <c r="BG144"/>
  <c r="BG146"/>
  <c r="BG147"/>
  <c r="BG150"/>
  <c r="BG152"/>
  <c r="BG156"/>
  <c r="BG158"/>
  <c r="BG160"/>
  <c r="BG161"/>
  <c r="BG163"/>
  <c r="BG165"/>
  <c r="BG167"/>
  <c r="BG170"/>
  <c r="BG172"/>
  <c r="BG173"/>
  <c r="BG175"/>
  <c r="BG177"/>
  <c r="BG178"/>
  <c r="BG179"/>
  <c r="BG182"/>
  <c r="BG183"/>
  <c r="BG185"/>
  <c r="BG187"/>
  <c r="BG188"/>
  <c r="BG191"/>
  <c r="F37"/>
  <c r="BB68" i="1" s="1"/>
  <c r="BF96" i="11"/>
  <c r="BF98"/>
  <c r="BF102"/>
  <c r="BF104"/>
  <c r="BF106"/>
  <c r="BF108"/>
  <c r="BF110"/>
  <c r="BF111"/>
  <c r="BF113"/>
  <c r="BF115"/>
  <c r="BF116"/>
  <c r="BF118"/>
  <c r="BF119"/>
  <c r="BF121"/>
  <c r="BF123"/>
  <c r="BF124"/>
  <c r="BF126"/>
  <c r="BF128"/>
  <c r="BF129"/>
  <c r="BF131"/>
  <c r="BF133"/>
  <c r="BF136"/>
  <c r="BF138"/>
  <c r="BF139"/>
  <c r="BF142"/>
  <c r="BF144"/>
  <c r="BF146"/>
  <c r="BF147"/>
  <c r="BF150"/>
  <c r="BF152"/>
  <c r="BF156"/>
  <c r="BF158"/>
  <c r="BF160"/>
  <c r="BF161"/>
  <c r="BF163"/>
  <c r="BF165"/>
  <c r="BF167"/>
  <c r="BF170"/>
  <c r="BF172"/>
  <c r="BF173"/>
  <c r="BF175"/>
  <c r="BF177"/>
  <c r="BF178"/>
  <c r="BF179"/>
  <c r="BF182"/>
  <c r="BF183"/>
  <c r="BF185"/>
  <c r="BF187"/>
  <c r="BF188"/>
  <c r="BF191"/>
  <c r="F36"/>
  <c r="BA68" i="1" s="1"/>
  <c r="J96" i="11"/>
  <c r="BE96" s="1"/>
  <c r="J98"/>
  <c r="BE98" s="1"/>
  <c r="J102"/>
  <c r="BE102" s="1"/>
  <c r="J104"/>
  <c r="BE104" s="1"/>
  <c r="J106"/>
  <c r="BE106" s="1"/>
  <c r="J108"/>
  <c r="BE108" s="1"/>
  <c r="J110"/>
  <c r="BE110" s="1"/>
  <c r="J111"/>
  <c r="BE111" s="1"/>
  <c r="J113"/>
  <c r="BE113" s="1"/>
  <c r="J115"/>
  <c r="BE115" s="1"/>
  <c r="J116"/>
  <c r="BE116" s="1"/>
  <c r="J118"/>
  <c r="BE118" s="1"/>
  <c r="J119"/>
  <c r="BE119" s="1"/>
  <c r="J121"/>
  <c r="BE121" s="1"/>
  <c r="J123"/>
  <c r="BE123" s="1"/>
  <c r="J124"/>
  <c r="BE124" s="1"/>
  <c r="J126"/>
  <c r="BE126" s="1"/>
  <c r="J128"/>
  <c r="BE128" s="1"/>
  <c r="J129"/>
  <c r="BE129" s="1"/>
  <c r="J131"/>
  <c r="BE131" s="1"/>
  <c r="J133"/>
  <c r="BE133" s="1"/>
  <c r="J136"/>
  <c r="BE136" s="1"/>
  <c r="J138"/>
  <c r="BE138" s="1"/>
  <c r="J139"/>
  <c r="BE139" s="1"/>
  <c r="J142"/>
  <c r="BE142" s="1"/>
  <c r="J144"/>
  <c r="BE144" s="1"/>
  <c r="J146"/>
  <c r="BE146" s="1"/>
  <c r="J147"/>
  <c r="BE147" s="1"/>
  <c r="J150"/>
  <c r="BE150" s="1"/>
  <c r="J152"/>
  <c r="BE152" s="1"/>
  <c r="J156"/>
  <c r="BE156" s="1"/>
  <c r="J158"/>
  <c r="BE158" s="1"/>
  <c r="J160"/>
  <c r="BE160" s="1"/>
  <c r="J161"/>
  <c r="BE161" s="1"/>
  <c r="J163"/>
  <c r="BE163" s="1"/>
  <c r="J165"/>
  <c r="BE165" s="1"/>
  <c r="J167"/>
  <c r="BE167" s="1"/>
  <c r="J170"/>
  <c r="BE170" s="1"/>
  <c r="J172"/>
  <c r="BE172" s="1"/>
  <c r="J173"/>
  <c r="BE173" s="1"/>
  <c r="J175"/>
  <c r="BE175" s="1"/>
  <c r="J177"/>
  <c r="BE177" s="1"/>
  <c r="J178"/>
  <c r="BE178" s="1"/>
  <c r="J179"/>
  <c r="BE179" s="1"/>
  <c r="J182"/>
  <c r="BE182" s="1"/>
  <c r="J183"/>
  <c r="BE183" s="1"/>
  <c r="J185"/>
  <c r="BE185" s="1"/>
  <c r="J187"/>
  <c r="BE187" s="1"/>
  <c r="J188"/>
  <c r="BE188" s="1"/>
  <c r="J191"/>
  <c r="BE191" s="1"/>
  <c r="J38"/>
  <c r="AY68" i="1" s="1"/>
  <c r="J37" i="11"/>
  <c r="AX68" i="1" s="1"/>
  <c r="J36" i="11"/>
  <c r="AW68" i="1" s="1"/>
  <c r="J39" i="11"/>
  <c r="E26"/>
  <c r="J90"/>
  <c r="E20"/>
  <c r="F90"/>
  <c r="E23"/>
  <c r="J89"/>
  <c r="E17"/>
  <c r="F89"/>
  <c r="J14"/>
  <c r="J87"/>
  <c r="F87"/>
  <c r="E85"/>
  <c r="E7"/>
  <c r="E81"/>
  <c r="J59"/>
  <c r="F59"/>
  <c r="J58"/>
  <c r="F58"/>
  <c r="J56"/>
  <c r="F56"/>
  <c r="E54"/>
  <c r="E50"/>
  <c r="J26"/>
  <c r="J25"/>
  <c r="J23"/>
  <c r="J22"/>
  <c r="J20"/>
  <c r="J19"/>
  <c r="J17"/>
  <c r="J16"/>
  <c r="T191" i="10"/>
  <c r="T190" s="1"/>
  <c r="R191"/>
  <c r="R190" s="1"/>
  <c r="P191"/>
  <c r="P190" s="1"/>
  <c r="BK191"/>
  <c r="BK190" s="1"/>
  <c r="J190" s="1"/>
  <c r="J71" s="1"/>
  <c r="T182"/>
  <c r="T183"/>
  <c r="T185"/>
  <c r="T187"/>
  <c r="T188"/>
  <c r="T181"/>
  <c r="R182"/>
  <c r="R183"/>
  <c r="R185"/>
  <c r="R187"/>
  <c r="R188"/>
  <c r="R181"/>
  <c r="P182"/>
  <c r="P183"/>
  <c r="P185"/>
  <c r="P187"/>
  <c r="P188"/>
  <c r="P181"/>
  <c r="BK182"/>
  <c r="BK183"/>
  <c r="BK185"/>
  <c r="BK187"/>
  <c r="BK188"/>
  <c r="BK181"/>
  <c r="J181" s="1"/>
  <c r="J70" s="1"/>
  <c r="T175"/>
  <c r="T177"/>
  <c r="T178"/>
  <c r="T179"/>
  <c r="T174"/>
  <c r="R175"/>
  <c r="R177"/>
  <c r="R174" s="1"/>
  <c r="R178"/>
  <c r="R179"/>
  <c r="P175"/>
  <c r="P177"/>
  <c r="P178"/>
  <c r="P179"/>
  <c r="P174"/>
  <c r="BK175"/>
  <c r="BK177"/>
  <c r="BK174" s="1"/>
  <c r="J174" s="1"/>
  <c r="J69" s="1"/>
  <c r="BK178"/>
  <c r="BK179"/>
  <c r="T170"/>
  <c r="T172"/>
  <c r="T173"/>
  <c r="T169"/>
  <c r="R170"/>
  <c r="R172"/>
  <c r="R173"/>
  <c r="R169"/>
  <c r="P170"/>
  <c r="P172"/>
  <c r="P173"/>
  <c r="P169"/>
  <c r="BK170"/>
  <c r="BK172"/>
  <c r="BK173"/>
  <c r="BK169"/>
  <c r="J169" s="1"/>
  <c r="J68" s="1"/>
  <c r="T150"/>
  <c r="T149" s="1"/>
  <c r="T152"/>
  <c r="T156"/>
  <c r="T158"/>
  <c r="T160"/>
  <c r="T161"/>
  <c r="T163"/>
  <c r="T165"/>
  <c r="T167"/>
  <c r="R150"/>
  <c r="R149" s="1"/>
  <c r="R152"/>
  <c r="R156"/>
  <c r="R158"/>
  <c r="R160"/>
  <c r="R161"/>
  <c r="R163"/>
  <c r="R165"/>
  <c r="R167"/>
  <c r="P150"/>
  <c r="P149" s="1"/>
  <c r="P152"/>
  <c r="P156"/>
  <c r="P158"/>
  <c r="P160"/>
  <c r="P161"/>
  <c r="P163"/>
  <c r="P165"/>
  <c r="P167"/>
  <c r="BK150"/>
  <c r="BK149" s="1"/>
  <c r="J149" s="1"/>
  <c r="J67" s="1"/>
  <c r="BK152"/>
  <c r="BK156"/>
  <c r="BK158"/>
  <c r="BK160"/>
  <c r="BK161"/>
  <c r="BK163"/>
  <c r="BK165"/>
  <c r="BK167"/>
  <c r="T142"/>
  <c r="T144"/>
  <c r="T141" s="1"/>
  <c r="T146"/>
  <c r="T147"/>
  <c r="R142"/>
  <c r="R144"/>
  <c r="R146"/>
  <c r="R147"/>
  <c r="R141"/>
  <c r="P142"/>
  <c r="P144"/>
  <c r="P141" s="1"/>
  <c r="P146"/>
  <c r="P147"/>
  <c r="BK142"/>
  <c r="BK144"/>
  <c r="BK146"/>
  <c r="BK147"/>
  <c r="BK141"/>
  <c r="J141" s="1"/>
  <c r="J66" s="1"/>
  <c r="T96"/>
  <c r="T98"/>
  <c r="T102"/>
  <c r="T104"/>
  <c r="T106"/>
  <c r="T108"/>
  <c r="T110"/>
  <c r="T111"/>
  <c r="T113"/>
  <c r="T115"/>
  <c r="T116"/>
  <c r="T118"/>
  <c r="T119"/>
  <c r="T121"/>
  <c r="T123"/>
  <c r="T124"/>
  <c r="T126"/>
  <c r="T128"/>
  <c r="T129"/>
  <c r="T131"/>
  <c r="T133"/>
  <c r="T136"/>
  <c r="T138"/>
  <c r="T139"/>
  <c r="T95"/>
  <c r="T94" s="1"/>
  <c r="T93" s="1"/>
  <c r="R96"/>
  <c r="R98"/>
  <c r="R95" s="1"/>
  <c r="R94" s="1"/>
  <c r="R93" s="1"/>
  <c r="R102"/>
  <c r="R104"/>
  <c r="R106"/>
  <c r="R108"/>
  <c r="R110"/>
  <c r="R111"/>
  <c r="R113"/>
  <c r="R115"/>
  <c r="R116"/>
  <c r="R118"/>
  <c r="R119"/>
  <c r="R121"/>
  <c r="R123"/>
  <c r="R124"/>
  <c r="R126"/>
  <c r="R128"/>
  <c r="R129"/>
  <c r="R131"/>
  <c r="R133"/>
  <c r="R136"/>
  <c r="R138"/>
  <c r="R139"/>
  <c r="P96"/>
  <c r="P98"/>
  <c r="P102"/>
  <c r="P104"/>
  <c r="P106"/>
  <c r="P108"/>
  <c r="P110"/>
  <c r="P111"/>
  <c r="P113"/>
  <c r="P115"/>
  <c r="P116"/>
  <c r="P118"/>
  <c r="P119"/>
  <c r="P121"/>
  <c r="P123"/>
  <c r="P124"/>
  <c r="P126"/>
  <c r="P128"/>
  <c r="P129"/>
  <c r="P131"/>
  <c r="P133"/>
  <c r="P136"/>
  <c r="P138"/>
  <c r="P139"/>
  <c r="P95"/>
  <c r="P94" s="1"/>
  <c r="P93" s="1"/>
  <c r="AU67" i="1" s="1"/>
  <c r="BK96" i="10"/>
  <c r="BK98"/>
  <c r="BK95" s="1"/>
  <c r="BK102"/>
  <c r="BK104"/>
  <c r="BK106"/>
  <c r="BK108"/>
  <c r="BK110"/>
  <c r="BK111"/>
  <c r="BK113"/>
  <c r="BK115"/>
  <c r="BK116"/>
  <c r="BK118"/>
  <c r="BK119"/>
  <c r="BK121"/>
  <c r="BK123"/>
  <c r="BK124"/>
  <c r="BK126"/>
  <c r="BK128"/>
  <c r="BK129"/>
  <c r="BK131"/>
  <c r="BK133"/>
  <c r="BK136"/>
  <c r="BK138"/>
  <c r="BK139"/>
  <c r="BI96"/>
  <c r="BI98"/>
  <c r="F39" s="1"/>
  <c r="BD67" i="1" s="1"/>
  <c r="BI102" i="10"/>
  <c r="BI104"/>
  <c r="BI106"/>
  <c r="BI108"/>
  <c r="BI110"/>
  <c r="BI111"/>
  <c r="BI113"/>
  <c r="BI115"/>
  <c r="BI116"/>
  <c r="BI118"/>
  <c r="BI119"/>
  <c r="BI121"/>
  <c r="BI123"/>
  <c r="BI124"/>
  <c r="BI126"/>
  <c r="BI128"/>
  <c r="BI129"/>
  <c r="BI131"/>
  <c r="BI133"/>
  <c r="BI136"/>
  <c r="BI138"/>
  <c r="BI139"/>
  <c r="BI142"/>
  <c r="BI144"/>
  <c r="BI146"/>
  <c r="BI147"/>
  <c r="BI150"/>
  <c r="BI152"/>
  <c r="BI156"/>
  <c r="BI158"/>
  <c r="BI160"/>
  <c r="BI161"/>
  <c r="BI163"/>
  <c r="BI165"/>
  <c r="BI167"/>
  <c r="BI170"/>
  <c r="BI172"/>
  <c r="BI173"/>
  <c r="BI175"/>
  <c r="BI177"/>
  <c r="BI178"/>
  <c r="BI179"/>
  <c r="BI182"/>
  <c r="BI183"/>
  <c r="BI185"/>
  <c r="BI187"/>
  <c r="BI188"/>
  <c r="BI191"/>
  <c r="BH96"/>
  <c r="BH98"/>
  <c r="F38" s="1"/>
  <c r="BC67" i="1" s="1"/>
  <c r="BH102" i="10"/>
  <c r="BH104"/>
  <c r="BH106"/>
  <c r="BH108"/>
  <c r="BH110"/>
  <c r="BH111"/>
  <c r="BH113"/>
  <c r="BH115"/>
  <c r="BH116"/>
  <c r="BH118"/>
  <c r="BH119"/>
  <c r="BH121"/>
  <c r="BH123"/>
  <c r="BH124"/>
  <c r="BH126"/>
  <c r="BH128"/>
  <c r="BH129"/>
  <c r="BH131"/>
  <c r="BH133"/>
  <c r="BH136"/>
  <c r="BH138"/>
  <c r="BH139"/>
  <c r="BH142"/>
  <c r="BH144"/>
  <c r="BH146"/>
  <c r="BH147"/>
  <c r="BH150"/>
  <c r="BH152"/>
  <c r="BH156"/>
  <c r="BH158"/>
  <c r="BH160"/>
  <c r="BH161"/>
  <c r="BH163"/>
  <c r="BH165"/>
  <c r="BH167"/>
  <c r="BH170"/>
  <c r="BH172"/>
  <c r="BH173"/>
  <c r="BH175"/>
  <c r="BH177"/>
  <c r="BH178"/>
  <c r="BH179"/>
  <c r="BH182"/>
  <c r="BH183"/>
  <c r="BH185"/>
  <c r="BH187"/>
  <c r="BH188"/>
  <c r="BH191"/>
  <c r="BG96"/>
  <c r="BG98"/>
  <c r="F37" s="1"/>
  <c r="BB67" i="1" s="1"/>
  <c r="BG102" i="10"/>
  <c r="BG104"/>
  <c r="BG106"/>
  <c r="BG108"/>
  <c r="BG110"/>
  <c r="BG111"/>
  <c r="BG113"/>
  <c r="BG115"/>
  <c r="BG116"/>
  <c r="BG118"/>
  <c r="BG119"/>
  <c r="BG121"/>
  <c r="BG123"/>
  <c r="BG124"/>
  <c r="BG126"/>
  <c r="BG128"/>
  <c r="BG129"/>
  <c r="BG131"/>
  <c r="BG133"/>
  <c r="BG136"/>
  <c r="BG138"/>
  <c r="BG139"/>
  <c r="BG142"/>
  <c r="BG144"/>
  <c r="BG146"/>
  <c r="BG147"/>
  <c r="BG150"/>
  <c r="BG152"/>
  <c r="BG156"/>
  <c r="BG158"/>
  <c r="BG160"/>
  <c r="BG161"/>
  <c r="BG163"/>
  <c r="BG165"/>
  <c r="BG167"/>
  <c r="BG170"/>
  <c r="BG172"/>
  <c r="BG173"/>
  <c r="BG175"/>
  <c r="BG177"/>
  <c r="BG178"/>
  <c r="BG179"/>
  <c r="BG182"/>
  <c r="BG183"/>
  <c r="BG185"/>
  <c r="BG187"/>
  <c r="BG188"/>
  <c r="BG191"/>
  <c r="BF96"/>
  <c r="BF98"/>
  <c r="F36" s="1"/>
  <c r="BA67" i="1" s="1"/>
  <c r="BF102" i="10"/>
  <c r="BF104"/>
  <c r="BF106"/>
  <c r="BF108"/>
  <c r="BF110"/>
  <c r="BF111"/>
  <c r="BF113"/>
  <c r="BF115"/>
  <c r="BF116"/>
  <c r="BF118"/>
  <c r="BF119"/>
  <c r="BF121"/>
  <c r="BF123"/>
  <c r="BF124"/>
  <c r="BF126"/>
  <c r="BF128"/>
  <c r="BF129"/>
  <c r="BF131"/>
  <c r="BF133"/>
  <c r="BF136"/>
  <c r="BF138"/>
  <c r="BF139"/>
  <c r="BF142"/>
  <c r="BF144"/>
  <c r="BF146"/>
  <c r="BF147"/>
  <c r="BF150"/>
  <c r="BF152"/>
  <c r="BF156"/>
  <c r="BF158"/>
  <c r="BF160"/>
  <c r="BF161"/>
  <c r="BF163"/>
  <c r="BF165"/>
  <c r="BF167"/>
  <c r="BF170"/>
  <c r="BF172"/>
  <c r="BF173"/>
  <c r="BF175"/>
  <c r="BF177"/>
  <c r="BF178"/>
  <c r="BF179"/>
  <c r="BF182"/>
  <c r="BF183"/>
  <c r="BF185"/>
  <c r="BF187"/>
  <c r="BF188"/>
  <c r="BF191"/>
  <c r="J96"/>
  <c r="BE96"/>
  <c r="F35" s="1"/>
  <c r="AZ67" i="1" s="1"/>
  <c r="J98" i="10"/>
  <c r="BE98"/>
  <c r="J102"/>
  <c r="BE102"/>
  <c r="J104"/>
  <c r="BE104"/>
  <c r="J106"/>
  <c r="BE106"/>
  <c r="J108"/>
  <c r="BE108"/>
  <c r="J110"/>
  <c r="BE110"/>
  <c r="J111"/>
  <c r="BE111"/>
  <c r="J113"/>
  <c r="BE113"/>
  <c r="J115"/>
  <c r="BE115"/>
  <c r="J116"/>
  <c r="BE116"/>
  <c r="J118"/>
  <c r="BE118"/>
  <c r="J119"/>
  <c r="BE119"/>
  <c r="J121"/>
  <c r="BE121"/>
  <c r="J123"/>
  <c r="BE123"/>
  <c r="J124"/>
  <c r="BE124"/>
  <c r="J126"/>
  <c r="BE126"/>
  <c r="J128"/>
  <c r="BE128"/>
  <c r="J129"/>
  <c r="BE129"/>
  <c r="J131"/>
  <c r="BE131"/>
  <c r="J133"/>
  <c r="BE133"/>
  <c r="J136"/>
  <c r="BE136"/>
  <c r="J138"/>
  <c r="BE138"/>
  <c r="J139"/>
  <c r="BE139"/>
  <c r="J142"/>
  <c r="BE142"/>
  <c r="J144"/>
  <c r="BE144"/>
  <c r="J146"/>
  <c r="BE146"/>
  <c r="J147"/>
  <c r="BE147"/>
  <c r="J150"/>
  <c r="BE150"/>
  <c r="J152"/>
  <c r="BE152"/>
  <c r="J156"/>
  <c r="BE156"/>
  <c r="J158"/>
  <c r="BE158"/>
  <c r="J160"/>
  <c r="BE160"/>
  <c r="J161"/>
  <c r="BE161"/>
  <c r="J163"/>
  <c r="BE163"/>
  <c r="J165"/>
  <c r="BE165"/>
  <c r="J167"/>
  <c r="BE167"/>
  <c r="J170"/>
  <c r="BE170"/>
  <c r="J172"/>
  <c r="BE172"/>
  <c r="J173"/>
  <c r="BE173"/>
  <c r="J175"/>
  <c r="BE175"/>
  <c r="J177"/>
  <c r="BE177"/>
  <c r="J178"/>
  <c r="BE178"/>
  <c r="J179"/>
  <c r="BE179"/>
  <c r="J182"/>
  <c r="BE182"/>
  <c r="J183"/>
  <c r="BE183"/>
  <c r="J185"/>
  <c r="BE185"/>
  <c r="J187"/>
  <c r="BE187"/>
  <c r="J188"/>
  <c r="BE188"/>
  <c r="J191"/>
  <c r="BE191"/>
  <c r="J38"/>
  <c r="AY67" i="1"/>
  <c r="J37" i="10"/>
  <c r="AX67" i="1"/>
  <c r="J39" i="10"/>
  <c r="E26"/>
  <c r="J90" s="1"/>
  <c r="E20"/>
  <c r="F90" s="1"/>
  <c r="E23"/>
  <c r="J89" s="1"/>
  <c r="E17"/>
  <c r="F89" s="1"/>
  <c r="J14"/>
  <c r="J87" s="1"/>
  <c r="F87"/>
  <c r="E85"/>
  <c r="E7"/>
  <c r="E81" s="1"/>
  <c r="J59"/>
  <c r="J58"/>
  <c r="J56"/>
  <c r="F56"/>
  <c r="E54"/>
  <c r="J26"/>
  <c r="J25"/>
  <c r="J23"/>
  <c r="J22"/>
  <c r="J20"/>
  <c r="J19"/>
  <c r="J17"/>
  <c r="J16"/>
  <c r="T237" i="9"/>
  <c r="T236"/>
  <c r="R237"/>
  <c r="R236"/>
  <c r="P237"/>
  <c r="P236"/>
  <c r="BK237"/>
  <c r="BK236"/>
  <c r="J236" s="1"/>
  <c r="J72" s="1"/>
  <c r="T227"/>
  <c r="T226" s="1"/>
  <c r="T228"/>
  <c r="T230"/>
  <c r="T232"/>
  <c r="T234"/>
  <c r="R227"/>
  <c r="R226" s="1"/>
  <c r="R228"/>
  <c r="R230"/>
  <c r="R232"/>
  <c r="R234"/>
  <c r="P227"/>
  <c r="P226" s="1"/>
  <c r="P228"/>
  <c r="P230"/>
  <c r="P232"/>
  <c r="P234"/>
  <c r="BK227"/>
  <c r="BK226" s="1"/>
  <c r="J226" s="1"/>
  <c r="J71" s="1"/>
  <c r="BK228"/>
  <c r="BK230"/>
  <c r="BK232"/>
  <c r="BK234"/>
  <c r="T220"/>
  <c r="T221"/>
  <c r="T223"/>
  <c r="T224"/>
  <c r="T225"/>
  <c r="T219"/>
  <c r="R220"/>
  <c r="R221"/>
  <c r="R223"/>
  <c r="R224"/>
  <c r="R225"/>
  <c r="R219"/>
  <c r="P220"/>
  <c r="P221"/>
  <c r="P223"/>
  <c r="P224"/>
  <c r="P225"/>
  <c r="P219"/>
  <c r="BK220"/>
  <c r="BK221"/>
  <c r="BK223"/>
  <c r="BK224"/>
  <c r="BK225"/>
  <c r="BK219"/>
  <c r="J219" s="1"/>
  <c r="J70" s="1"/>
  <c r="T211"/>
  <c r="T210" s="1"/>
  <c r="T214"/>
  <c r="T216"/>
  <c r="T217"/>
  <c r="T218"/>
  <c r="R211"/>
  <c r="R210" s="1"/>
  <c r="R214"/>
  <c r="R216"/>
  <c r="R217"/>
  <c r="R218"/>
  <c r="P211"/>
  <c r="P210" s="1"/>
  <c r="P214"/>
  <c r="P216"/>
  <c r="P217"/>
  <c r="P218"/>
  <c r="BK211"/>
  <c r="BK210" s="1"/>
  <c r="J210" s="1"/>
  <c r="J69" s="1"/>
  <c r="BK214"/>
  <c r="BK216"/>
  <c r="BK217"/>
  <c r="BK218"/>
  <c r="T174"/>
  <c r="T176"/>
  <c r="T180"/>
  <c r="T182"/>
  <c r="T184"/>
  <c r="T188"/>
  <c r="T192"/>
  <c r="T194"/>
  <c r="T196"/>
  <c r="T197"/>
  <c r="T198"/>
  <c r="T202"/>
  <c r="T204"/>
  <c r="T206"/>
  <c r="T208"/>
  <c r="T173"/>
  <c r="R174"/>
  <c r="R176"/>
  <c r="R180"/>
  <c r="R182"/>
  <c r="R184"/>
  <c r="R188"/>
  <c r="R192"/>
  <c r="R194"/>
  <c r="R196"/>
  <c r="R197"/>
  <c r="R198"/>
  <c r="R202"/>
  <c r="R204"/>
  <c r="R206"/>
  <c r="R208"/>
  <c r="R173"/>
  <c r="P174"/>
  <c r="P176"/>
  <c r="P180"/>
  <c r="P182"/>
  <c r="P184"/>
  <c r="P188"/>
  <c r="P192"/>
  <c r="P194"/>
  <c r="P196"/>
  <c r="P197"/>
  <c r="P198"/>
  <c r="P202"/>
  <c r="P204"/>
  <c r="P206"/>
  <c r="P208"/>
  <c r="P173"/>
  <c r="BK174"/>
  <c r="BK176"/>
  <c r="BK180"/>
  <c r="BK182"/>
  <c r="BK184"/>
  <c r="BK188"/>
  <c r="BK192"/>
  <c r="BK194"/>
  <c r="BK196"/>
  <c r="BK197"/>
  <c r="BK198"/>
  <c r="BK202"/>
  <c r="BK204"/>
  <c r="BK206"/>
  <c r="BK208"/>
  <c r="BK173"/>
  <c r="J173" s="1"/>
  <c r="J68" s="1"/>
  <c r="T171"/>
  <c r="T170" s="1"/>
  <c r="R171"/>
  <c r="R170" s="1"/>
  <c r="P171"/>
  <c r="P170" s="1"/>
  <c r="BK171"/>
  <c r="BK170" s="1"/>
  <c r="J170" s="1"/>
  <c r="J67" s="1"/>
  <c r="T167"/>
  <c r="T168"/>
  <c r="T166" s="1"/>
  <c r="R167"/>
  <c r="R168"/>
  <c r="R166"/>
  <c r="P167"/>
  <c r="P168"/>
  <c r="P166" s="1"/>
  <c r="BK167"/>
  <c r="BK168"/>
  <c r="BK166"/>
  <c r="J166" s="1"/>
  <c r="J66" s="1"/>
  <c r="T97"/>
  <c r="T96" s="1"/>
  <c r="T99"/>
  <c r="T101"/>
  <c r="T103"/>
  <c r="T105"/>
  <c r="T109"/>
  <c r="T113"/>
  <c r="T115"/>
  <c r="T117"/>
  <c r="T121"/>
  <c r="T122"/>
  <c r="T124"/>
  <c r="T125"/>
  <c r="T127"/>
  <c r="T130"/>
  <c r="T131"/>
  <c r="T134"/>
  <c r="T135"/>
  <c r="T137"/>
  <c r="T138"/>
  <c r="T140"/>
  <c r="T145"/>
  <c r="T147"/>
  <c r="T148"/>
  <c r="T150"/>
  <c r="T152"/>
  <c r="T157"/>
  <c r="T159"/>
  <c r="T161"/>
  <c r="T163"/>
  <c r="T164"/>
  <c r="R97"/>
  <c r="R96" s="1"/>
  <c r="R95" s="1"/>
  <c r="R94" s="1"/>
  <c r="R99"/>
  <c r="R101"/>
  <c r="R103"/>
  <c r="R105"/>
  <c r="R109"/>
  <c r="R113"/>
  <c r="R115"/>
  <c r="R117"/>
  <c r="R121"/>
  <c r="R122"/>
  <c r="R124"/>
  <c r="R125"/>
  <c r="R127"/>
  <c r="R130"/>
  <c r="R131"/>
  <c r="R134"/>
  <c r="R135"/>
  <c r="R137"/>
  <c r="R138"/>
  <c r="R140"/>
  <c r="R145"/>
  <c r="R147"/>
  <c r="R148"/>
  <c r="R150"/>
  <c r="R152"/>
  <c r="R157"/>
  <c r="R159"/>
  <c r="R161"/>
  <c r="R163"/>
  <c r="R164"/>
  <c r="P97"/>
  <c r="P96" s="1"/>
  <c r="P95" s="1"/>
  <c r="P94" s="1"/>
  <c r="AU65" i="1" s="1"/>
  <c r="P99" i="9"/>
  <c r="P101"/>
  <c r="P103"/>
  <c r="P105"/>
  <c r="P109"/>
  <c r="P113"/>
  <c r="P115"/>
  <c r="P117"/>
  <c r="P121"/>
  <c r="P122"/>
  <c r="P124"/>
  <c r="P125"/>
  <c r="P127"/>
  <c r="P130"/>
  <c r="P131"/>
  <c r="P134"/>
  <c r="P135"/>
  <c r="P137"/>
  <c r="P138"/>
  <c r="P140"/>
  <c r="P145"/>
  <c r="P147"/>
  <c r="P148"/>
  <c r="P150"/>
  <c r="P152"/>
  <c r="P157"/>
  <c r="P159"/>
  <c r="P161"/>
  <c r="P163"/>
  <c r="P164"/>
  <c r="BK97"/>
  <c r="BK96" s="1"/>
  <c r="BK99"/>
  <c r="BK101"/>
  <c r="BK103"/>
  <c r="BK105"/>
  <c r="BK109"/>
  <c r="BK113"/>
  <c r="BK115"/>
  <c r="BK117"/>
  <c r="BK121"/>
  <c r="BK122"/>
  <c r="BK124"/>
  <c r="BK125"/>
  <c r="BK127"/>
  <c r="BK130"/>
  <c r="BK131"/>
  <c r="BK134"/>
  <c r="BK135"/>
  <c r="BK137"/>
  <c r="BK138"/>
  <c r="BK140"/>
  <c r="BK145"/>
  <c r="BK147"/>
  <c r="BK148"/>
  <c r="BK150"/>
  <c r="BK152"/>
  <c r="BK157"/>
  <c r="BK159"/>
  <c r="BK161"/>
  <c r="BK163"/>
  <c r="BK164"/>
  <c r="BI97"/>
  <c r="BI99"/>
  <c r="BI101"/>
  <c r="BI103"/>
  <c r="BI105"/>
  <c r="BI109"/>
  <c r="BI113"/>
  <c r="BI115"/>
  <c r="BI117"/>
  <c r="BI121"/>
  <c r="BI122"/>
  <c r="BI124"/>
  <c r="BI125"/>
  <c r="BI127"/>
  <c r="BI130"/>
  <c r="BI131"/>
  <c r="BI134"/>
  <c r="BI135"/>
  <c r="BI137"/>
  <c r="BI138"/>
  <c r="BI140"/>
  <c r="BI145"/>
  <c r="BI147"/>
  <c r="BI148"/>
  <c r="BI150"/>
  <c r="BI152"/>
  <c r="BI157"/>
  <c r="BI159"/>
  <c r="BI161"/>
  <c r="BI163"/>
  <c r="BI164"/>
  <c r="BI167"/>
  <c r="BI168"/>
  <c r="BI171"/>
  <c r="BI174"/>
  <c r="BI176"/>
  <c r="BI180"/>
  <c r="BI182"/>
  <c r="BI184"/>
  <c r="BI188"/>
  <c r="BI192"/>
  <c r="BI194"/>
  <c r="BI196"/>
  <c r="BI197"/>
  <c r="BI198"/>
  <c r="BI202"/>
  <c r="BI204"/>
  <c r="BI206"/>
  <c r="BI208"/>
  <c r="BI211"/>
  <c r="BI214"/>
  <c r="BI216"/>
  <c r="BI217"/>
  <c r="BI218"/>
  <c r="BI220"/>
  <c r="BI221"/>
  <c r="BI223"/>
  <c r="BI224"/>
  <c r="BI225"/>
  <c r="BI227"/>
  <c r="BI228"/>
  <c r="BI230"/>
  <c r="BI232"/>
  <c r="BI234"/>
  <c r="BI237"/>
  <c r="F39"/>
  <c r="BD65" i="1" s="1"/>
  <c r="BH97" i="9"/>
  <c r="F38" s="1"/>
  <c r="BC65" i="1" s="1"/>
  <c r="BH99" i="9"/>
  <c r="BH101"/>
  <c r="BH103"/>
  <c r="BH105"/>
  <c r="BH109"/>
  <c r="BH113"/>
  <c r="BH115"/>
  <c r="BH117"/>
  <c r="BH121"/>
  <c r="BH122"/>
  <c r="BH124"/>
  <c r="BH125"/>
  <c r="BH127"/>
  <c r="BH130"/>
  <c r="BH131"/>
  <c r="BH134"/>
  <c r="BH135"/>
  <c r="BH137"/>
  <c r="BH138"/>
  <c r="BH140"/>
  <c r="BH145"/>
  <c r="BH147"/>
  <c r="BH148"/>
  <c r="BH150"/>
  <c r="BH152"/>
  <c r="BH157"/>
  <c r="BH159"/>
  <c r="BH161"/>
  <c r="BH163"/>
  <c r="BH164"/>
  <c r="BH167"/>
  <c r="BH168"/>
  <c r="BH171"/>
  <c r="BH174"/>
  <c r="BH176"/>
  <c r="BH180"/>
  <c r="BH182"/>
  <c r="BH184"/>
  <c r="BH188"/>
  <c r="BH192"/>
  <c r="BH194"/>
  <c r="BH196"/>
  <c r="BH197"/>
  <c r="BH198"/>
  <c r="BH202"/>
  <c r="BH204"/>
  <c r="BH206"/>
  <c r="BH208"/>
  <c r="BH211"/>
  <c r="BH214"/>
  <c r="BH216"/>
  <c r="BH217"/>
  <c r="BH218"/>
  <c r="BH220"/>
  <c r="BH221"/>
  <c r="BH223"/>
  <c r="BH224"/>
  <c r="BH225"/>
  <c r="BH227"/>
  <c r="BH228"/>
  <c r="BH230"/>
  <c r="BH232"/>
  <c r="BH234"/>
  <c r="BH237"/>
  <c r="BG97"/>
  <c r="BG99"/>
  <c r="BG101"/>
  <c r="BG103"/>
  <c r="BG105"/>
  <c r="BG109"/>
  <c r="BG113"/>
  <c r="BG115"/>
  <c r="BG117"/>
  <c r="BG121"/>
  <c r="BG122"/>
  <c r="BG124"/>
  <c r="BG125"/>
  <c r="BG127"/>
  <c r="BG130"/>
  <c r="BG131"/>
  <c r="BG134"/>
  <c r="BG135"/>
  <c r="BG137"/>
  <c r="BG138"/>
  <c r="BG140"/>
  <c r="BG145"/>
  <c r="BG147"/>
  <c r="BG148"/>
  <c r="BG150"/>
  <c r="BG152"/>
  <c r="BG157"/>
  <c r="BG159"/>
  <c r="BG161"/>
  <c r="BG163"/>
  <c r="BG164"/>
  <c r="BG167"/>
  <c r="BG168"/>
  <c r="BG171"/>
  <c r="BG174"/>
  <c r="BG176"/>
  <c r="BG180"/>
  <c r="BG182"/>
  <c r="BG184"/>
  <c r="BG188"/>
  <c r="BG192"/>
  <c r="BG194"/>
  <c r="BG196"/>
  <c r="BG197"/>
  <c r="BG198"/>
  <c r="BG202"/>
  <c r="BG204"/>
  <c r="BG206"/>
  <c r="BG208"/>
  <c r="BG211"/>
  <c r="BG214"/>
  <c r="BG216"/>
  <c r="BG217"/>
  <c r="BG218"/>
  <c r="BG220"/>
  <c r="BG221"/>
  <c r="BG223"/>
  <c r="BG224"/>
  <c r="BG225"/>
  <c r="BG227"/>
  <c r="BG228"/>
  <c r="BG230"/>
  <c r="BG232"/>
  <c r="BG234"/>
  <c r="BG237"/>
  <c r="F37"/>
  <c r="BB65" i="1" s="1"/>
  <c r="BF97" i="9"/>
  <c r="F36" s="1"/>
  <c r="BA65" i="1" s="1"/>
  <c r="BF99" i="9"/>
  <c r="BF101"/>
  <c r="BF103"/>
  <c r="BF105"/>
  <c r="BF109"/>
  <c r="BF113"/>
  <c r="BF115"/>
  <c r="BF117"/>
  <c r="BF121"/>
  <c r="BF122"/>
  <c r="BF124"/>
  <c r="BF125"/>
  <c r="BF127"/>
  <c r="BF130"/>
  <c r="BF131"/>
  <c r="BF134"/>
  <c r="BF135"/>
  <c r="BF137"/>
  <c r="BF138"/>
  <c r="BF140"/>
  <c r="BF145"/>
  <c r="BF147"/>
  <c r="BF148"/>
  <c r="BF150"/>
  <c r="BF152"/>
  <c r="BF157"/>
  <c r="BF159"/>
  <c r="BF161"/>
  <c r="BF163"/>
  <c r="BF164"/>
  <c r="BF167"/>
  <c r="BF168"/>
  <c r="BF171"/>
  <c r="BF174"/>
  <c r="BF176"/>
  <c r="BF180"/>
  <c r="BF182"/>
  <c r="BF184"/>
  <c r="BF188"/>
  <c r="BF192"/>
  <c r="BF194"/>
  <c r="BF196"/>
  <c r="BF197"/>
  <c r="BF198"/>
  <c r="BF202"/>
  <c r="BF204"/>
  <c r="BF206"/>
  <c r="BF208"/>
  <c r="BF211"/>
  <c r="BF214"/>
  <c r="BF216"/>
  <c r="BF217"/>
  <c r="BF218"/>
  <c r="BF220"/>
  <c r="BF221"/>
  <c r="BF223"/>
  <c r="BF224"/>
  <c r="BF225"/>
  <c r="BF227"/>
  <c r="BF228"/>
  <c r="BF230"/>
  <c r="BF232"/>
  <c r="BF234"/>
  <c r="BF237"/>
  <c r="J97"/>
  <c r="BE97"/>
  <c r="F35" s="1"/>
  <c r="AZ65" i="1" s="1"/>
  <c r="J99" i="9"/>
  <c r="BE99"/>
  <c r="J101"/>
  <c r="BE101"/>
  <c r="J103"/>
  <c r="BE103"/>
  <c r="J105"/>
  <c r="BE105"/>
  <c r="J109"/>
  <c r="BE109"/>
  <c r="J113"/>
  <c r="BE113"/>
  <c r="J115"/>
  <c r="BE115"/>
  <c r="J117"/>
  <c r="BE117"/>
  <c r="J121"/>
  <c r="BE121"/>
  <c r="J122"/>
  <c r="BE122"/>
  <c r="J124"/>
  <c r="BE124"/>
  <c r="J125"/>
  <c r="BE125"/>
  <c r="J127"/>
  <c r="BE127"/>
  <c r="J130"/>
  <c r="BE130"/>
  <c r="J131"/>
  <c r="BE131"/>
  <c r="J134"/>
  <c r="BE134"/>
  <c r="J135"/>
  <c r="BE135"/>
  <c r="J137"/>
  <c r="BE137"/>
  <c r="J138"/>
  <c r="BE138"/>
  <c r="J140"/>
  <c r="BE140"/>
  <c r="J145"/>
  <c r="BE145"/>
  <c r="J147"/>
  <c r="BE147"/>
  <c r="J148"/>
  <c r="BE148"/>
  <c r="J150"/>
  <c r="BE150"/>
  <c r="J152"/>
  <c r="BE152"/>
  <c r="J157"/>
  <c r="BE157"/>
  <c r="J159"/>
  <c r="BE159"/>
  <c r="J161"/>
  <c r="BE161"/>
  <c r="J163"/>
  <c r="BE163"/>
  <c r="J164"/>
  <c r="BE164"/>
  <c r="J167"/>
  <c r="BE167"/>
  <c r="J168"/>
  <c r="BE168"/>
  <c r="J171"/>
  <c r="BE171"/>
  <c r="J174"/>
  <c r="BE174"/>
  <c r="J176"/>
  <c r="BE176"/>
  <c r="J180"/>
  <c r="BE180"/>
  <c r="J182"/>
  <c r="BE182"/>
  <c r="J184"/>
  <c r="BE184"/>
  <c r="J188"/>
  <c r="BE188"/>
  <c r="J192"/>
  <c r="BE192"/>
  <c r="J194"/>
  <c r="BE194"/>
  <c r="J196"/>
  <c r="BE196"/>
  <c r="J197"/>
  <c r="BE197"/>
  <c r="J198"/>
  <c r="BE198"/>
  <c r="J202"/>
  <c r="BE202"/>
  <c r="J204"/>
  <c r="BE204"/>
  <c r="J206"/>
  <c r="BE206"/>
  <c r="J208"/>
  <c r="BE208"/>
  <c r="J211"/>
  <c r="BE211"/>
  <c r="J214"/>
  <c r="BE214"/>
  <c r="J216"/>
  <c r="BE216"/>
  <c r="J217"/>
  <c r="BE217"/>
  <c r="J218"/>
  <c r="BE218"/>
  <c r="J220"/>
  <c r="BE220"/>
  <c r="J221"/>
  <c r="BE221"/>
  <c r="J223"/>
  <c r="BE223"/>
  <c r="J224"/>
  <c r="BE224"/>
  <c r="J225"/>
  <c r="BE225"/>
  <c r="J227"/>
  <c r="BE227"/>
  <c r="J228"/>
  <c r="BE228"/>
  <c r="J230"/>
  <c r="BE230"/>
  <c r="J232"/>
  <c r="BE232"/>
  <c r="J234"/>
  <c r="BE234"/>
  <c r="J237"/>
  <c r="BE237"/>
  <c r="J38"/>
  <c r="AY65" i="1"/>
  <c r="J37" i="9"/>
  <c r="AX65" i="1"/>
  <c r="J39" i="9"/>
  <c r="E26"/>
  <c r="J91"/>
  <c r="E20"/>
  <c r="F91"/>
  <c r="E23"/>
  <c r="J90"/>
  <c r="E17"/>
  <c r="F90"/>
  <c r="J14"/>
  <c r="J88"/>
  <c r="F88"/>
  <c r="E86"/>
  <c r="E7"/>
  <c r="E82"/>
  <c r="J59"/>
  <c r="F59"/>
  <c r="J58"/>
  <c r="F58"/>
  <c r="J56"/>
  <c r="F56"/>
  <c r="E54"/>
  <c r="E50"/>
  <c r="J26"/>
  <c r="J25"/>
  <c r="J23"/>
  <c r="J22"/>
  <c r="J20"/>
  <c r="J19"/>
  <c r="J17"/>
  <c r="J16"/>
  <c r="T237" i="8"/>
  <c r="T236" s="1"/>
  <c r="R237"/>
  <c r="R236" s="1"/>
  <c r="P237"/>
  <c r="P236" s="1"/>
  <c r="BK237"/>
  <c r="BK236" s="1"/>
  <c r="J236" s="1"/>
  <c r="J72" s="1"/>
  <c r="T227"/>
  <c r="T228"/>
  <c r="T230"/>
  <c r="T232"/>
  <c r="T234"/>
  <c r="T226"/>
  <c r="R227"/>
  <c r="R228"/>
  <c r="R230"/>
  <c r="R232"/>
  <c r="R234"/>
  <c r="R226"/>
  <c r="P227"/>
  <c r="P228"/>
  <c r="P230"/>
  <c r="P232"/>
  <c r="P234"/>
  <c r="P226"/>
  <c r="BK227"/>
  <c r="BK228"/>
  <c r="BK230"/>
  <c r="BK232"/>
  <c r="BK234"/>
  <c r="BK226"/>
  <c r="J226" s="1"/>
  <c r="J71" s="1"/>
  <c r="T220"/>
  <c r="T219" s="1"/>
  <c r="T221"/>
  <c r="T223"/>
  <c r="T224"/>
  <c r="T225"/>
  <c r="R220"/>
  <c r="R219" s="1"/>
  <c r="R221"/>
  <c r="R223"/>
  <c r="R224"/>
  <c r="R225"/>
  <c r="P220"/>
  <c r="P219" s="1"/>
  <c r="P221"/>
  <c r="P223"/>
  <c r="P224"/>
  <c r="P225"/>
  <c r="BK220"/>
  <c r="BK219" s="1"/>
  <c r="J219" s="1"/>
  <c r="J70" s="1"/>
  <c r="BK221"/>
  <c r="BK223"/>
  <c r="BK224"/>
  <c r="BK225"/>
  <c r="T211"/>
  <c r="T214"/>
  <c r="T216"/>
  <c r="T217"/>
  <c r="T218"/>
  <c r="T210"/>
  <c r="R211"/>
  <c r="R214"/>
  <c r="R216"/>
  <c r="R217"/>
  <c r="R218"/>
  <c r="R210"/>
  <c r="P211"/>
  <c r="P214"/>
  <c r="P216"/>
  <c r="P217"/>
  <c r="P218"/>
  <c r="P210"/>
  <c r="BK211"/>
  <c r="BK214"/>
  <c r="BK216"/>
  <c r="BK217"/>
  <c r="BK218"/>
  <c r="BK210"/>
  <c r="J210" s="1"/>
  <c r="J69" s="1"/>
  <c r="T174"/>
  <c r="T173" s="1"/>
  <c r="T95" s="1"/>
  <c r="T94" s="1"/>
  <c r="T176"/>
  <c r="T180"/>
  <c r="T182"/>
  <c r="T184"/>
  <c r="T188"/>
  <c r="T192"/>
  <c r="T194"/>
  <c r="T196"/>
  <c r="T197"/>
  <c r="T198"/>
  <c r="T202"/>
  <c r="T204"/>
  <c r="T206"/>
  <c r="T208"/>
  <c r="R174"/>
  <c r="R173" s="1"/>
  <c r="R176"/>
  <c r="R180"/>
  <c r="R182"/>
  <c r="R184"/>
  <c r="R188"/>
  <c r="R192"/>
  <c r="R194"/>
  <c r="R196"/>
  <c r="R197"/>
  <c r="R198"/>
  <c r="R202"/>
  <c r="R204"/>
  <c r="R206"/>
  <c r="R208"/>
  <c r="P174"/>
  <c r="P173" s="1"/>
  <c r="P95" s="1"/>
  <c r="P94" s="1"/>
  <c r="AU64" i="1" s="1"/>
  <c r="P176" i="8"/>
  <c r="P180"/>
  <c r="P182"/>
  <c r="P184"/>
  <c r="P188"/>
  <c r="P192"/>
  <c r="P194"/>
  <c r="P196"/>
  <c r="P197"/>
  <c r="P198"/>
  <c r="P202"/>
  <c r="P204"/>
  <c r="P206"/>
  <c r="P208"/>
  <c r="BK174"/>
  <c r="BK173" s="1"/>
  <c r="J173" s="1"/>
  <c r="BK176"/>
  <c r="BK180"/>
  <c r="BK182"/>
  <c r="BK184"/>
  <c r="BK188"/>
  <c r="BK192"/>
  <c r="BK194"/>
  <c r="BK196"/>
  <c r="BK197"/>
  <c r="BK198"/>
  <c r="BK202"/>
  <c r="BK204"/>
  <c r="BK206"/>
  <c r="BK208"/>
  <c r="T171"/>
  <c r="T170"/>
  <c r="R171"/>
  <c r="R170"/>
  <c r="P171"/>
  <c r="P170"/>
  <c r="BK171"/>
  <c r="BK170"/>
  <c r="J170" s="1"/>
  <c r="J67" s="1"/>
  <c r="T167"/>
  <c r="T168"/>
  <c r="T166"/>
  <c r="R167"/>
  <c r="R168"/>
  <c r="R166" s="1"/>
  <c r="P167"/>
  <c r="P168"/>
  <c r="P166"/>
  <c r="BK167"/>
  <c r="BK168"/>
  <c r="BK166" s="1"/>
  <c r="J166" s="1"/>
  <c r="T97"/>
  <c r="T99"/>
  <c r="T101"/>
  <c r="T103"/>
  <c r="T105"/>
  <c r="T109"/>
  <c r="T113"/>
  <c r="T115"/>
  <c r="T117"/>
  <c r="T121"/>
  <c r="T122"/>
  <c r="T124"/>
  <c r="T125"/>
  <c r="T127"/>
  <c r="T130"/>
  <c r="T131"/>
  <c r="T134"/>
  <c r="T135"/>
  <c r="T137"/>
  <c r="T138"/>
  <c r="T140"/>
  <c r="T145"/>
  <c r="T147"/>
  <c r="T148"/>
  <c r="T150"/>
  <c r="T152"/>
  <c r="T157"/>
  <c r="T159"/>
  <c r="T161"/>
  <c r="T163"/>
  <c r="T164"/>
  <c r="T96"/>
  <c r="R97"/>
  <c r="R99"/>
  <c r="R101"/>
  <c r="R103"/>
  <c r="R105"/>
  <c r="R109"/>
  <c r="R113"/>
  <c r="R115"/>
  <c r="R117"/>
  <c r="R121"/>
  <c r="R122"/>
  <c r="R124"/>
  <c r="R125"/>
  <c r="R127"/>
  <c r="R130"/>
  <c r="R131"/>
  <c r="R134"/>
  <c r="R135"/>
  <c r="R137"/>
  <c r="R138"/>
  <c r="R140"/>
  <c r="R145"/>
  <c r="R147"/>
  <c r="R148"/>
  <c r="R150"/>
  <c r="R152"/>
  <c r="R157"/>
  <c r="R159"/>
  <c r="R161"/>
  <c r="R163"/>
  <c r="R164"/>
  <c r="R96"/>
  <c r="P97"/>
  <c r="P99"/>
  <c r="P101"/>
  <c r="P103"/>
  <c r="P105"/>
  <c r="P109"/>
  <c r="P113"/>
  <c r="P115"/>
  <c r="P117"/>
  <c r="P121"/>
  <c r="P122"/>
  <c r="P124"/>
  <c r="P125"/>
  <c r="P127"/>
  <c r="P130"/>
  <c r="P131"/>
  <c r="P134"/>
  <c r="P135"/>
  <c r="P137"/>
  <c r="P138"/>
  <c r="P140"/>
  <c r="P145"/>
  <c r="P147"/>
  <c r="P148"/>
  <c r="P150"/>
  <c r="P152"/>
  <c r="P157"/>
  <c r="P159"/>
  <c r="P161"/>
  <c r="P163"/>
  <c r="P164"/>
  <c r="P96"/>
  <c r="BK97"/>
  <c r="BK99"/>
  <c r="BK101"/>
  <c r="BK103"/>
  <c r="BK105"/>
  <c r="BK109"/>
  <c r="BK113"/>
  <c r="BK115"/>
  <c r="BK117"/>
  <c r="BK121"/>
  <c r="BK122"/>
  <c r="BK124"/>
  <c r="BK125"/>
  <c r="BK127"/>
  <c r="BK130"/>
  <c r="BK131"/>
  <c r="BK134"/>
  <c r="BK135"/>
  <c r="BK137"/>
  <c r="BK138"/>
  <c r="BK140"/>
  <c r="BK145"/>
  <c r="BK147"/>
  <c r="BK148"/>
  <c r="BK150"/>
  <c r="BK152"/>
  <c r="BK157"/>
  <c r="BK159"/>
  <c r="BK161"/>
  <c r="BK163"/>
  <c r="BK164"/>
  <c r="BK96"/>
  <c r="J96" s="1"/>
  <c r="J65" s="1"/>
  <c r="BI97"/>
  <c r="F39" s="1"/>
  <c r="BD64" i="1" s="1"/>
  <c r="BI99" i="8"/>
  <c r="BI101"/>
  <c r="BI103"/>
  <c r="BI105"/>
  <c r="BI109"/>
  <c r="BI113"/>
  <c r="BI115"/>
  <c r="BI117"/>
  <c r="BI121"/>
  <c r="BI122"/>
  <c r="BI124"/>
  <c r="BI125"/>
  <c r="BI127"/>
  <c r="BI130"/>
  <c r="BI131"/>
  <c r="BI134"/>
  <c r="BI135"/>
  <c r="BI137"/>
  <c r="BI138"/>
  <c r="BI140"/>
  <c r="BI145"/>
  <c r="BI147"/>
  <c r="BI148"/>
  <c r="BI150"/>
  <c r="BI152"/>
  <c r="BI157"/>
  <c r="BI159"/>
  <c r="BI161"/>
  <c r="BI163"/>
  <c r="BI164"/>
  <c r="BI167"/>
  <c r="BI168"/>
  <c r="BI171"/>
  <c r="BI174"/>
  <c r="BI176"/>
  <c r="BI180"/>
  <c r="BI182"/>
  <c r="BI184"/>
  <c r="BI188"/>
  <c r="BI192"/>
  <c r="BI194"/>
  <c r="BI196"/>
  <c r="BI197"/>
  <c r="BI198"/>
  <c r="BI202"/>
  <c r="BI204"/>
  <c r="BI206"/>
  <c r="BI208"/>
  <c r="BI211"/>
  <c r="BI214"/>
  <c r="BI216"/>
  <c r="BI217"/>
  <c r="BI218"/>
  <c r="BI220"/>
  <c r="BI221"/>
  <c r="BI223"/>
  <c r="BI224"/>
  <c r="BI225"/>
  <c r="BI227"/>
  <c r="BI228"/>
  <c r="BI230"/>
  <c r="BI232"/>
  <c r="BI234"/>
  <c r="BI237"/>
  <c r="BH97"/>
  <c r="BH99"/>
  <c r="BH101"/>
  <c r="BH103"/>
  <c r="BH105"/>
  <c r="BH109"/>
  <c r="BH113"/>
  <c r="BH115"/>
  <c r="BH117"/>
  <c r="BH121"/>
  <c r="BH122"/>
  <c r="BH124"/>
  <c r="BH125"/>
  <c r="BH127"/>
  <c r="BH130"/>
  <c r="BH131"/>
  <c r="BH134"/>
  <c r="BH135"/>
  <c r="BH137"/>
  <c r="BH138"/>
  <c r="BH140"/>
  <c r="BH145"/>
  <c r="BH147"/>
  <c r="BH148"/>
  <c r="BH150"/>
  <c r="BH152"/>
  <c r="BH157"/>
  <c r="BH159"/>
  <c r="BH161"/>
  <c r="BH163"/>
  <c r="BH164"/>
  <c r="BH167"/>
  <c r="BH168"/>
  <c r="BH171"/>
  <c r="BH174"/>
  <c r="BH176"/>
  <c r="BH180"/>
  <c r="BH182"/>
  <c r="BH184"/>
  <c r="BH188"/>
  <c r="BH192"/>
  <c r="BH194"/>
  <c r="BH196"/>
  <c r="BH197"/>
  <c r="BH198"/>
  <c r="BH202"/>
  <c r="BH204"/>
  <c r="BH206"/>
  <c r="BH208"/>
  <c r="BH211"/>
  <c r="BH214"/>
  <c r="BH216"/>
  <c r="BH217"/>
  <c r="BH218"/>
  <c r="BH220"/>
  <c r="BH221"/>
  <c r="BH223"/>
  <c r="BH224"/>
  <c r="BH225"/>
  <c r="BH227"/>
  <c r="BH228"/>
  <c r="BH230"/>
  <c r="BH232"/>
  <c r="BH234"/>
  <c r="BH237"/>
  <c r="F38"/>
  <c r="BC64" i="1" s="1"/>
  <c r="BG97" i="8"/>
  <c r="BG99"/>
  <c r="BG101"/>
  <c r="BG103"/>
  <c r="BG105"/>
  <c r="BG109"/>
  <c r="BG113"/>
  <c r="BG115"/>
  <c r="BG117"/>
  <c r="BG121"/>
  <c r="BG122"/>
  <c r="BG124"/>
  <c r="BG125"/>
  <c r="BG127"/>
  <c r="BG130"/>
  <c r="BG131"/>
  <c r="BG134"/>
  <c r="BG135"/>
  <c r="BG137"/>
  <c r="BG138"/>
  <c r="BG140"/>
  <c r="BG145"/>
  <c r="BG147"/>
  <c r="BG148"/>
  <c r="BG150"/>
  <c r="BG152"/>
  <c r="BG157"/>
  <c r="BG159"/>
  <c r="BG161"/>
  <c r="BG163"/>
  <c r="BG164"/>
  <c r="BG167"/>
  <c r="BG168"/>
  <c r="BG171"/>
  <c r="BG174"/>
  <c r="BG176"/>
  <c r="BG180"/>
  <c r="BG182"/>
  <c r="BG184"/>
  <c r="BG188"/>
  <c r="BG192"/>
  <c r="BG194"/>
  <c r="BG196"/>
  <c r="BG197"/>
  <c r="BG198"/>
  <c r="BG202"/>
  <c r="BG204"/>
  <c r="BG206"/>
  <c r="BG208"/>
  <c r="BG211"/>
  <c r="BG214"/>
  <c r="BG216"/>
  <c r="BG217"/>
  <c r="BG218"/>
  <c r="BG220"/>
  <c r="BG221"/>
  <c r="BG223"/>
  <c r="BG224"/>
  <c r="BG225"/>
  <c r="BG227"/>
  <c r="BG228"/>
  <c r="BG230"/>
  <c r="BG232"/>
  <c r="BG234"/>
  <c r="BG237"/>
  <c r="F37"/>
  <c r="BB64" i="1" s="1"/>
  <c r="BF97" i="8"/>
  <c r="F36" s="1"/>
  <c r="BA64" i="1" s="1"/>
  <c r="BF99" i="8"/>
  <c r="BF101"/>
  <c r="BF103"/>
  <c r="BF105"/>
  <c r="BF109"/>
  <c r="BF113"/>
  <c r="BF115"/>
  <c r="BF117"/>
  <c r="BF121"/>
  <c r="BF122"/>
  <c r="BF124"/>
  <c r="BF125"/>
  <c r="BF127"/>
  <c r="BF130"/>
  <c r="BF131"/>
  <c r="BF134"/>
  <c r="BF135"/>
  <c r="BF137"/>
  <c r="BF138"/>
  <c r="BF140"/>
  <c r="BF145"/>
  <c r="BF147"/>
  <c r="BF148"/>
  <c r="BF150"/>
  <c r="BF152"/>
  <c r="BF157"/>
  <c r="BF159"/>
  <c r="BF161"/>
  <c r="BF163"/>
  <c r="BF164"/>
  <c r="BF167"/>
  <c r="BF168"/>
  <c r="BF171"/>
  <c r="BF174"/>
  <c r="BF176"/>
  <c r="BF180"/>
  <c r="BF182"/>
  <c r="BF184"/>
  <c r="BF188"/>
  <c r="BF192"/>
  <c r="BF194"/>
  <c r="BF196"/>
  <c r="BF197"/>
  <c r="BF198"/>
  <c r="BF202"/>
  <c r="BF204"/>
  <c r="BF206"/>
  <c r="BF208"/>
  <c r="BF211"/>
  <c r="BF214"/>
  <c r="BF216"/>
  <c r="BF217"/>
  <c r="BF218"/>
  <c r="BF220"/>
  <c r="BF221"/>
  <c r="BF223"/>
  <c r="BF224"/>
  <c r="BF225"/>
  <c r="BF227"/>
  <c r="BF228"/>
  <c r="BF230"/>
  <c r="BF232"/>
  <c r="BF234"/>
  <c r="BF237"/>
  <c r="J97"/>
  <c r="BE97"/>
  <c r="F35" s="1"/>
  <c r="AZ64" i="1" s="1"/>
  <c r="J99" i="8"/>
  <c r="BE99"/>
  <c r="J101"/>
  <c r="BE101"/>
  <c r="J103"/>
  <c r="BE103"/>
  <c r="J105"/>
  <c r="BE105"/>
  <c r="J109"/>
  <c r="BE109"/>
  <c r="J113"/>
  <c r="BE113"/>
  <c r="J115"/>
  <c r="BE115"/>
  <c r="J117"/>
  <c r="BE117"/>
  <c r="J121"/>
  <c r="BE121"/>
  <c r="J122"/>
  <c r="BE122"/>
  <c r="J124"/>
  <c r="BE124"/>
  <c r="J125"/>
  <c r="BE125"/>
  <c r="J127"/>
  <c r="BE127"/>
  <c r="J130"/>
  <c r="BE130"/>
  <c r="J131"/>
  <c r="BE131"/>
  <c r="J134"/>
  <c r="BE134"/>
  <c r="J135"/>
  <c r="BE135"/>
  <c r="J137"/>
  <c r="BE137"/>
  <c r="J138"/>
  <c r="BE138"/>
  <c r="J140"/>
  <c r="BE140"/>
  <c r="J145"/>
  <c r="BE145"/>
  <c r="J147"/>
  <c r="BE147"/>
  <c r="J148"/>
  <c r="BE148"/>
  <c r="J150"/>
  <c r="BE150"/>
  <c r="J152"/>
  <c r="BE152"/>
  <c r="J157"/>
  <c r="BE157"/>
  <c r="J159"/>
  <c r="BE159"/>
  <c r="J161"/>
  <c r="BE161"/>
  <c r="J163"/>
  <c r="BE163"/>
  <c r="J164"/>
  <c r="BE164"/>
  <c r="J167"/>
  <c r="BE167"/>
  <c r="J168"/>
  <c r="BE168"/>
  <c r="J171"/>
  <c r="BE171"/>
  <c r="J174"/>
  <c r="BE174"/>
  <c r="J176"/>
  <c r="BE176"/>
  <c r="J180"/>
  <c r="BE180"/>
  <c r="J182"/>
  <c r="BE182"/>
  <c r="J184"/>
  <c r="BE184"/>
  <c r="J188"/>
  <c r="BE188"/>
  <c r="J192"/>
  <c r="BE192"/>
  <c r="J194"/>
  <c r="BE194"/>
  <c r="J196"/>
  <c r="BE196"/>
  <c r="J197"/>
  <c r="BE197"/>
  <c r="J198"/>
  <c r="BE198"/>
  <c r="J202"/>
  <c r="BE202"/>
  <c r="J204"/>
  <c r="BE204"/>
  <c r="J206"/>
  <c r="BE206"/>
  <c r="J208"/>
  <c r="BE208"/>
  <c r="J211"/>
  <c r="BE211"/>
  <c r="J214"/>
  <c r="BE214"/>
  <c r="J216"/>
  <c r="BE216"/>
  <c r="J217"/>
  <c r="BE217"/>
  <c r="J218"/>
  <c r="BE218"/>
  <c r="J220"/>
  <c r="BE220"/>
  <c r="J221"/>
  <c r="BE221"/>
  <c r="J223"/>
  <c r="BE223"/>
  <c r="J224"/>
  <c r="BE224"/>
  <c r="J225"/>
  <c r="BE225"/>
  <c r="J227"/>
  <c r="BE227"/>
  <c r="J228"/>
  <c r="BE228"/>
  <c r="J230"/>
  <c r="BE230"/>
  <c r="J232"/>
  <c r="BE232"/>
  <c r="J234"/>
  <c r="BE234"/>
  <c r="J237"/>
  <c r="BE237"/>
  <c r="J38"/>
  <c r="AY64" i="1"/>
  <c r="J37" i="8"/>
  <c r="AX64" i="1"/>
  <c r="J39" i="8"/>
  <c r="J68"/>
  <c r="J66"/>
  <c r="E26"/>
  <c r="J91"/>
  <c r="E20"/>
  <c r="F91"/>
  <c r="E23"/>
  <c r="J90"/>
  <c r="E17"/>
  <c r="F90"/>
  <c r="J14"/>
  <c r="J88"/>
  <c r="F88"/>
  <c r="E86"/>
  <c r="E7"/>
  <c r="E82"/>
  <c r="J59"/>
  <c r="F59"/>
  <c r="J58"/>
  <c r="F58"/>
  <c r="J56"/>
  <c r="F56"/>
  <c r="E54"/>
  <c r="E50"/>
  <c r="J26"/>
  <c r="J25"/>
  <c r="J23"/>
  <c r="J22"/>
  <c r="J20"/>
  <c r="J19"/>
  <c r="J17"/>
  <c r="J16"/>
  <c r="T350" i="7"/>
  <c r="T351"/>
  <c r="T349"/>
  <c r="T348" s="1"/>
  <c r="R350"/>
  <c r="R351"/>
  <c r="R349" s="1"/>
  <c r="P350"/>
  <c r="P351"/>
  <c r="P349"/>
  <c r="P348" s="1"/>
  <c r="BK350"/>
  <c r="BK351"/>
  <c r="BK349" s="1"/>
  <c r="J349" s="1"/>
  <c r="J70" s="1"/>
  <c r="R348"/>
  <c r="T347"/>
  <c r="T346" s="1"/>
  <c r="R347"/>
  <c r="R346" s="1"/>
  <c r="P347"/>
  <c r="P346" s="1"/>
  <c r="BK347"/>
  <c r="BK346" s="1"/>
  <c r="J346"/>
  <c r="T338"/>
  <c r="T339"/>
  <c r="T341"/>
  <c r="T342"/>
  <c r="T344"/>
  <c r="T337"/>
  <c r="R338"/>
  <c r="R339"/>
  <c r="R341"/>
  <c r="R342"/>
  <c r="R344"/>
  <c r="R337"/>
  <c r="P338"/>
  <c r="P339"/>
  <c r="P341"/>
  <c r="P342"/>
  <c r="P344"/>
  <c r="P337"/>
  <c r="BK338"/>
  <c r="BK339"/>
  <c r="BK341"/>
  <c r="BK342"/>
  <c r="BK344"/>
  <c r="BK337"/>
  <c r="J337" s="1"/>
  <c r="T334"/>
  <c r="T335"/>
  <c r="T336"/>
  <c r="R334"/>
  <c r="R335"/>
  <c r="R336"/>
  <c r="P334"/>
  <c r="P335"/>
  <c r="P336"/>
  <c r="BK334"/>
  <c r="BK335"/>
  <c r="BK336"/>
  <c r="T314"/>
  <c r="T317"/>
  <c r="T320"/>
  <c r="T323"/>
  <c r="T326"/>
  <c r="T327"/>
  <c r="T329"/>
  <c r="T330"/>
  <c r="T331"/>
  <c r="T332"/>
  <c r="R314"/>
  <c r="R317"/>
  <c r="R320"/>
  <c r="R323"/>
  <c r="R326"/>
  <c r="R327"/>
  <c r="R329"/>
  <c r="R330"/>
  <c r="R331"/>
  <c r="R332"/>
  <c r="R313"/>
  <c r="P314"/>
  <c r="P317"/>
  <c r="P320"/>
  <c r="P323"/>
  <c r="P326"/>
  <c r="P327"/>
  <c r="P329"/>
  <c r="P330"/>
  <c r="P331"/>
  <c r="P332"/>
  <c r="BK314"/>
  <c r="BK317"/>
  <c r="BK320"/>
  <c r="BK323"/>
  <c r="BK326"/>
  <c r="BK327"/>
  <c r="BK329"/>
  <c r="BK330"/>
  <c r="BK331"/>
  <c r="BK332"/>
  <c r="BK313"/>
  <c r="J313" s="1"/>
  <c r="T254"/>
  <c r="T260"/>
  <c r="T264"/>
  <c r="T270"/>
  <c r="T274"/>
  <c r="T276"/>
  <c r="T278"/>
  <c r="T282"/>
  <c r="T288"/>
  <c r="T294"/>
  <c r="T298"/>
  <c r="T299"/>
  <c r="T303"/>
  <c r="T305"/>
  <c r="T253"/>
  <c r="R254"/>
  <c r="R260"/>
  <c r="R264"/>
  <c r="R270"/>
  <c r="R274"/>
  <c r="R276"/>
  <c r="R278"/>
  <c r="R282"/>
  <c r="R288"/>
  <c r="R294"/>
  <c r="R298"/>
  <c r="R299"/>
  <c r="R303"/>
  <c r="R305"/>
  <c r="P254"/>
  <c r="P260"/>
  <c r="P264"/>
  <c r="P270"/>
  <c r="P274"/>
  <c r="P276"/>
  <c r="P278"/>
  <c r="P282"/>
  <c r="P288"/>
  <c r="P294"/>
  <c r="P298"/>
  <c r="P299"/>
  <c r="P303"/>
  <c r="P305"/>
  <c r="P253"/>
  <c r="BK254"/>
  <c r="BK260"/>
  <c r="BK264"/>
  <c r="BK270"/>
  <c r="BK274"/>
  <c r="BK276"/>
  <c r="BK278"/>
  <c r="BK282"/>
  <c r="BK288"/>
  <c r="BK294"/>
  <c r="BK298"/>
  <c r="BK299"/>
  <c r="BK303"/>
  <c r="BK305"/>
  <c r="T246"/>
  <c r="T245"/>
  <c r="R246"/>
  <c r="R245"/>
  <c r="P246"/>
  <c r="P245"/>
  <c r="BK246"/>
  <c r="BK245"/>
  <c r="J245" s="1"/>
  <c r="T241"/>
  <c r="T243"/>
  <c r="T240"/>
  <c r="R241"/>
  <c r="R243"/>
  <c r="R240" s="1"/>
  <c r="P241"/>
  <c r="P243"/>
  <c r="P240"/>
  <c r="BK241"/>
  <c r="BK243"/>
  <c r="BK240" s="1"/>
  <c r="J240" s="1"/>
  <c r="J62" s="1"/>
  <c r="T93"/>
  <c r="T97"/>
  <c r="T98"/>
  <c r="T104"/>
  <c r="T110"/>
  <c r="T116"/>
  <c r="T120"/>
  <c r="T128"/>
  <c r="T129"/>
  <c r="T130"/>
  <c r="T137"/>
  <c r="T144"/>
  <c r="T145"/>
  <c r="T152"/>
  <c r="T153"/>
  <c r="T156"/>
  <c r="T157"/>
  <c r="T160"/>
  <c r="T161"/>
  <c r="T163"/>
  <c r="T173"/>
  <c r="T177"/>
  <c r="T181"/>
  <c r="T183"/>
  <c r="T188"/>
  <c r="T190"/>
  <c r="T192"/>
  <c r="T193"/>
  <c r="T194"/>
  <c r="T196"/>
  <c r="T205"/>
  <c r="T207"/>
  <c r="T208"/>
  <c r="T210"/>
  <c r="T212"/>
  <c r="T221"/>
  <c r="T228"/>
  <c r="T230"/>
  <c r="T237"/>
  <c r="T238"/>
  <c r="R93"/>
  <c r="R97"/>
  <c r="R98"/>
  <c r="R104"/>
  <c r="R110"/>
  <c r="R116"/>
  <c r="R120"/>
  <c r="R128"/>
  <c r="R129"/>
  <c r="R130"/>
  <c r="R137"/>
  <c r="R144"/>
  <c r="R145"/>
  <c r="R152"/>
  <c r="R153"/>
  <c r="R156"/>
  <c r="R157"/>
  <c r="R160"/>
  <c r="R161"/>
  <c r="R163"/>
  <c r="R173"/>
  <c r="R177"/>
  <c r="R181"/>
  <c r="R183"/>
  <c r="R188"/>
  <c r="R190"/>
  <c r="R192"/>
  <c r="R193"/>
  <c r="R194"/>
  <c r="R196"/>
  <c r="R205"/>
  <c r="R207"/>
  <c r="R208"/>
  <c r="R210"/>
  <c r="R212"/>
  <c r="R221"/>
  <c r="R228"/>
  <c r="R230"/>
  <c r="R237"/>
  <c r="R238"/>
  <c r="R92"/>
  <c r="P93"/>
  <c r="P97"/>
  <c r="P98"/>
  <c r="P104"/>
  <c r="P110"/>
  <c r="P116"/>
  <c r="P120"/>
  <c r="P128"/>
  <c r="P129"/>
  <c r="P130"/>
  <c r="P137"/>
  <c r="P144"/>
  <c r="P145"/>
  <c r="P152"/>
  <c r="P153"/>
  <c r="P156"/>
  <c r="P157"/>
  <c r="P160"/>
  <c r="P161"/>
  <c r="P163"/>
  <c r="P173"/>
  <c r="P177"/>
  <c r="P181"/>
  <c r="P183"/>
  <c r="P188"/>
  <c r="P190"/>
  <c r="P192"/>
  <c r="P193"/>
  <c r="P194"/>
  <c r="P196"/>
  <c r="P205"/>
  <c r="P207"/>
  <c r="P208"/>
  <c r="P210"/>
  <c r="P212"/>
  <c r="P221"/>
  <c r="P228"/>
  <c r="P230"/>
  <c r="P237"/>
  <c r="P238"/>
  <c r="BK93"/>
  <c r="BK97"/>
  <c r="BK98"/>
  <c r="BK104"/>
  <c r="BK110"/>
  <c r="BK116"/>
  <c r="BK120"/>
  <c r="BK128"/>
  <c r="BK129"/>
  <c r="BK130"/>
  <c r="BK137"/>
  <c r="BK144"/>
  <c r="BK145"/>
  <c r="BK152"/>
  <c r="BK153"/>
  <c r="BK156"/>
  <c r="BK157"/>
  <c r="BK160"/>
  <c r="BK161"/>
  <c r="BK163"/>
  <c r="BK173"/>
  <c r="BK177"/>
  <c r="BK181"/>
  <c r="BK183"/>
  <c r="BK188"/>
  <c r="BK190"/>
  <c r="BK192"/>
  <c r="BK193"/>
  <c r="BK194"/>
  <c r="BK196"/>
  <c r="BK205"/>
  <c r="BK207"/>
  <c r="BK208"/>
  <c r="BK210"/>
  <c r="BK212"/>
  <c r="BK221"/>
  <c r="BK228"/>
  <c r="BK230"/>
  <c r="BK237"/>
  <c r="BK238"/>
  <c r="BK92"/>
  <c r="BI93"/>
  <c r="BI97"/>
  <c r="BI98"/>
  <c r="BI104"/>
  <c r="BI110"/>
  <c r="BI116"/>
  <c r="BI120"/>
  <c r="BI128"/>
  <c r="BI129"/>
  <c r="BI130"/>
  <c r="BI137"/>
  <c r="BI144"/>
  <c r="BI145"/>
  <c r="BI152"/>
  <c r="BI153"/>
  <c r="BI156"/>
  <c r="BI157"/>
  <c r="BI160"/>
  <c r="BI161"/>
  <c r="BI163"/>
  <c r="BI173"/>
  <c r="BI177"/>
  <c r="BI181"/>
  <c r="BI183"/>
  <c r="BI188"/>
  <c r="BI190"/>
  <c r="BI192"/>
  <c r="BI193"/>
  <c r="BI194"/>
  <c r="BI196"/>
  <c r="BI205"/>
  <c r="BI207"/>
  <c r="BI208"/>
  <c r="BI210"/>
  <c r="BI212"/>
  <c r="BI221"/>
  <c r="BI228"/>
  <c r="BI230"/>
  <c r="BI237"/>
  <c r="BI238"/>
  <c r="BI241"/>
  <c r="BI243"/>
  <c r="BI246"/>
  <c r="BI254"/>
  <c r="BI260"/>
  <c r="BI264"/>
  <c r="BI270"/>
  <c r="BI274"/>
  <c r="BI276"/>
  <c r="BI278"/>
  <c r="BI282"/>
  <c r="BI288"/>
  <c r="BI294"/>
  <c r="BI298"/>
  <c r="BI299"/>
  <c r="BI303"/>
  <c r="BI305"/>
  <c r="BI314"/>
  <c r="BI317"/>
  <c r="BI320"/>
  <c r="BI323"/>
  <c r="BI326"/>
  <c r="BI327"/>
  <c r="BI329"/>
  <c r="BI330"/>
  <c r="BI331"/>
  <c r="BI332"/>
  <c r="BI334"/>
  <c r="BI335"/>
  <c r="BI336"/>
  <c r="BI338"/>
  <c r="BI339"/>
  <c r="BI341"/>
  <c r="BI342"/>
  <c r="BI344"/>
  <c r="BI347"/>
  <c r="BI350"/>
  <c r="BI351"/>
  <c r="F37"/>
  <c r="BD62" i="1" s="1"/>
  <c r="BH93" i="7"/>
  <c r="BH97"/>
  <c r="BH98"/>
  <c r="BH104"/>
  <c r="BH110"/>
  <c r="BH116"/>
  <c r="BH120"/>
  <c r="BH128"/>
  <c r="BH129"/>
  <c r="BH130"/>
  <c r="BH137"/>
  <c r="BH144"/>
  <c r="BH145"/>
  <c r="BH152"/>
  <c r="BH153"/>
  <c r="BH156"/>
  <c r="BH157"/>
  <c r="BH160"/>
  <c r="BH161"/>
  <c r="BH163"/>
  <c r="BH173"/>
  <c r="BH177"/>
  <c r="BH181"/>
  <c r="BH183"/>
  <c r="BH188"/>
  <c r="BH190"/>
  <c r="BH192"/>
  <c r="BH193"/>
  <c r="BH194"/>
  <c r="BH196"/>
  <c r="BH205"/>
  <c r="BH207"/>
  <c r="BH208"/>
  <c r="BH210"/>
  <c r="BH212"/>
  <c r="BH221"/>
  <c r="BH228"/>
  <c r="BH230"/>
  <c r="BH237"/>
  <c r="BH238"/>
  <c r="BH241"/>
  <c r="BH243"/>
  <c r="BH246"/>
  <c r="BH254"/>
  <c r="BH260"/>
  <c r="BH264"/>
  <c r="BH270"/>
  <c r="BH274"/>
  <c r="BH276"/>
  <c r="BH278"/>
  <c r="BH282"/>
  <c r="BH288"/>
  <c r="BH294"/>
  <c r="BH298"/>
  <c r="BH299"/>
  <c r="BH303"/>
  <c r="BH305"/>
  <c r="BH314"/>
  <c r="BH317"/>
  <c r="BH320"/>
  <c r="BH323"/>
  <c r="BH326"/>
  <c r="BH327"/>
  <c r="BH329"/>
  <c r="BH330"/>
  <c r="BH331"/>
  <c r="BH332"/>
  <c r="BH334"/>
  <c r="BH335"/>
  <c r="BH336"/>
  <c r="BH338"/>
  <c r="BH339"/>
  <c r="BH341"/>
  <c r="BH342"/>
  <c r="BH344"/>
  <c r="BH347"/>
  <c r="BH350"/>
  <c r="BH351"/>
  <c r="F36"/>
  <c r="BC62" i="1" s="1"/>
  <c r="BG93" i="7"/>
  <c r="BG97"/>
  <c r="BG98"/>
  <c r="BG104"/>
  <c r="BG110"/>
  <c r="BG116"/>
  <c r="BG120"/>
  <c r="BG128"/>
  <c r="BG129"/>
  <c r="BG130"/>
  <c r="BG137"/>
  <c r="BG144"/>
  <c r="BG145"/>
  <c r="BG152"/>
  <c r="BG153"/>
  <c r="BG156"/>
  <c r="BG157"/>
  <c r="BG160"/>
  <c r="BG161"/>
  <c r="BG163"/>
  <c r="BG173"/>
  <c r="BG177"/>
  <c r="BG181"/>
  <c r="BG183"/>
  <c r="BG188"/>
  <c r="BG190"/>
  <c r="BG192"/>
  <c r="BG193"/>
  <c r="BG194"/>
  <c r="BG196"/>
  <c r="BG205"/>
  <c r="BG207"/>
  <c r="BG208"/>
  <c r="BG210"/>
  <c r="BG212"/>
  <c r="BG221"/>
  <c r="BG228"/>
  <c r="BG230"/>
  <c r="BG237"/>
  <c r="BG238"/>
  <c r="BG241"/>
  <c r="BG243"/>
  <c r="BG246"/>
  <c r="BG254"/>
  <c r="BG260"/>
  <c r="BG264"/>
  <c r="BG270"/>
  <c r="BG274"/>
  <c r="BG276"/>
  <c r="BG278"/>
  <c r="BG282"/>
  <c r="BG288"/>
  <c r="BG294"/>
  <c r="BG298"/>
  <c r="BG299"/>
  <c r="BG303"/>
  <c r="BG305"/>
  <c r="BG314"/>
  <c r="BG317"/>
  <c r="BG320"/>
  <c r="BG323"/>
  <c r="BG326"/>
  <c r="BG327"/>
  <c r="BG329"/>
  <c r="BG330"/>
  <c r="BG331"/>
  <c r="BG332"/>
  <c r="BG334"/>
  <c r="BG335"/>
  <c r="BG336"/>
  <c r="BG338"/>
  <c r="BG339"/>
  <c r="BG341"/>
  <c r="BG342"/>
  <c r="BG344"/>
  <c r="BG347"/>
  <c r="BG350"/>
  <c r="BG351"/>
  <c r="F35"/>
  <c r="BB62" i="1" s="1"/>
  <c r="BF93" i="7"/>
  <c r="BF97"/>
  <c r="BF98"/>
  <c r="BF104"/>
  <c r="BF110"/>
  <c r="BF116"/>
  <c r="BF120"/>
  <c r="BF128"/>
  <c r="BF129"/>
  <c r="BF130"/>
  <c r="BF137"/>
  <c r="BF144"/>
  <c r="BF145"/>
  <c r="BF152"/>
  <c r="BF153"/>
  <c r="BF156"/>
  <c r="BF157"/>
  <c r="BF160"/>
  <c r="BF161"/>
  <c r="BF163"/>
  <c r="BF173"/>
  <c r="BF177"/>
  <c r="BF181"/>
  <c r="BF183"/>
  <c r="BF188"/>
  <c r="BF190"/>
  <c r="BF192"/>
  <c r="BF193"/>
  <c r="BF194"/>
  <c r="BF196"/>
  <c r="BF205"/>
  <c r="BF207"/>
  <c r="BF208"/>
  <c r="BF210"/>
  <c r="BF212"/>
  <c r="BF221"/>
  <c r="BF228"/>
  <c r="BF230"/>
  <c r="BF237"/>
  <c r="BF238"/>
  <c r="BF241"/>
  <c r="BF243"/>
  <c r="BF246"/>
  <c r="BF254"/>
  <c r="BF260"/>
  <c r="BF264"/>
  <c r="BF270"/>
  <c r="BF274"/>
  <c r="BF276"/>
  <c r="BF278"/>
  <c r="BF282"/>
  <c r="BF288"/>
  <c r="BF294"/>
  <c r="BF298"/>
  <c r="BF299"/>
  <c r="BF303"/>
  <c r="BF305"/>
  <c r="BF314"/>
  <c r="BF317"/>
  <c r="BF320"/>
  <c r="BF323"/>
  <c r="BF326"/>
  <c r="BF327"/>
  <c r="BF329"/>
  <c r="BF330"/>
  <c r="BF331"/>
  <c r="BF332"/>
  <c r="BF334"/>
  <c r="BF335"/>
  <c r="BF336"/>
  <c r="BF338"/>
  <c r="BF339"/>
  <c r="BF341"/>
  <c r="BF342"/>
  <c r="BF344"/>
  <c r="BF347"/>
  <c r="BF350"/>
  <c r="BF351"/>
  <c r="F34"/>
  <c r="BA62" i="1" s="1"/>
  <c r="J93" i="7"/>
  <c r="BE93" s="1"/>
  <c r="J97"/>
  <c r="BE97" s="1"/>
  <c r="J98"/>
  <c r="BE98" s="1"/>
  <c r="J104"/>
  <c r="BE104" s="1"/>
  <c r="J110"/>
  <c r="BE110" s="1"/>
  <c r="J116"/>
  <c r="BE116" s="1"/>
  <c r="J120"/>
  <c r="BE120" s="1"/>
  <c r="J128"/>
  <c r="BE128" s="1"/>
  <c r="J129"/>
  <c r="BE129" s="1"/>
  <c r="J130"/>
  <c r="BE130" s="1"/>
  <c r="J137"/>
  <c r="BE137" s="1"/>
  <c r="J144"/>
  <c r="BE144" s="1"/>
  <c r="J145"/>
  <c r="BE145" s="1"/>
  <c r="J152"/>
  <c r="BE152" s="1"/>
  <c r="J153"/>
  <c r="BE153" s="1"/>
  <c r="J156"/>
  <c r="BE156" s="1"/>
  <c r="J157"/>
  <c r="BE157" s="1"/>
  <c r="J160"/>
  <c r="BE160" s="1"/>
  <c r="J161"/>
  <c r="BE161" s="1"/>
  <c r="J163"/>
  <c r="BE163" s="1"/>
  <c r="J173"/>
  <c r="BE173" s="1"/>
  <c r="J177"/>
  <c r="BE177" s="1"/>
  <c r="J181"/>
  <c r="BE181" s="1"/>
  <c r="J183"/>
  <c r="BE183" s="1"/>
  <c r="J188"/>
  <c r="BE188" s="1"/>
  <c r="J190"/>
  <c r="BE190" s="1"/>
  <c r="J192"/>
  <c r="BE192" s="1"/>
  <c r="J193"/>
  <c r="BE193" s="1"/>
  <c r="J194"/>
  <c r="BE194" s="1"/>
  <c r="J196"/>
  <c r="BE196" s="1"/>
  <c r="J205"/>
  <c r="BE205" s="1"/>
  <c r="J207"/>
  <c r="BE207" s="1"/>
  <c r="J208"/>
  <c r="BE208" s="1"/>
  <c r="J210"/>
  <c r="BE210" s="1"/>
  <c r="J212"/>
  <c r="BE212" s="1"/>
  <c r="J221"/>
  <c r="BE221" s="1"/>
  <c r="J228"/>
  <c r="BE228" s="1"/>
  <c r="J230"/>
  <c r="BE230" s="1"/>
  <c r="J237"/>
  <c r="BE237" s="1"/>
  <c r="J238"/>
  <c r="BE238" s="1"/>
  <c r="J241"/>
  <c r="BE241" s="1"/>
  <c r="J243"/>
  <c r="BE243" s="1"/>
  <c r="J246"/>
  <c r="BE246" s="1"/>
  <c r="J254"/>
  <c r="BE254" s="1"/>
  <c r="J260"/>
  <c r="BE260" s="1"/>
  <c r="J264"/>
  <c r="BE264" s="1"/>
  <c r="J270"/>
  <c r="BE270" s="1"/>
  <c r="J274"/>
  <c r="BE274" s="1"/>
  <c r="J276"/>
  <c r="BE276" s="1"/>
  <c r="J278"/>
  <c r="BE278" s="1"/>
  <c r="J282"/>
  <c r="BE282" s="1"/>
  <c r="J288"/>
  <c r="BE288" s="1"/>
  <c r="J294"/>
  <c r="BE294" s="1"/>
  <c r="J298"/>
  <c r="BE298" s="1"/>
  <c r="J299"/>
  <c r="BE299" s="1"/>
  <c r="J303"/>
  <c r="BE303" s="1"/>
  <c r="J305"/>
  <c r="BE305" s="1"/>
  <c r="J314"/>
  <c r="BE314" s="1"/>
  <c r="J317"/>
  <c r="BE317" s="1"/>
  <c r="J320"/>
  <c r="BE320" s="1"/>
  <c r="J323"/>
  <c r="BE323" s="1"/>
  <c r="J326"/>
  <c r="BE326" s="1"/>
  <c r="J327"/>
  <c r="BE327" s="1"/>
  <c r="J329"/>
  <c r="BE329" s="1"/>
  <c r="J330"/>
  <c r="BE330" s="1"/>
  <c r="J331"/>
  <c r="BE331" s="1"/>
  <c r="J332"/>
  <c r="BE332" s="1"/>
  <c r="J334"/>
  <c r="BE334" s="1"/>
  <c r="J335"/>
  <c r="BE335" s="1"/>
  <c r="J336"/>
  <c r="BE336" s="1"/>
  <c r="J338"/>
  <c r="BE338" s="1"/>
  <c r="J339"/>
  <c r="BE339" s="1"/>
  <c r="J341"/>
  <c r="BE341" s="1"/>
  <c r="J342"/>
  <c r="BE342" s="1"/>
  <c r="J344"/>
  <c r="BE344" s="1"/>
  <c r="J347"/>
  <c r="BE347" s="1"/>
  <c r="J350"/>
  <c r="BE350" s="1"/>
  <c r="J351"/>
  <c r="BE351" s="1"/>
  <c r="F33"/>
  <c r="AZ62" i="1" s="1"/>
  <c r="J36" i="7"/>
  <c r="AY62" i="1" s="1"/>
  <c r="J35" i="7"/>
  <c r="AX62" i="1" s="1"/>
  <c r="J34" i="7"/>
  <c r="AW62" i="1" s="1"/>
  <c r="J33" i="7"/>
  <c r="AV62" i="1" s="1"/>
  <c r="J37" i="7"/>
  <c r="J68"/>
  <c r="J67"/>
  <c r="J65"/>
  <c r="J63"/>
  <c r="E24"/>
  <c r="J87"/>
  <c r="E18"/>
  <c r="F87"/>
  <c r="E21"/>
  <c r="J86"/>
  <c r="E15"/>
  <c r="F86"/>
  <c r="J12"/>
  <c r="J84"/>
  <c r="F84"/>
  <c r="E82"/>
  <c r="E7"/>
  <c r="E80"/>
  <c r="J55"/>
  <c r="F55"/>
  <c r="J54"/>
  <c r="F54"/>
  <c r="J52"/>
  <c r="F52"/>
  <c r="E50"/>
  <c r="E48"/>
  <c r="J24"/>
  <c r="J23"/>
  <c r="J21"/>
  <c r="J20"/>
  <c r="J18"/>
  <c r="J17"/>
  <c r="J15"/>
  <c r="J14"/>
  <c r="T189" i="6"/>
  <c r="T188" s="1"/>
  <c r="R189"/>
  <c r="R188" s="1"/>
  <c r="P189"/>
  <c r="P188" s="1"/>
  <c r="BK189"/>
  <c r="BK188" s="1"/>
  <c r="J188" s="1"/>
  <c r="J71" s="1"/>
  <c r="T180"/>
  <c r="T181"/>
  <c r="T183"/>
  <c r="T185"/>
  <c r="T186"/>
  <c r="T179"/>
  <c r="R180"/>
  <c r="R181"/>
  <c r="R183"/>
  <c r="R185"/>
  <c r="R186"/>
  <c r="R179"/>
  <c r="P180"/>
  <c r="P181"/>
  <c r="P183"/>
  <c r="P185"/>
  <c r="P186"/>
  <c r="P179"/>
  <c r="BK180"/>
  <c r="BK181"/>
  <c r="BK183"/>
  <c r="BK185"/>
  <c r="BK186"/>
  <c r="BK179"/>
  <c r="J179" s="1"/>
  <c r="J70" s="1"/>
  <c r="T173"/>
  <c r="T175"/>
  <c r="T176"/>
  <c r="T177"/>
  <c r="T172"/>
  <c r="R173"/>
  <c r="R175"/>
  <c r="R172" s="1"/>
  <c r="R176"/>
  <c r="R177"/>
  <c r="P173"/>
  <c r="P175"/>
  <c r="P176"/>
  <c r="P177"/>
  <c r="P172"/>
  <c r="BK173"/>
  <c r="BK175"/>
  <c r="BK172" s="1"/>
  <c r="J172" s="1"/>
  <c r="J69" s="1"/>
  <c r="BK176"/>
  <c r="BK177"/>
  <c r="T168"/>
  <c r="T170"/>
  <c r="T171"/>
  <c r="T167"/>
  <c r="R168"/>
  <c r="R170"/>
  <c r="R171"/>
  <c r="R167"/>
  <c r="P168"/>
  <c r="P170"/>
  <c r="P171"/>
  <c r="P167"/>
  <c r="BK168"/>
  <c r="BK170"/>
  <c r="BK171"/>
  <c r="BK167"/>
  <c r="J167" s="1"/>
  <c r="J68" s="1"/>
  <c r="T150"/>
  <c r="T154"/>
  <c r="T156"/>
  <c r="T158"/>
  <c r="T159"/>
  <c r="T161"/>
  <c r="T163"/>
  <c r="T165"/>
  <c r="T149"/>
  <c r="R150"/>
  <c r="R154"/>
  <c r="R149" s="1"/>
  <c r="R156"/>
  <c r="R158"/>
  <c r="R159"/>
  <c r="R161"/>
  <c r="R163"/>
  <c r="R165"/>
  <c r="P150"/>
  <c r="P154"/>
  <c r="P156"/>
  <c r="P158"/>
  <c r="P159"/>
  <c r="P161"/>
  <c r="P163"/>
  <c r="P165"/>
  <c r="P149"/>
  <c r="BK150"/>
  <c r="BK154"/>
  <c r="BK149" s="1"/>
  <c r="J149" s="1"/>
  <c r="J67" s="1"/>
  <c r="BK156"/>
  <c r="BK158"/>
  <c r="BK159"/>
  <c r="BK161"/>
  <c r="BK163"/>
  <c r="BK165"/>
  <c r="T142"/>
  <c r="T144"/>
  <c r="T141" s="1"/>
  <c r="T94" s="1"/>
  <c r="T93" s="1"/>
  <c r="T146"/>
  <c r="T147"/>
  <c r="R142"/>
  <c r="R144"/>
  <c r="R146"/>
  <c r="R147"/>
  <c r="R141"/>
  <c r="P142"/>
  <c r="P144"/>
  <c r="P141" s="1"/>
  <c r="P146"/>
  <c r="P147"/>
  <c r="BK142"/>
  <c r="BK144"/>
  <c r="BK146"/>
  <c r="BK147"/>
  <c r="BK141"/>
  <c r="J141" s="1"/>
  <c r="J66" s="1"/>
  <c r="T96"/>
  <c r="T98"/>
  <c r="T102"/>
  <c r="T104"/>
  <c r="T106"/>
  <c r="T108"/>
  <c r="T110"/>
  <c r="T111"/>
  <c r="T113"/>
  <c r="T115"/>
  <c r="T116"/>
  <c r="T118"/>
  <c r="T119"/>
  <c r="T121"/>
  <c r="T123"/>
  <c r="T124"/>
  <c r="T126"/>
  <c r="T128"/>
  <c r="T129"/>
  <c r="T131"/>
  <c r="T133"/>
  <c r="T136"/>
  <c r="T138"/>
  <c r="T139"/>
  <c r="T95"/>
  <c r="R96"/>
  <c r="R98"/>
  <c r="R95" s="1"/>
  <c r="R94" s="1"/>
  <c r="R93" s="1"/>
  <c r="R102"/>
  <c r="R104"/>
  <c r="R106"/>
  <c r="R108"/>
  <c r="R110"/>
  <c r="R111"/>
  <c r="R113"/>
  <c r="R115"/>
  <c r="R116"/>
  <c r="R118"/>
  <c r="R119"/>
  <c r="R121"/>
  <c r="R123"/>
  <c r="R124"/>
  <c r="R126"/>
  <c r="R128"/>
  <c r="R129"/>
  <c r="R131"/>
  <c r="R133"/>
  <c r="R136"/>
  <c r="R138"/>
  <c r="R139"/>
  <c r="P96"/>
  <c r="P98"/>
  <c r="P102"/>
  <c r="P104"/>
  <c r="P106"/>
  <c r="P108"/>
  <c r="P110"/>
  <c r="P111"/>
  <c r="P113"/>
  <c r="P115"/>
  <c r="P116"/>
  <c r="P118"/>
  <c r="P119"/>
  <c r="P121"/>
  <c r="P123"/>
  <c r="P124"/>
  <c r="P126"/>
  <c r="P128"/>
  <c r="P129"/>
  <c r="P131"/>
  <c r="P133"/>
  <c r="P136"/>
  <c r="P138"/>
  <c r="P139"/>
  <c r="P95"/>
  <c r="P94" s="1"/>
  <c r="P93" s="1"/>
  <c r="AU61" i="1" s="1"/>
  <c r="BK96" i="6"/>
  <c r="BK98"/>
  <c r="BK95" s="1"/>
  <c r="BK102"/>
  <c r="BK104"/>
  <c r="BK106"/>
  <c r="BK108"/>
  <c r="BK110"/>
  <c r="BK111"/>
  <c r="BK113"/>
  <c r="BK115"/>
  <c r="BK116"/>
  <c r="BK118"/>
  <c r="BK119"/>
  <c r="BK121"/>
  <c r="BK123"/>
  <c r="BK124"/>
  <c r="BK126"/>
  <c r="BK128"/>
  <c r="BK129"/>
  <c r="BK131"/>
  <c r="BK133"/>
  <c r="BK136"/>
  <c r="BK138"/>
  <c r="BK139"/>
  <c r="BI96"/>
  <c r="BI98"/>
  <c r="BI102"/>
  <c r="BI104"/>
  <c r="BI106"/>
  <c r="BI108"/>
  <c r="BI110"/>
  <c r="BI111"/>
  <c r="BI113"/>
  <c r="BI115"/>
  <c r="BI116"/>
  <c r="BI118"/>
  <c r="BI119"/>
  <c r="BI121"/>
  <c r="BI123"/>
  <c r="BI124"/>
  <c r="BI126"/>
  <c r="BI128"/>
  <c r="BI129"/>
  <c r="BI131"/>
  <c r="BI133"/>
  <c r="BI136"/>
  <c r="BI138"/>
  <c r="BI139"/>
  <c r="BI142"/>
  <c r="BI144"/>
  <c r="BI146"/>
  <c r="BI147"/>
  <c r="BI150"/>
  <c r="BI154"/>
  <c r="BI156"/>
  <c r="BI158"/>
  <c r="BI159"/>
  <c r="BI161"/>
  <c r="BI163"/>
  <c r="BI165"/>
  <c r="BI168"/>
  <c r="BI170"/>
  <c r="BI171"/>
  <c r="BI173"/>
  <c r="BI175"/>
  <c r="BI176"/>
  <c r="BI177"/>
  <c r="BI180"/>
  <c r="BI181"/>
  <c r="BI183"/>
  <c r="BI185"/>
  <c r="BI186"/>
  <c r="BI189"/>
  <c r="F39"/>
  <c r="BD61" i="1" s="1"/>
  <c r="BH96" i="6"/>
  <c r="BH98"/>
  <c r="BH102"/>
  <c r="BH104"/>
  <c r="BH106"/>
  <c r="BH108"/>
  <c r="BH110"/>
  <c r="BH111"/>
  <c r="BH113"/>
  <c r="BH115"/>
  <c r="BH116"/>
  <c r="BH118"/>
  <c r="BH119"/>
  <c r="BH121"/>
  <c r="BH123"/>
  <c r="BH124"/>
  <c r="BH126"/>
  <c r="BH128"/>
  <c r="BH129"/>
  <c r="BH131"/>
  <c r="BH133"/>
  <c r="BH136"/>
  <c r="BH138"/>
  <c r="BH139"/>
  <c r="BH142"/>
  <c r="BH144"/>
  <c r="BH146"/>
  <c r="BH147"/>
  <c r="BH150"/>
  <c r="BH154"/>
  <c r="BH156"/>
  <c r="BH158"/>
  <c r="BH159"/>
  <c r="BH161"/>
  <c r="BH163"/>
  <c r="F38" s="1"/>
  <c r="BC61" i="1" s="1"/>
  <c r="BH165" i="6"/>
  <c r="BH168"/>
  <c r="BH170"/>
  <c r="BH171"/>
  <c r="BH173"/>
  <c r="BH175"/>
  <c r="BH176"/>
  <c r="BH177"/>
  <c r="BH180"/>
  <c r="BH181"/>
  <c r="BH183"/>
  <c r="BH185"/>
  <c r="BH186"/>
  <c r="BH189"/>
  <c r="BG96"/>
  <c r="BG98"/>
  <c r="BG102"/>
  <c r="BG104"/>
  <c r="BG106"/>
  <c r="BG108"/>
  <c r="BG110"/>
  <c r="BG111"/>
  <c r="BG113"/>
  <c r="BG115"/>
  <c r="BG116"/>
  <c r="BG118"/>
  <c r="BG119"/>
  <c r="BG121"/>
  <c r="BG123"/>
  <c r="BG124"/>
  <c r="BG126"/>
  <c r="BG128"/>
  <c r="BG129"/>
  <c r="BG131"/>
  <c r="BG133"/>
  <c r="BG136"/>
  <c r="BG138"/>
  <c r="BG139"/>
  <c r="BG142"/>
  <c r="BG144"/>
  <c r="BG146"/>
  <c r="BG147"/>
  <c r="BG150"/>
  <c r="BG154"/>
  <c r="BG156"/>
  <c r="BG158"/>
  <c r="BG159"/>
  <c r="BG161"/>
  <c r="BG163"/>
  <c r="BG165"/>
  <c r="BG168"/>
  <c r="BG170"/>
  <c r="BG171"/>
  <c r="BG173"/>
  <c r="BG175"/>
  <c r="BG176"/>
  <c r="BG177"/>
  <c r="BG180"/>
  <c r="BG181"/>
  <c r="BG183"/>
  <c r="BG185"/>
  <c r="BG186"/>
  <c r="BG189"/>
  <c r="F37"/>
  <c r="BB61" i="1" s="1"/>
  <c r="BF96" i="6"/>
  <c r="BF98"/>
  <c r="BF102"/>
  <c r="BF104"/>
  <c r="BF106"/>
  <c r="BF108"/>
  <c r="BF110"/>
  <c r="BF111"/>
  <c r="BF113"/>
  <c r="BF115"/>
  <c r="BF116"/>
  <c r="BF118"/>
  <c r="BF119"/>
  <c r="BF121"/>
  <c r="BF123"/>
  <c r="BF124"/>
  <c r="BF126"/>
  <c r="BF128"/>
  <c r="BF129"/>
  <c r="BF131"/>
  <c r="BF133"/>
  <c r="BF136"/>
  <c r="BF138"/>
  <c r="BF139"/>
  <c r="BF142"/>
  <c r="BF144"/>
  <c r="BF146"/>
  <c r="BF147"/>
  <c r="BF150"/>
  <c r="BF154"/>
  <c r="BF156"/>
  <c r="BF158"/>
  <c r="BF159"/>
  <c r="F36" s="1"/>
  <c r="BA61" i="1" s="1"/>
  <c r="BF161" i="6"/>
  <c r="BF163"/>
  <c r="BF165"/>
  <c r="BF168"/>
  <c r="BF170"/>
  <c r="BF171"/>
  <c r="BF173"/>
  <c r="BF175"/>
  <c r="BF176"/>
  <c r="BF177"/>
  <c r="BF180"/>
  <c r="BF181"/>
  <c r="BF183"/>
  <c r="BF185"/>
  <c r="BF186"/>
  <c r="BF189"/>
  <c r="J96"/>
  <c r="BE96"/>
  <c r="J98"/>
  <c r="BE98"/>
  <c r="J102"/>
  <c r="BE102"/>
  <c r="J104"/>
  <c r="BE104"/>
  <c r="J106"/>
  <c r="BE106"/>
  <c r="J108"/>
  <c r="BE108"/>
  <c r="J110"/>
  <c r="BE110"/>
  <c r="J111"/>
  <c r="BE111"/>
  <c r="F35" s="1"/>
  <c r="AZ61" i="1" s="1"/>
  <c r="J113" i="6"/>
  <c r="BE113"/>
  <c r="J115"/>
  <c r="BE115"/>
  <c r="J35" s="1"/>
  <c r="AV61" i="1" s="1"/>
  <c r="J116" i="6"/>
  <c r="BE116"/>
  <c r="J118"/>
  <c r="BE118"/>
  <c r="J119"/>
  <c r="BE119"/>
  <c r="J121"/>
  <c r="BE121"/>
  <c r="J123"/>
  <c r="BE123"/>
  <c r="J124"/>
  <c r="BE124"/>
  <c r="J126"/>
  <c r="BE126"/>
  <c r="J128"/>
  <c r="BE128"/>
  <c r="J129"/>
  <c r="BE129"/>
  <c r="J131"/>
  <c r="BE131"/>
  <c r="J133"/>
  <c r="BE133"/>
  <c r="J136"/>
  <c r="BE136"/>
  <c r="J138"/>
  <c r="BE138"/>
  <c r="J139"/>
  <c r="BE139"/>
  <c r="J142"/>
  <c r="BE142"/>
  <c r="J144"/>
  <c r="BE144"/>
  <c r="J146"/>
  <c r="BE146"/>
  <c r="J147"/>
  <c r="BE147"/>
  <c r="J150"/>
  <c r="BE150"/>
  <c r="J154"/>
  <c r="BE154"/>
  <c r="J156"/>
  <c r="BE156"/>
  <c r="J158"/>
  <c r="BE158"/>
  <c r="J159"/>
  <c r="BE159"/>
  <c r="J161"/>
  <c r="BE161"/>
  <c r="J163"/>
  <c r="BE163"/>
  <c r="J165"/>
  <c r="BE165"/>
  <c r="J168"/>
  <c r="BE168"/>
  <c r="J170"/>
  <c r="BE170"/>
  <c r="J171"/>
  <c r="BE171"/>
  <c r="J173"/>
  <c r="BE173"/>
  <c r="J175"/>
  <c r="BE175"/>
  <c r="J176"/>
  <c r="BE176"/>
  <c r="J177"/>
  <c r="BE177"/>
  <c r="J180"/>
  <c r="BE180"/>
  <c r="J181"/>
  <c r="BE181"/>
  <c r="J183"/>
  <c r="BE183"/>
  <c r="J185"/>
  <c r="BE185"/>
  <c r="J186"/>
  <c r="BE186"/>
  <c r="J189"/>
  <c r="BE189"/>
  <c r="J38"/>
  <c r="AY61" i="1"/>
  <c r="J37" i="6"/>
  <c r="AX61" i="1"/>
  <c r="J36" i="6"/>
  <c r="AW61" i="1"/>
  <c r="J39" i="6"/>
  <c r="E26"/>
  <c r="J90" s="1"/>
  <c r="E20"/>
  <c r="F90" s="1"/>
  <c r="E23"/>
  <c r="J89" s="1"/>
  <c r="E17"/>
  <c r="F89" s="1"/>
  <c r="J14"/>
  <c r="J87" s="1"/>
  <c r="F87"/>
  <c r="E85"/>
  <c r="E7"/>
  <c r="E81" s="1"/>
  <c r="J59"/>
  <c r="J58"/>
  <c r="J56"/>
  <c r="F56"/>
  <c r="E54"/>
  <c r="J26"/>
  <c r="J25"/>
  <c r="J23"/>
  <c r="J22"/>
  <c r="J20"/>
  <c r="J19"/>
  <c r="J17"/>
  <c r="J16"/>
  <c r="T189" i="5"/>
  <c r="T188"/>
  <c r="R189"/>
  <c r="R188"/>
  <c r="P189"/>
  <c r="P188"/>
  <c r="BK189"/>
  <c r="BK188"/>
  <c r="J188" s="1"/>
  <c r="J71" s="1"/>
  <c r="T180"/>
  <c r="T179" s="1"/>
  <c r="T181"/>
  <c r="T183"/>
  <c r="T185"/>
  <c r="T186"/>
  <c r="R180"/>
  <c r="R179" s="1"/>
  <c r="R181"/>
  <c r="R183"/>
  <c r="R185"/>
  <c r="R186"/>
  <c r="P180"/>
  <c r="P179" s="1"/>
  <c r="P181"/>
  <c r="P183"/>
  <c r="P185"/>
  <c r="P186"/>
  <c r="BK180"/>
  <c r="BK179" s="1"/>
  <c r="J179" s="1"/>
  <c r="J70" s="1"/>
  <c r="BK181"/>
  <c r="BK183"/>
  <c r="BK185"/>
  <c r="BK186"/>
  <c r="T173"/>
  <c r="T175"/>
  <c r="T172" s="1"/>
  <c r="T176"/>
  <c r="T177"/>
  <c r="R173"/>
  <c r="R175"/>
  <c r="R176"/>
  <c r="R177"/>
  <c r="R172"/>
  <c r="P173"/>
  <c r="P175"/>
  <c r="P172" s="1"/>
  <c r="P176"/>
  <c r="P177"/>
  <c r="BK173"/>
  <c r="BK175"/>
  <c r="BK176"/>
  <c r="BK177"/>
  <c r="BK172"/>
  <c r="J172" s="1"/>
  <c r="J69" s="1"/>
  <c r="T168"/>
  <c r="T167" s="1"/>
  <c r="T170"/>
  <c r="T171"/>
  <c r="R168"/>
  <c r="R167" s="1"/>
  <c r="R170"/>
  <c r="R171"/>
  <c r="P168"/>
  <c r="P167" s="1"/>
  <c r="P170"/>
  <c r="P171"/>
  <c r="BK168"/>
  <c r="BK167" s="1"/>
  <c r="J167" s="1"/>
  <c r="J68" s="1"/>
  <c r="BK170"/>
  <c r="BK171"/>
  <c r="T150"/>
  <c r="T154"/>
  <c r="T149" s="1"/>
  <c r="T156"/>
  <c r="T158"/>
  <c r="T159"/>
  <c r="T161"/>
  <c r="T163"/>
  <c r="T165"/>
  <c r="R150"/>
  <c r="R154"/>
  <c r="R156"/>
  <c r="R158"/>
  <c r="R159"/>
  <c r="R161"/>
  <c r="R163"/>
  <c r="R165"/>
  <c r="R149"/>
  <c r="P150"/>
  <c r="P154"/>
  <c r="P149" s="1"/>
  <c r="P156"/>
  <c r="P158"/>
  <c r="P159"/>
  <c r="P161"/>
  <c r="P163"/>
  <c r="P165"/>
  <c r="BK150"/>
  <c r="BK154"/>
  <c r="BK156"/>
  <c r="BK158"/>
  <c r="BK159"/>
  <c r="BK161"/>
  <c r="BK163"/>
  <c r="BK165"/>
  <c r="BK149"/>
  <c r="J149" s="1"/>
  <c r="J67" s="1"/>
  <c r="T142"/>
  <c r="T144"/>
  <c r="T146"/>
  <c r="T147"/>
  <c r="T141"/>
  <c r="R142"/>
  <c r="R144"/>
  <c r="R141" s="1"/>
  <c r="R146"/>
  <c r="R147"/>
  <c r="P142"/>
  <c r="P144"/>
  <c r="P146"/>
  <c r="P147"/>
  <c r="P141"/>
  <c r="BK142"/>
  <c r="BK144"/>
  <c r="BK141" s="1"/>
  <c r="J141" s="1"/>
  <c r="J66" s="1"/>
  <c r="BK146"/>
  <c r="BK147"/>
  <c r="T96"/>
  <c r="T98"/>
  <c r="T95" s="1"/>
  <c r="T94" s="1"/>
  <c r="T93" s="1"/>
  <c r="T102"/>
  <c r="T104"/>
  <c r="T106"/>
  <c r="T108"/>
  <c r="T110"/>
  <c r="T111"/>
  <c r="T113"/>
  <c r="T115"/>
  <c r="T116"/>
  <c r="T118"/>
  <c r="T119"/>
  <c r="T121"/>
  <c r="T123"/>
  <c r="T124"/>
  <c r="T126"/>
  <c r="T128"/>
  <c r="T129"/>
  <c r="T131"/>
  <c r="T133"/>
  <c r="T136"/>
  <c r="T138"/>
  <c r="T139"/>
  <c r="R96"/>
  <c r="R98"/>
  <c r="R102"/>
  <c r="R104"/>
  <c r="R106"/>
  <c r="R108"/>
  <c r="R110"/>
  <c r="R111"/>
  <c r="R113"/>
  <c r="R115"/>
  <c r="R116"/>
  <c r="R118"/>
  <c r="R119"/>
  <c r="R121"/>
  <c r="R123"/>
  <c r="R124"/>
  <c r="R126"/>
  <c r="R128"/>
  <c r="R129"/>
  <c r="R131"/>
  <c r="R133"/>
  <c r="R136"/>
  <c r="R138"/>
  <c r="R139"/>
  <c r="R95"/>
  <c r="P96"/>
  <c r="P98"/>
  <c r="P95" s="1"/>
  <c r="P94" s="1"/>
  <c r="P93" s="1"/>
  <c r="AU60" i="1" s="1"/>
  <c r="P102" i="5"/>
  <c r="P104"/>
  <c r="P106"/>
  <c r="P108"/>
  <c r="P110"/>
  <c r="P111"/>
  <c r="P113"/>
  <c r="P115"/>
  <c r="P116"/>
  <c r="P118"/>
  <c r="P119"/>
  <c r="P121"/>
  <c r="P123"/>
  <c r="P124"/>
  <c r="P126"/>
  <c r="P128"/>
  <c r="P129"/>
  <c r="P131"/>
  <c r="P133"/>
  <c r="P136"/>
  <c r="P138"/>
  <c r="P139"/>
  <c r="BK96"/>
  <c r="BK98"/>
  <c r="BK102"/>
  <c r="BK104"/>
  <c r="BK106"/>
  <c r="BK108"/>
  <c r="BK110"/>
  <c r="BK111"/>
  <c r="BK113"/>
  <c r="BK115"/>
  <c r="BK116"/>
  <c r="BK118"/>
  <c r="BK119"/>
  <c r="BK121"/>
  <c r="BK123"/>
  <c r="BK124"/>
  <c r="BK126"/>
  <c r="BK128"/>
  <c r="BK129"/>
  <c r="BK131"/>
  <c r="BK133"/>
  <c r="BK136"/>
  <c r="BK138"/>
  <c r="BK139"/>
  <c r="BK95"/>
  <c r="J95" s="1"/>
  <c r="J65" s="1"/>
  <c r="BI96"/>
  <c r="F39" s="1"/>
  <c r="BD60" i="1" s="1"/>
  <c r="BI98" i="5"/>
  <c r="BI102"/>
  <c r="BI104"/>
  <c r="BI106"/>
  <c r="BI108"/>
  <c r="BI110"/>
  <c r="BI111"/>
  <c r="BI113"/>
  <c r="BI115"/>
  <c r="BI116"/>
  <c r="BI118"/>
  <c r="BI119"/>
  <c r="BI121"/>
  <c r="BI123"/>
  <c r="BI124"/>
  <c r="BI126"/>
  <c r="BI128"/>
  <c r="BI129"/>
  <c r="BI131"/>
  <c r="BI133"/>
  <c r="BI136"/>
  <c r="BI138"/>
  <c r="BI139"/>
  <c r="BI142"/>
  <c r="BI144"/>
  <c r="BI146"/>
  <c r="BI147"/>
  <c r="BI150"/>
  <c r="BI154"/>
  <c r="BI156"/>
  <c r="BI158"/>
  <c r="BI159"/>
  <c r="BI161"/>
  <c r="BI163"/>
  <c r="BI165"/>
  <c r="BI168"/>
  <c r="BI170"/>
  <c r="BI171"/>
  <c r="BI173"/>
  <c r="BI175"/>
  <c r="BI176"/>
  <c r="BI177"/>
  <c r="BI180"/>
  <c r="BI181"/>
  <c r="BI183"/>
  <c r="BI185"/>
  <c r="BI186"/>
  <c r="BI189"/>
  <c r="BH96"/>
  <c r="BH98"/>
  <c r="BH102"/>
  <c r="BH104"/>
  <c r="BH106"/>
  <c r="BH108"/>
  <c r="BH110"/>
  <c r="BH111"/>
  <c r="BH113"/>
  <c r="BH115"/>
  <c r="BH116"/>
  <c r="BH118"/>
  <c r="BH119"/>
  <c r="BH121"/>
  <c r="BH123"/>
  <c r="BH124"/>
  <c r="BH126"/>
  <c r="BH128"/>
  <c r="BH129"/>
  <c r="BH131"/>
  <c r="BH133"/>
  <c r="BH136"/>
  <c r="BH138"/>
  <c r="BH139"/>
  <c r="BH142"/>
  <c r="BH144"/>
  <c r="BH146"/>
  <c r="BH147"/>
  <c r="BH150"/>
  <c r="BH154"/>
  <c r="BH156"/>
  <c r="BH158"/>
  <c r="BH159"/>
  <c r="BH161"/>
  <c r="BH163"/>
  <c r="BH165"/>
  <c r="BH168"/>
  <c r="BH170"/>
  <c r="BH171"/>
  <c r="BH173"/>
  <c r="BH175"/>
  <c r="BH176"/>
  <c r="BH177"/>
  <c r="BH180"/>
  <c r="BH181"/>
  <c r="BH183"/>
  <c r="BH185"/>
  <c r="BH186"/>
  <c r="BH189"/>
  <c r="F38"/>
  <c r="BC60" i="1" s="1"/>
  <c r="BG96" i="5"/>
  <c r="F37" s="1"/>
  <c r="BB60" i="1" s="1"/>
  <c r="BG98" i="5"/>
  <c r="BG102"/>
  <c r="BG104"/>
  <c r="BG106"/>
  <c r="BG108"/>
  <c r="BG110"/>
  <c r="BG111"/>
  <c r="BG113"/>
  <c r="BG115"/>
  <c r="BG116"/>
  <c r="BG118"/>
  <c r="BG119"/>
  <c r="BG121"/>
  <c r="BG123"/>
  <c r="BG124"/>
  <c r="BG126"/>
  <c r="BG128"/>
  <c r="BG129"/>
  <c r="BG131"/>
  <c r="BG133"/>
  <c r="BG136"/>
  <c r="BG138"/>
  <c r="BG139"/>
  <c r="BG142"/>
  <c r="BG144"/>
  <c r="BG146"/>
  <c r="BG147"/>
  <c r="BG150"/>
  <c r="BG154"/>
  <c r="BG156"/>
  <c r="BG158"/>
  <c r="BG159"/>
  <c r="BG161"/>
  <c r="BG163"/>
  <c r="BG165"/>
  <c r="BG168"/>
  <c r="BG170"/>
  <c r="BG171"/>
  <c r="BG173"/>
  <c r="BG175"/>
  <c r="BG176"/>
  <c r="BG177"/>
  <c r="BG180"/>
  <c r="BG181"/>
  <c r="BG183"/>
  <c r="BG185"/>
  <c r="BG186"/>
  <c r="BG189"/>
  <c r="BF96"/>
  <c r="BF98"/>
  <c r="BF102"/>
  <c r="BF104"/>
  <c r="BF106"/>
  <c r="BF108"/>
  <c r="BF110"/>
  <c r="BF111"/>
  <c r="BF113"/>
  <c r="BF115"/>
  <c r="BF116"/>
  <c r="BF118"/>
  <c r="BF119"/>
  <c r="BF121"/>
  <c r="BF123"/>
  <c r="BF124"/>
  <c r="BF126"/>
  <c r="BF128"/>
  <c r="BF129"/>
  <c r="BF131"/>
  <c r="BF133"/>
  <c r="BF136"/>
  <c r="BF138"/>
  <c r="BF139"/>
  <c r="BF142"/>
  <c r="BF144"/>
  <c r="BF146"/>
  <c r="BF147"/>
  <c r="BF150"/>
  <c r="BF154"/>
  <c r="BF156"/>
  <c r="BF158"/>
  <c r="BF159"/>
  <c r="BF161"/>
  <c r="BF163"/>
  <c r="BF165"/>
  <c r="BF168"/>
  <c r="BF170"/>
  <c r="BF171"/>
  <c r="BF173"/>
  <c r="BF175"/>
  <c r="BF176"/>
  <c r="BF177"/>
  <c r="BF180"/>
  <c r="BF181"/>
  <c r="BF183"/>
  <c r="BF185"/>
  <c r="BF186"/>
  <c r="BF189"/>
  <c r="F36"/>
  <c r="BA60" i="1" s="1"/>
  <c r="J96" i="5"/>
  <c r="BE96" s="1"/>
  <c r="J98"/>
  <c r="BE98" s="1"/>
  <c r="J102"/>
  <c r="BE102" s="1"/>
  <c r="J104"/>
  <c r="BE104" s="1"/>
  <c r="J106"/>
  <c r="BE106" s="1"/>
  <c r="J108"/>
  <c r="BE108" s="1"/>
  <c r="J110"/>
  <c r="BE110" s="1"/>
  <c r="J111"/>
  <c r="BE111" s="1"/>
  <c r="J113"/>
  <c r="BE113" s="1"/>
  <c r="J115"/>
  <c r="BE115" s="1"/>
  <c r="J116"/>
  <c r="BE116" s="1"/>
  <c r="J118"/>
  <c r="BE118" s="1"/>
  <c r="J119"/>
  <c r="BE119" s="1"/>
  <c r="J121"/>
  <c r="BE121" s="1"/>
  <c r="J123"/>
  <c r="BE123" s="1"/>
  <c r="J124"/>
  <c r="BE124" s="1"/>
  <c r="J126"/>
  <c r="BE126" s="1"/>
  <c r="J128"/>
  <c r="BE128" s="1"/>
  <c r="J129"/>
  <c r="BE129" s="1"/>
  <c r="J131"/>
  <c r="BE131" s="1"/>
  <c r="J133"/>
  <c r="BE133" s="1"/>
  <c r="J136"/>
  <c r="BE136" s="1"/>
  <c r="J138"/>
  <c r="BE138" s="1"/>
  <c r="J139"/>
  <c r="BE139" s="1"/>
  <c r="J142"/>
  <c r="BE142" s="1"/>
  <c r="J144"/>
  <c r="BE144" s="1"/>
  <c r="J146"/>
  <c r="BE146" s="1"/>
  <c r="J147"/>
  <c r="BE147" s="1"/>
  <c r="J150"/>
  <c r="BE150" s="1"/>
  <c r="J154"/>
  <c r="BE154" s="1"/>
  <c r="J156"/>
  <c r="BE156" s="1"/>
  <c r="J158"/>
  <c r="BE158" s="1"/>
  <c r="J159"/>
  <c r="BE159" s="1"/>
  <c r="J161"/>
  <c r="BE161" s="1"/>
  <c r="J163"/>
  <c r="BE163" s="1"/>
  <c r="J165"/>
  <c r="BE165" s="1"/>
  <c r="J168"/>
  <c r="BE168" s="1"/>
  <c r="J170"/>
  <c r="BE170" s="1"/>
  <c r="J171"/>
  <c r="BE171" s="1"/>
  <c r="J173"/>
  <c r="BE173" s="1"/>
  <c r="J175"/>
  <c r="BE175" s="1"/>
  <c r="J176"/>
  <c r="BE176" s="1"/>
  <c r="J177"/>
  <c r="BE177" s="1"/>
  <c r="J180"/>
  <c r="BE180" s="1"/>
  <c r="J181"/>
  <c r="BE181"/>
  <c r="J183"/>
  <c r="BE183"/>
  <c r="J185"/>
  <c r="BE185"/>
  <c r="J186"/>
  <c r="BE186"/>
  <c r="J189"/>
  <c r="BE189"/>
  <c r="J38"/>
  <c r="AY60" i="1"/>
  <c r="J37" i="5"/>
  <c r="AX60" i="1"/>
  <c r="J36" i="5"/>
  <c r="AW60" i="1"/>
  <c r="J39" i="5"/>
  <c r="E26"/>
  <c r="J90" s="1"/>
  <c r="E20"/>
  <c r="F90" s="1"/>
  <c r="E23"/>
  <c r="J89" s="1"/>
  <c r="E17"/>
  <c r="F89" s="1"/>
  <c r="J14"/>
  <c r="J87" s="1"/>
  <c r="F87"/>
  <c r="E85"/>
  <c r="E7"/>
  <c r="E81" s="1"/>
  <c r="J59"/>
  <c r="J58"/>
  <c r="J56"/>
  <c r="F56"/>
  <c r="E54"/>
  <c r="J26"/>
  <c r="J25"/>
  <c r="J23"/>
  <c r="J22"/>
  <c r="J20"/>
  <c r="J19"/>
  <c r="J17"/>
  <c r="J16"/>
  <c r="T228" i="4"/>
  <c r="T227"/>
  <c r="R228"/>
  <c r="R227"/>
  <c r="P228"/>
  <c r="P227"/>
  <c r="BK228"/>
  <c r="BK227"/>
  <c r="J227" s="1"/>
  <c r="J72" s="1"/>
  <c r="T218"/>
  <c r="T217" s="1"/>
  <c r="T219"/>
  <c r="T221"/>
  <c r="T223"/>
  <c r="T225"/>
  <c r="R218"/>
  <c r="R217" s="1"/>
  <c r="R219"/>
  <c r="R221"/>
  <c r="R223"/>
  <c r="R225"/>
  <c r="P218"/>
  <c r="P217" s="1"/>
  <c r="P219"/>
  <c r="P221"/>
  <c r="P223"/>
  <c r="P225"/>
  <c r="BK218"/>
  <c r="BK217" s="1"/>
  <c r="J217" s="1"/>
  <c r="J71" s="1"/>
  <c r="BK219"/>
  <c r="BK221"/>
  <c r="BK223"/>
  <c r="BK225"/>
  <c r="T214"/>
  <c r="T215"/>
  <c r="T216"/>
  <c r="T213"/>
  <c r="R214"/>
  <c r="R215"/>
  <c r="R216"/>
  <c r="R213"/>
  <c r="P214"/>
  <c r="P215"/>
  <c r="P216"/>
  <c r="P213"/>
  <c r="BK214"/>
  <c r="BK215"/>
  <c r="BK216"/>
  <c r="BK213"/>
  <c r="J213" s="1"/>
  <c r="J70" s="1"/>
  <c r="T205"/>
  <c r="T204" s="1"/>
  <c r="T208"/>
  <c r="T210"/>
  <c r="T211"/>
  <c r="T212"/>
  <c r="R205"/>
  <c r="R204" s="1"/>
  <c r="R208"/>
  <c r="R210"/>
  <c r="R211"/>
  <c r="R212"/>
  <c r="P205"/>
  <c r="P204" s="1"/>
  <c r="P208"/>
  <c r="P210"/>
  <c r="P211"/>
  <c r="P212"/>
  <c r="BK205"/>
  <c r="BK204" s="1"/>
  <c r="J204" s="1"/>
  <c r="J69" s="1"/>
  <c r="BK208"/>
  <c r="BK210"/>
  <c r="BK211"/>
  <c r="BK212"/>
  <c r="T171"/>
  <c r="T173"/>
  <c r="T170" s="1"/>
  <c r="T177"/>
  <c r="T179"/>
  <c r="T181"/>
  <c r="T185"/>
  <c r="T189"/>
  <c r="T191"/>
  <c r="T193"/>
  <c r="T194"/>
  <c r="T195"/>
  <c r="T199"/>
  <c r="T201"/>
  <c r="T202"/>
  <c r="R171"/>
  <c r="R173"/>
  <c r="R177"/>
  <c r="R179"/>
  <c r="R181"/>
  <c r="R185"/>
  <c r="R189"/>
  <c r="R191"/>
  <c r="R193"/>
  <c r="R194"/>
  <c r="R195"/>
  <c r="R199"/>
  <c r="R201"/>
  <c r="R202"/>
  <c r="R170"/>
  <c r="P171"/>
  <c r="P173"/>
  <c r="P170" s="1"/>
  <c r="P177"/>
  <c r="P179"/>
  <c r="P181"/>
  <c r="P185"/>
  <c r="P189"/>
  <c r="P191"/>
  <c r="P193"/>
  <c r="P194"/>
  <c r="P195"/>
  <c r="P199"/>
  <c r="P201"/>
  <c r="P202"/>
  <c r="BK171"/>
  <c r="BK173"/>
  <c r="BK177"/>
  <c r="BK179"/>
  <c r="BK181"/>
  <c r="BK185"/>
  <c r="BK189"/>
  <c r="BK191"/>
  <c r="BK193"/>
  <c r="BK194"/>
  <c r="BK195"/>
  <c r="BK199"/>
  <c r="BK201"/>
  <c r="BK202"/>
  <c r="BK170"/>
  <c r="J170" s="1"/>
  <c r="J68" s="1"/>
  <c r="T168"/>
  <c r="T167" s="1"/>
  <c r="R168"/>
  <c r="R167" s="1"/>
  <c r="R95" s="1"/>
  <c r="R94" s="1"/>
  <c r="P168"/>
  <c r="P167" s="1"/>
  <c r="BK168"/>
  <c r="BK167" s="1"/>
  <c r="J167" s="1"/>
  <c r="J67" s="1"/>
  <c r="T164"/>
  <c r="T165"/>
  <c r="T163" s="1"/>
  <c r="T95" s="1"/>
  <c r="T94" s="1"/>
  <c r="R164"/>
  <c r="R165"/>
  <c r="R163"/>
  <c r="P164"/>
  <c r="P165"/>
  <c r="P163" s="1"/>
  <c r="P95" s="1"/>
  <c r="P94" s="1"/>
  <c r="AU58" i="1" s="1"/>
  <c r="BK164" i="4"/>
  <c r="BK165"/>
  <c r="BK163"/>
  <c r="J163" s="1"/>
  <c r="J66" s="1"/>
  <c r="T97"/>
  <c r="T99"/>
  <c r="T100"/>
  <c r="T102"/>
  <c r="T106"/>
  <c r="T110"/>
  <c r="T113"/>
  <c r="T115"/>
  <c r="T119"/>
  <c r="T121"/>
  <c r="T122"/>
  <c r="T124"/>
  <c r="T127"/>
  <c r="T128"/>
  <c r="T131"/>
  <c r="T132"/>
  <c r="T134"/>
  <c r="T135"/>
  <c r="T137"/>
  <c r="T142"/>
  <c r="T144"/>
  <c r="T145"/>
  <c r="T147"/>
  <c r="T149"/>
  <c r="T154"/>
  <c r="T156"/>
  <c r="T158"/>
  <c r="T160"/>
  <c r="T161"/>
  <c r="T96"/>
  <c r="R97"/>
  <c r="R99"/>
  <c r="R100"/>
  <c r="R102"/>
  <c r="R106"/>
  <c r="R110"/>
  <c r="R113"/>
  <c r="R115"/>
  <c r="R119"/>
  <c r="R121"/>
  <c r="R122"/>
  <c r="R124"/>
  <c r="R127"/>
  <c r="R128"/>
  <c r="R131"/>
  <c r="R132"/>
  <c r="R134"/>
  <c r="R135"/>
  <c r="R137"/>
  <c r="R142"/>
  <c r="R144"/>
  <c r="R145"/>
  <c r="R147"/>
  <c r="R149"/>
  <c r="R154"/>
  <c r="R156"/>
  <c r="R158"/>
  <c r="R160"/>
  <c r="R161"/>
  <c r="R96"/>
  <c r="P97"/>
  <c r="P99"/>
  <c r="P100"/>
  <c r="P102"/>
  <c r="P106"/>
  <c r="P110"/>
  <c r="P113"/>
  <c r="P115"/>
  <c r="P119"/>
  <c r="P121"/>
  <c r="P122"/>
  <c r="P124"/>
  <c r="P127"/>
  <c r="P128"/>
  <c r="P131"/>
  <c r="P132"/>
  <c r="P134"/>
  <c r="P135"/>
  <c r="P137"/>
  <c r="P142"/>
  <c r="P144"/>
  <c r="P145"/>
  <c r="P147"/>
  <c r="P149"/>
  <c r="P154"/>
  <c r="P156"/>
  <c r="P158"/>
  <c r="P160"/>
  <c r="P161"/>
  <c r="P96"/>
  <c r="BK97"/>
  <c r="BK99"/>
  <c r="BK100"/>
  <c r="BK102"/>
  <c r="BK106"/>
  <c r="BK110"/>
  <c r="BK113"/>
  <c r="BK115"/>
  <c r="BK119"/>
  <c r="BK121"/>
  <c r="BK122"/>
  <c r="BK124"/>
  <c r="BK127"/>
  <c r="BK128"/>
  <c r="BK131"/>
  <c r="BK132"/>
  <c r="BK134"/>
  <c r="BK135"/>
  <c r="BK137"/>
  <c r="BK142"/>
  <c r="BK144"/>
  <c r="BK145"/>
  <c r="BK147"/>
  <c r="BK149"/>
  <c r="BK154"/>
  <c r="BK156"/>
  <c r="BK158"/>
  <c r="BK160"/>
  <c r="BK161"/>
  <c r="BK96"/>
  <c r="J96" s="1"/>
  <c r="J65" s="1"/>
  <c r="BI97"/>
  <c r="BI99"/>
  <c r="BI100"/>
  <c r="BI102"/>
  <c r="BI106"/>
  <c r="BI110"/>
  <c r="BI113"/>
  <c r="BI115"/>
  <c r="BI119"/>
  <c r="BI121"/>
  <c r="BI122"/>
  <c r="BI124"/>
  <c r="BI127"/>
  <c r="BI128"/>
  <c r="BI131"/>
  <c r="BI132"/>
  <c r="BI134"/>
  <c r="BI135"/>
  <c r="BI137"/>
  <c r="BI142"/>
  <c r="BI144"/>
  <c r="BI145"/>
  <c r="BI147"/>
  <c r="BI149"/>
  <c r="BI154"/>
  <c r="BI156"/>
  <c r="BI158"/>
  <c r="BI160"/>
  <c r="BI161"/>
  <c r="BI164"/>
  <c r="BI165"/>
  <c r="BI168"/>
  <c r="BI171"/>
  <c r="BI173"/>
  <c r="BI177"/>
  <c r="BI179"/>
  <c r="BI181"/>
  <c r="BI185"/>
  <c r="BI189"/>
  <c r="BI191"/>
  <c r="BI193"/>
  <c r="BI194"/>
  <c r="BI195"/>
  <c r="BI199"/>
  <c r="BI201"/>
  <c r="BI202"/>
  <c r="BI205"/>
  <c r="BI208"/>
  <c r="BI210"/>
  <c r="BI211"/>
  <c r="BI212"/>
  <c r="BI214"/>
  <c r="BI215"/>
  <c r="BI216"/>
  <c r="BI218"/>
  <c r="BI219"/>
  <c r="BI221"/>
  <c r="BI223"/>
  <c r="BI225"/>
  <c r="BI228"/>
  <c r="F39"/>
  <c r="BD58" i="1" s="1"/>
  <c r="BH97" i="4"/>
  <c r="BH99"/>
  <c r="BH100"/>
  <c r="BH102"/>
  <c r="BH106"/>
  <c r="BH110"/>
  <c r="BH113"/>
  <c r="BH115"/>
  <c r="BH119"/>
  <c r="BH121"/>
  <c r="BH122"/>
  <c r="BH124"/>
  <c r="BH127"/>
  <c r="BH128"/>
  <c r="BH131"/>
  <c r="BH132"/>
  <c r="BH134"/>
  <c r="BH135"/>
  <c r="BH137"/>
  <c r="BH142"/>
  <c r="BH144"/>
  <c r="BH145"/>
  <c r="BH147"/>
  <c r="BH149"/>
  <c r="BH154"/>
  <c r="BH156"/>
  <c r="BH158"/>
  <c r="BH160"/>
  <c r="BH161"/>
  <c r="BH164"/>
  <c r="BH165"/>
  <c r="BH168"/>
  <c r="BH171"/>
  <c r="BH173"/>
  <c r="BH177"/>
  <c r="BH179"/>
  <c r="BH181"/>
  <c r="BH185"/>
  <c r="BH189"/>
  <c r="BH191"/>
  <c r="BH193"/>
  <c r="BH194"/>
  <c r="BH195"/>
  <c r="BH199"/>
  <c r="BH201"/>
  <c r="BH202"/>
  <c r="BH205"/>
  <c r="BH208"/>
  <c r="BH210"/>
  <c r="BH211"/>
  <c r="BH212"/>
  <c r="BH214"/>
  <c r="BH215"/>
  <c r="BH216"/>
  <c r="BH218"/>
  <c r="BH219"/>
  <c r="BH221"/>
  <c r="BH223"/>
  <c r="BH225"/>
  <c r="BH228"/>
  <c r="F38"/>
  <c r="BC58" i="1" s="1"/>
  <c r="BG97" i="4"/>
  <c r="BG99"/>
  <c r="BG100"/>
  <c r="BG102"/>
  <c r="BG106"/>
  <c r="BG110"/>
  <c r="BG113"/>
  <c r="BG115"/>
  <c r="BG119"/>
  <c r="BG121"/>
  <c r="BG122"/>
  <c r="BG124"/>
  <c r="BG127"/>
  <c r="BG128"/>
  <c r="BG131"/>
  <c r="BG132"/>
  <c r="BG134"/>
  <c r="BG135"/>
  <c r="BG137"/>
  <c r="BG142"/>
  <c r="BG144"/>
  <c r="BG145"/>
  <c r="BG147"/>
  <c r="BG149"/>
  <c r="BG154"/>
  <c r="BG156"/>
  <c r="BG158"/>
  <c r="BG160"/>
  <c r="BG161"/>
  <c r="BG164"/>
  <c r="BG165"/>
  <c r="BG168"/>
  <c r="BG171"/>
  <c r="BG173"/>
  <c r="BG177"/>
  <c r="BG179"/>
  <c r="BG181"/>
  <c r="BG185"/>
  <c r="BG189"/>
  <c r="BG191"/>
  <c r="BG193"/>
  <c r="BG194"/>
  <c r="BG195"/>
  <c r="BG199"/>
  <c r="BG201"/>
  <c r="BG202"/>
  <c r="BG205"/>
  <c r="BG208"/>
  <c r="BG210"/>
  <c r="BG211"/>
  <c r="BG212"/>
  <c r="BG214"/>
  <c r="BG215"/>
  <c r="BG216"/>
  <c r="BG218"/>
  <c r="BG219"/>
  <c r="BG221"/>
  <c r="BG223"/>
  <c r="BG225"/>
  <c r="BG228"/>
  <c r="F37"/>
  <c r="BB58" i="1" s="1"/>
  <c r="BF97" i="4"/>
  <c r="BF99"/>
  <c r="BF100"/>
  <c r="BF102"/>
  <c r="BF106"/>
  <c r="BF110"/>
  <c r="BF113"/>
  <c r="BF115"/>
  <c r="BF119"/>
  <c r="BF121"/>
  <c r="BF122"/>
  <c r="BF124"/>
  <c r="BF127"/>
  <c r="BF128"/>
  <c r="BF131"/>
  <c r="BF132"/>
  <c r="BF134"/>
  <c r="BF135"/>
  <c r="BF137"/>
  <c r="BF142"/>
  <c r="BF144"/>
  <c r="BF145"/>
  <c r="BF147"/>
  <c r="BF149"/>
  <c r="BF154"/>
  <c r="BF156"/>
  <c r="BF158"/>
  <c r="BF160"/>
  <c r="BF161"/>
  <c r="BF164"/>
  <c r="BF165"/>
  <c r="BF168"/>
  <c r="BF171"/>
  <c r="BF173"/>
  <c r="BF177"/>
  <c r="BF179"/>
  <c r="BF181"/>
  <c r="BF185"/>
  <c r="BF189"/>
  <c r="BF191"/>
  <c r="BF193"/>
  <c r="BF194"/>
  <c r="BF195"/>
  <c r="BF199"/>
  <c r="BF201"/>
  <c r="BF202"/>
  <c r="BF205"/>
  <c r="BF208"/>
  <c r="BF210"/>
  <c r="BF211"/>
  <c r="BF212"/>
  <c r="BF214"/>
  <c r="BF215"/>
  <c r="BF216"/>
  <c r="BF218"/>
  <c r="BF219"/>
  <c r="BF221"/>
  <c r="BF223"/>
  <c r="BF225"/>
  <c r="BF228"/>
  <c r="F36"/>
  <c r="BA58" i="1" s="1"/>
  <c r="J97" i="4"/>
  <c r="BE97" s="1"/>
  <c r="J99"/>
  <c r="BE99" s="1"/>
  <c r="J100"/>
  <c r="BE100" s="1"/>
  <c r="J102"/>
  <c r="BE102" s="1"/>
  <c r="J106"/>
  <c r="BE106" s="1"/>
  <c r="J110"/>
  <c r="BE110" s="1"/>
  <c r="J113"/>
  <c r="BE113" s="1"/>
  <c r="J115"/>
  <c r="BE115" s="1"/>
  <c r="J119"/>
  <c r="BE119" s="1"/>
  <c r="J121"/>
  <c r="BE121" s="1"/>
  <c r="J122"/>
  <c r="BE122" s="1"/>
  <c r="J124"/>
  <c r="BE124" s="1"/>
  <c r="J127"/>
  <c r="BE127"/>
  <c r="J128"/>
  <c r="BE128"/>
  <c r="J131"/>
  <c r="BE131"/>
  <c r="J132"/>
  <c r="BE132"/>
  <c r="J134"/>
  <c r="BE134"/>
  <c r="J135"/>
  <c r="BE135"/>
  <c r="J137"/>
  <c r="BE137"/>
  <c r="J142"/>
  <c r="BE142"/>
  <c r="J144"/>
  <c r="BE144"/>
  <c r="J145"/>
  <c r="BE145"/>
  <c r="J147"/>
  <c r="BE147"/>
  <c r="J149"/>
  <c r="BE149"/>
  <c r="J154"/>
  <c r="BE154"/>
  <c r="J156"/>
  <c r="BE156"/>
  <c r="J158"/>
  <c r="BE158"/>
  <c r="J160"/>
  <c r="BE160"/>
  <c r="J161"/>
  <c r="BE161"/>
  <c r="J164"/>
  <c r="BE164"/>
  <c r="J165"/>
  <c r="BE165"/>
  <c r="J168"/>
  <c r="BE168"/>
  <c r="J171"/>
  <c r="BE171"/>
  <c r="J173"/>
  <c r="BE173"/>
  <c r="J177"/>
  <c r="BE177"/>
  <c r="J179"/>
  <c r="BE179"/>
  <c r="J181"/>
  <c r="BE181"/>
  <c r="J185"/>
  <c r="BE185"/>
  <c r="J189"/>
  <c r="BE189"/>
  <c r="J191"/>
  <c r="BE191"/>
  <c r="J193"/>
  <c r="BE193"/>
  <c r="J194"/>
  <c r="BE194"/>
  <c r="J195"/>
  <c r="BE195"/>
  <c r="J199"/>
  <c r="BE199"/>
  <c r="J201"/>
  <c r="BE201"/>
  <c r="J202"/>
  <c r="BE202"/>
  <c r="J205"/>
  <c r="BE205"/>
  <c r="J208"/>
  <c r="BE208"/>
  <c r="J210"/>
  <c r="BE210"/>
  <c r="J211"/>
  <c r="BE211"/>
  <c r="J212"/>
  <c r="BE212"/>
  <c r="J214"/>
  <c r="BE214"/>
  <c r="J215"/>
  <c r="BE215"/>
  <c r="J216"/>
  <c r="BE216"/>
  <c r="J218"/>
  <c r="BE218"/>
  <c r="J219"/>
  <c r="BE219"/>
  <c r="J221"/>
  <c r="BE221"/>
  <c r="J223"/>
  <c r="BE223"/>
  <c r="J225"/>
  <c r="BE225"/>
  <c r="J228"/>
  <c r="BE228"/>
  <c r="J38"/>
  <c r="AY58" i="1"/>
  <c r="J37" i="4"/>
  <c r="AX58" i="1"/>
  <c r="J36" i="4"/>
  <c r="AW58" i="1"/>
  <c r="J39" i="4"/>
  <c r="E26"/>
  <c r="J91"/>
  <c r="E20"/>
  <c r="F91"/>
  <c r="E23"/>
  <c r="J90"/>
  <c r="E17"/>
  <c r="F90"/>
  <c r="J14"/>
  <c r="J88"/>
  <c r="F88"/>
  <c r="E86"/>
  <c r="E7"/>
  <c r="E82"/>
  <c r="J59"/>
  <c r="F59"/>
  <c r="J58"/>
  <c r="F58"/>
  <c r="J56"/>
  <c r="F56"/>
  <c r="E54"/>
  <c r="E50"/>
  <c r="J26"/>
  <c r="J25"/>
  <c r="J23"/>
  <c r="J22"/>
  <c r="J20"/>
  <c r="J19"/>
  <c r="J17"/>
  <c r="J16"/>
  <c r="T233" i="3"/>
  <c r="T232" s="1"/>
  <c r="R233"/>
  <c r="R232" s="1"/>
  <c r="P233"/>
  <c r="P232" s="1"/>
  <c r="BK233"/>
  <c r="BK232" s="1"/>
  <c r="J232" s="1"/>
  <c r="J72" s="1"/>
  <c r="T223"/>
  <c r="T224"/>
  <c r="T226"/>
  <c r="T228"/>
  <c r="T230"/>
  <c r="T222"/>
  <c r="R223"/>
  <c r="R224"/>
  <c r="R226"/>
  <c r="R228"/>
  <c r="R230"/>
  <c r="R222"/>
  <c r="P223"/>
  <c r="P224"/>
  <c r="P226"/>
  <c r="P228"/>
  <c r="P230"/>
  <c r="P222"/>
  <c r="BK223"/>
  <c r="BK224"/>
  <c r="BK226"/>
  <c r="BK228"/>
  <c r="BK230"/>
  <c r="BK222"/>
  <c r="J222" s="1"/>
  <c r="J71" s="1"/>
  <c r="T219"/>
  <c r="T218" s="1"/>
  <c r="T95" s="1"/>
  <c r="T94" s="1"/>
  <c r="T220"/>
  <c r="T221"/>
  <c r="R219"/>
  <c r="R218" s="1"/>
  <c r="R220"/>
  <c r="R221"/>
  <c r="P219"/>
  <c r="P218" s="1"/>
  <c r="P95" s="1"/>
  <c r="P94" s="1"/>
  <c r="AU57" i="1" s="1"/>
  <c r="P220" i="3"/>
  <c r="P221"/>
  <c r="BK219"/>
  <c r="BK218" s="1"/>
  <c r="J218" s="1"/>
  <c r="J70" s="1"/>
  <c r="BK220"/>
  <c r="BK221"/>
  <c r="T205"/>
  <c r="T208"/>
  <c r="T210"/>
  <c r="T212"/>
  <c r="T215"/>
  <c r="T216"/>
  <c r="T217"/>
  <c r="T204"/>
  <c r="R205"/>
  <c r="R208"/>
  <c r="R210"/>
  <c r="R212"/>
  <c r="R215"/>
  <c r="R216"/>
  <c r="R217"/>
  <c r="R204"/>
  <c r="P205"/>
  <c r="P208"/>
  <c r="P210"/>
  <c r="P212"/>
  <c r="P215"/>
  <c r="P216"/>
  <c r="P217"/>
  <c r="P204"/>
  <c r="BK205"/>
  <c r="BK208"/>
  <c r="BK210"/>
  <c r="BK212"/>
  <c r="BK215"/>
  <c r="BK216"/>
  <c r="BK217"/>
  <c r="BK204"/>
  <c r="J204" s="1"/>
  <c r="J69" s="1"/>
  <c r="T171"/>
  <c r="T173"/>
  <c r="T177"/>
  <c r="T179"/>
  <c r="T181"/>
  <c r="T185"/>
  <c r="T189"/>
  <c r="T191"/>
  <c r="T193"/>
  <c r="T194"/>
  <c r="T195"/>
  <c r="T199"/>
  <c r="T201"/>
  <c r="T202"/>
  <c r="T170"/>
  <c r="R171"/>
  <c r="R173"/>
  <c r="R170" s="1"/>
  <c r="R177"/>
  <c r="R179"/>
  <c r="R181"/>
  <c r="R185"/>
  <c r="R189"/>
  <c r="R191"/>
  <c r="R193"/>
  <c r="R194"/>
  <c r="R195"/>
  <c r="R199"/>
  <c r="R201"/>
  <c r="R202"/>
  <c r="P171"/>
  <c r="P173"/>
  <c r="P177"/>
  <c r="P179"/>
  <c r="P181"/>
  <c r="P185"/>
  <c r="P189"/>
  <c r="P191"/>
  <c r="P193"/>
  <c r="P194"/>
  <c r="P195"/>
  <c r="P199"/>
  <c r="P201"/>
  <c r="P202"/>
  <c r="P170"/>
  <c r="BK171"/>
  <c r="BK173"/>
  <c r="BK170" s="1"/>
  <c r="J170" s="1"/>
  <c r="J68" s="1"/>
  <c r="BK177"/>
  <c r="BK179"/>
  <c r="BK181"/>
  <c r="BK185"/>
  <c r="BK189"/>
  <c r="BK191"/>
  <c r="BK193"/>
  <c r="BK194"/>
  <c r="BK195"/>
  <c r="BK199"/>
  <c r="BK201"/>
  <c r="BK202"/>
  <c r="T168"/>
  <c r="T167"/>
  <c r="R168"/>
  <c r="R167"/>
  <c r="P168"/>
  <c r="P167"/>
  <c r="BK168"/>
  <c r="BK167"/>
  <c r="J167" s="1"/>
  <c r="J67" s="1"/>
  <c r="T164"/>
  <c r="T165"/>
  <c r="T163"/>
  <c r="R164"/>
  <c r="R165"/>
  <c r="R163" s="1"/>
  <c r="P164"/>
  <c r="P165"/>
  <c r="P163"/>
  <c r="BK164"/>
  <c r="BK165"/>
  <c r="BK163" s="1"/>
  <c r="J163" s="1"/>
  <c r="J66" s="1"/>
  <c r="T97"/>
  <c r="T99"/>
  <c r="T100"/>
  <c r="T102"/>
  <c r="T106"/>
  <c r="T110"/>
  <c r="T113"/>
  <c r="T115"/>
  <c r="T119"/>
  <c r="T121"/>
  <c r="T122"/>
  <c r="T124"/>
  <c r="T127"/>
  <c r="T128"/>
  <c r="T131"/>
  <c r="T132"/>
  <c r="T134"/>
  <c r="T135"/>
  <c r="T137"/>
  <c r="T142"/>
  <c r="T144"/>
  <c r="T145"/>
  <c r="T147"/>
  <c r="T149"/>
  <c r="T154"/>
  <c r="T156"/>
  <c r="T158"/>
  <c r="T160"/>
  <c r="T161"/>
  <c r="T96"/>
  <c r="R97"/>
  <c r="R99"/>
  <c r="R100"/>
  <c r="R102"/>
  <c r="R106"/>
  <c r="R110"/>
  <c r="R113"/>
  <c r="R115"/>
  <c r="R119"/>
  <c r="R121"/>
  <c r="R122"/>
  <c r="R124"/>
  <c r="R127"/>
  <c r="R128"/>
  <c r="R131"/>
  <c r="R132"/>
  <c r="R134"/>
  <c r="R135"/>
  <c r="R137"/>
  <c r="R142"/>
  <c r="R144"/>
  <c r="R145"/>
  <c r="R147"/>
  <c r="R149"/>
  <c r="R154"/>
  <c r="R156"/>
  <c r="R158"/>
  <c r="R160"/>
  <c r="R161"/>
  <c r="R96"/>
  <c r="P97"/>
  <c r="P99"/>
  <c r="P100"/>
  <c r="P102"/>
  <c r="P106"/>
  <c r="P110"/>
  <c r="P113"/>
  <c r="P115"/>
  <c r="P119"/>
  <c r="P121"/>
  <c r="P122"/>
  <c r="P124"/>
  <c r="P127"/>
  <c r="P128"/>
  <c r="P131"/>
  <c r="P132"/>
  <c r="P134"/>
  <c r="P135"/>
  <c r="P137"/>
  <c r="P142"/>
  <c r="P144"/>
  <c r="P145"/>
  <c r="P147"/>
  <c r="P149"/>
  <c r="P154"/>
  <c r="P156"/>
  <c r="P158"/>
  <c r="P160"/>
  <c r="P161"/>
  <c r="P96"/>
  <c r="BK97"/>
  <c r="BK99"/>
  <c r="BK100"/>
  <c r="BK102"/>
  <c r="BK106"/>
  <c r="BK110"/>
  <c r="BK113"/>
  <c r="BK115"/>
  <c r="BK119"/>
  <c r="BK121"/>
  <c r="BK122"/>
  <c r="BK124"/>
  <c r="BK127"/>
  <c r="BK128"/>
  <c r="BK131"/>
  <c r="BK132"/>
  <c r="BK134"/>
  <c r="BK135"/>
  <c r="BK137"/>
  <c r="BK142"/>
  <c r="BK144"/>
  <c r="BK145"/>
  <c r="BK147"/>
  <c r="BK149"/>
  <c r="BK154"/>
  <c r="BK156"/>
  <c r="BK158"/>
  <c r="BK160"/>
  <c r="BK161"/>
  <c r="BK96"/>
  <c r="J96" s="1"/>
  <c r="J65" s="1"/>
  <c r="BI97"/>
  <c r="BI99"/>
  <c r="BI100"/>
  <c r="BI102"/>
  <c r="BI106"/>
  <c r="BI110"/>
  <c r="BI113"/>
  <c r="BI115"/>
  <c r="BI119"/>
  <c r="BI121"/>
  <c r="BI122"/>
  <c r="BI124"/>
  <c r="BI127"/>
  <c r="BI128"/>
  <c r="BI131"/>
  <c r="BI132"/>
  <c r="BI134"/>
  <c r="BI135"/>
  <c r="BI137"/>
  <c r="BI142"/>
  <c r="BI144"/>
  <c r="BI145"/>
  <c r="BI147"/>
  <c r="BI149"/>
  <c r="BI154"/>
  <c r="BI156"/>
  <c r="BI158"/>
  <c r="BI160"/>
  <c r="BI161"/>
  <c r="BI164"/>
  <c r="BI165"/>
  <c r="BI168"/>
  <c r="BI171"/>
  <c r="BI173"/>
  <c r="BI177"/>
  <c r="BI179"/>
  <c r="BI181"/>
  <c r="BI185"/>
  <c r="BI189"/>
  <c r="BI191"/>
  <c r="BI193"/>
  <c r="BI194"/>
  <c r="BI195"/>
  <c r="BI199"/>
  <c r="BI201"/>
  <c r="BI202"/>
  <c r="BI205"/>
  <c r="BI208"/>
  <c r="BI210"/>
  <c r="BI212"/>
  <c r="BI215"/>
  <c r="BI216"/>
  <c r="BI217"/>
  <c r="BI219"/>
  <c r="BI220"/>
  <c r="BI221"/>
  <c r="BI223"/>
  <c r="BI224"/>
  <c r="BI226"/>
  <c r="BI228"/>
  <c r="BI230"/>
  <c r="BI233"/>
  <c r="F39"/>
  <c r="BD57" i="1" s="1"/>
  <c r="BD56" s="1"/>
  <c r="BH97" i="3"/>
  <c r="BH99"/>
  <c r="BH100"/>
  <c r="BH102"/>
  <c r="BH106"/>
  <c r="BH110"/>
  <c r="BH113"/>
  <c r="BH115"/>
  <c r="BH119"/>
  <c r="BH121"/>
  <c r="BH122"/>
  <c r="BH124"/>
  <c r="BH127"/>
  <c r="BH128"/>
  <c r="BH131"/>
  <c r="BH132"/>
  <c r="BH134"/>
  <c r="BH135"/>
  <c r="BH137"/>
  <c r="BH142"/>
  <c r="BH144"/>
  <c r="BH145"/>
  <c r="BH147"/>
  <c r="BH149"/>
  <c r="BH154"/>
  <c r="BH156"/>
  <c r="BH158"/>
  <c r="BH160"/>
  <c r="BH161"/>
  <c r="BH164"/>
  <c r="BH165"/>
  <c r="BH168"/>
  <c r="BH171"/>
  <c r="BH173"/>
  <c r="BH177"/>
  <c r="BH179"/>
  <c r="BH181"/>
  <c r="BH185"/>
  <c r="BH189"/>
  <c r="BH191"/>
  <c r="BH193"/>
  <c r="BH194"/>
  <c r="BH195"/>
  <c r="BH199"/>
  <c r="BH201"/>
  <c r="BH202"/>
  <c r="BH205"/>
  <c r="BH208"/>
  <c r="BH210"/>
  <c r="BH212"/>
  <c r="BH215"/>
  <c r="BH216"/>
  <c r="BH217"/>
  <c r="BH219"/>
  <c r="BH220"/>
  <c r="BH221"/>
  <c r="BH223"/>
  <c r="BH224"/>
  <c r="BH226"/>
  <c r="BH228"/>
  <c r="BH230"/>
  <c r="BH233"/>
  <c r="F38"/>
  <c r="BC57" i="1" s="1"/>
  <c r="BC56" s="1"/>
  <c r="BG97" i="3"/>
  <c r="BG99"/>
  <c r="BG100"/>
  <c r="BG102"/>
  <c r="BG106"/>
  <c r="BG110"/>
  <c r="BG113"/>
  <c r="BG115"/>
  <c r="BG119"/>
  <c r="BG121"/>
  <c r="BG122"/>
  <c r="BG124"/>
  <c r="BG127"/>
  <c r="BG128"/>
  <c r="BG131"/>
  <c r="BG132"/>
  <c r="BG134"/>
  <c r="BG135"/>
  <c r="BG137"/>
  <c r="BG142"/>
  <c r="BG144"/>
  <c r="BG145"/>
  <c r="BG147"/>
  <c r="BG149"/>
  <c r="BG154"/>
  <c r="BG156"/>
  <c r="BG158"/>
  <c r="BG160"/>
  <c r="BG161"/>
  <c r="BG164"/>
  <c r="BG165"/>
  <c r="BG168"/>
  <c r="BG171"/>
  <c r="BG173"/>
  <c r="BG177"/>
  <c r="BG179"/>
  <c r="BG181"/>
  <c r="BG185"/>
  <c r="BG189"/>
  <c r="BG191"/>
  <c r="BG193"/>
  <c r="BG194"/>
  <c r="BG195"/>
  <c r="BG199"/>
  <c r="BG201"/>
  <c r="BG202"/>
  <c r="BG205"/>
  <c r="BG208"/>
  <c r="BG210"/>
  <c r="BG212"/>
  <c r="BG215"/>
  <c r="BG216"/>
  <c r="BG217"/>
  <c r="BG219"/>
  <c r="BG220"/>
  <c r="BG221"/>
  <c r="BG223"/>
  <c r="BG224"/>
  <c r="BG226"/>
  <c r="BG228"/>
  <c r="BG230"/>
  <c r="BG233"/>
  <c r="F37"/>
  <c r="BB57" i="1" s="1"/>
  <c r="BB56" s="1"/>
  <c r="BF97" i="3"/>
  <c r="BF99"/>
  <c r="BF100"/>
  <c r="BF102"/>
  <c r="BF106"/>
  <c r="BF110"/>
  <c r="BF113"/>
  <c r="BF115"/>
  <c r="BF119"/>
  <c r="BF121"/>
  <c r="BF122"/>
  <c r="BF124"/>
  <c r="BF127"/>
  <c r="BF128"/>
  <c r="BF131"/>
  <c r="BF132"/>
  <c r="BF134"/>
  <c r="BF135"/>
  <c r="BF137"/>
  <c r="BF142"/>
  <c r="BF144"/>
  <c r="BF145"/>
  <c r="BF147"/>
  <c r="BF149"/>
  <c r="BF154"/>
  <c r="BF156"/>
  <c r="BF158"/>
  <c r="BF160"/>
  <c r="BF161"/>
  <c r="BF164"/>
  <c r="BF165"/>
  <c r="BF168"/>
  <c r="BF171"/>
  <c r="BF173"/>
  <c r="BF177"/>
  <c r="BF179"/>
  <c r="BF181"/>
  <c r="BF185"/>
  <c r="BF189"/>
  <c r="BF191"/>
  <c r="BF193"/>
  <c r="BF194"/>
  <c r="BF195"/>
  <c r="BF199"/>
  <c r="BF201"/>
  <c r="BF202"/>
  <c r="BF205"/>
  <c r="BF208"/>
  <c r="BF210"/>
  <c r="BF212"/>
  <c r="BF215"/>
  <c r="BF216"/>
  <c r="BF217"/>
  <c r="BF219"/>
  <c r="BF220"/>
  <c r="BF221"/>
  <c r="BF223"/>
  <c r="BF224"/>
  <c r="BF226"/>
  <c r="BF228"/>
  <c r="BF230"/>
  <c r="BF233"/>
  <c r="F36"/>
  <c r="BA57" i="1" s="1"/>
  <c r="BA56" s="1"/>
  <c r="J97" i="3"/>
  <c r="BE97" s="1"/>
  <c r="J99"/>
  <c r="BE99" s="1"/>
  <c r="J100"/>
  <c r="BE100" s="1"/>
  <c r="J102"/>
  <c r="BE102" s="1"/>
  <c r="J106"/>
  <c r="BE106" s="1"/>
  <c r="J110"/>
  <c r="BE110" s="1"/>
  <c r="J113"/>
  <c r="BE113" s="1"/>
  <c r="J115"/>
  <c r="BE115" s="1"/>
  <c r="J119"/>
  <c r="BE119" s="1"/>
  <c r="J121"/>
  <c r="BE121" s="1"/>
  <c r="J122"/>
  <c r="BE122" s="1"/>
  <c r="J124"/>
  <c r="BE124" s="1"/>
  <c r="J127"/>
  <c r="BE127" s="1"/>
  <c r="J128"/>
  <c r="BE128" s="1"/>
  <c r="J131"/>
  <c r="BE131" s="1"/>
  <c r="J132"/>
  <c r="BE132" s="1"/>
  <c r="J134"/>
  <c r="BE134" s="1"/>
  <c r="J135"/>
  <c r="BE135" s="1"/>
  <c r="J137"/>
  <c r="BE137" s="1"/>
  <c r="J142"/>
  <c r="BE142" s="1"/>
  <c r="J144"/>
  <c r="BE144" s="1"/>
  <c r="J145"/>
  <c r="BE145" s="1"/>
  <c r="J147"/>
  <c r="BE147" s="1"/>
  <c r="J149"/>
  <c r="BE149" s="1"/>
  <c r="J154"/>
  <c r="BE154" s="1"/>
  <c r="J156"/>
  <c r="BE156" s="1"/>
  <c r="J158"/>
  <c r="BE158" s="1"/>
  <c r="J160"/>
  <c r="BE160" s="1"/>
  <c r="J161"/>
  <c r="BE161" s="1"/>
  <c r="J164"/>
  <c r="BE164" s="1"/>
  <c r="J165"/>
  <c r="BE165" s="1"/>
  <c r="J168"/>
  <c r="BE168" s="1"/>
  <c r="J171"/>
  <c r="BE171" s="1"/>
  <c r="J173"/>
  <c r="BE173" s="1"/>
  <c r="J177"/>
  <c r="BE177" s="1"/>
  <c r="J179"/>
  <c r="BE179" s="1"/>
  <c r="J181"/>
  <c r="BE181" s="1"/>
  <c r="J185"/>
  <c r="BE185" s="1"/>
  <c r="J189"/>
  <c r="BE189" s="1"/>
  <c r="J191"/>
  <c r="BE191" s="1"/>
  <c r="J193"/>
  <c r="BE193" s="1"/>
  <c r="J194"/>
  <c r="BE194"/>
  <c r="J195"/>
  <c r="BE195"/>
  <c r="J199"/>
  <c r="BE199"/>
  <c r="J201"/>
  <c r="BE201"/>
  <c r="J202"/>
  <c r="BE202"/>
  <c r="J205"/>
  <c r="BE205"/>
  <c r="J208"/>
  <c r="BE208"/>
  <c r="J210"/>
  <c r="BE210"/>
  <c r="J212"/>
  <c r="BE212"/>
  <c r="J215"/>
  <c r="BE215"/>
  <c r="J216"/>
  <c r="BE216"/>
  <c r="J217"/>
  <c r="BE217"/>
  <c r="J219"/>
  <c r="BE219"/>
  <c r="J220"/>
  <c r="BE220"/>
  <c r="J221"/>
  <c r="BE221"/>
  <c r="J223"/>
  <c r="BE223"/>
  <c r="J224"/>
  <c r="BE224"/>
  <c r="J226"/>
  <c r="BE226"/>
  <c r="J228"/>
  <c r="BE228"/>
  <c r="J230"/>
  <c r="BE230"/>
  <c r="J233"/>
  <c r="BE233"/>
  <c r="J38"/>
  <c r="AY57" i="1"/>
  <c r="J37" i="3"/>
  <c r="AX57" i="1"/>
  <c r="J36" i="3"/>
  <c r="AW57" i="1"/>
  <c r="J39" i="3"/>
  <c r="E26"/>
  <c r="J91"/>
  <c r="E20"/>
  <c r="F91"/>
  <c r="E23"/>
  <c r="J90"/>
  <c r="E17"/>
  <c r="F90"/>
  <c r="J14"/>
  <c r="J88"/>
  <c r="F88"/>
  <c r="E86"/>
  <c r="E7"/>
  <c r="E82"/>
  <c r="J59"/>
  <c r="F59"/>
  <c r="J58"/>
  <c r="F58"/>
  <c r="J56"/>
  <c r="F56"/>
  <c r="E54"/>
  <c r="E50"/>
  <c r="J26"/>
  <c r="J25"/>
  <c r="J23"/>
  <c r="J22"/>
  <c r="J20"/>
  <c r="J19"/>
  <c r="J17"/>
  <c r="J16"/>
  <c r="T322" i="2"/>
  <c r="T321" s="1"/>
  <c r="R322"/>
  <c r="R321" s="1"/>
  <c r="P322"/>
  <c r="P321" s="1"/>
  <c r="BK322"/>
  <c r="BK321" s="1"/>
  <c r="J321" s="1"/>
  <c r="J68" s="1"/>
  <c r="T312"/>
  <c r="T313"/>
  <c r="T315"/>
  <c r="T317"/>
  <c r="T319"/>
  <c r="T311"/>
  <c r="R312"/>
  <c r="R313"/>
  <c r="R315"/>
  <c r="R317"/>
  <c r="R319"/>
  <c r="R311"/>
  <c r="P312"/>
  <c r="P313"/>
  <c r="P315"/>
  <c r="P317"/>
  <c r="P319"/>
  <c r="P311"/>
  <c r="BK312"/>
  <c r="BK313"/>
  <c r="BK315"/>
  <c r="BK317"/>
  <c r="BK319"/>
  <c r="BK311"/>
  <c r="J311" s="1"/>
  <c r="T308"/>
  <c r="T307" s="1"/>
  <c r="T309"/>
  <c r="T310"/>
  <c r="R308"/>
  <c r="R307" s="1"/>
  <c r="R309"/>
  <c r="R310"/>
  <c r="P308"/>
  <c r="P307" s="1"/>
  <c r="P309"/>
  <c r="P310"/>
  <c r="BK308"/>
  <c r="BK307" s="1"/>
  <c r="J307" s="1"/>
  <c r="J66" s="1"/>
  <c r="BK309"/>
  <c r="BK310"/>
  <c r="T283"/>
  <c r="T286"/>
  <c r="T282" s="1"/>
  <c r="T289"/>
  <c r="T291"/>
  <c r="T294"/>
  <c r="T296"/>
  <c r="T299"/>
  <c r="T301"/>
  <c r="T303"/>
  <c r="T304"/>
  <c r="T305"/>
  <c r="T306"/>
  <c r="R283"/>
  <c r="R286"/>
  <c r="R289"/>
  <c r="R291"/>
  <c r="R294"/>
  <c r="R296"/>
  <c r="R299"/>
  <c r="R301"/>
  <c r="R303"/>
  <c r="R304"/>
  <c r="R305"/>
  <c r="R306"/>
  <c r="R282"/>
  <c r="P283"/>
  <c r="P286"/>
  <c r="P282" s="1"/>
  <c r="P289"/>
  <c r="P291"/>
  <c r="P294"/>
  <c r="P296"/>
  <c r="P299"/>
  <c r="P301"/>
  <c r="P303"/>
  <c r="P304"/>
  <c r="P305"/>
  <c r="P306"/>
  <c r="BK283"/>
  <c r="BK286"/>
  <c r="BK289"/>
  <c r="BK291"/>
  <c r="BK294"/>
  <c r="BK296"/>
  <c r="BK299"/>
  <c r="BK301"/>
  <c r="BK303"/>
  <c r="BK304"/>
  <c r="BK305"/>
  <c r="BK306"/>
  <c r="BK282"/>
  <c r="J282" s="1"/>
  <c r="T229"/>
  <c r="T228" s="1"/>
  <c r="T234"/>
  <c r="T235"/>
  <c r="T240"/>
  <c r="T241"/>
  <c r="T243"/>
  <c r="T245"/>
  <c r="T250"/>
  <c r="T255"/>
  <c r="T260"/>
  <c r="T265"/>
  <c r="T270"/>
  <c r="T272"/>
  <c r="T273"/>
  <c r="T274"/>
  <c r="R229"/>
  <c r="R228" s="1"/>
  <c r="R234"/>
  <c r="R235"/>
  <c r="R240"/>
  <c r="R241"/>
  <c r="R243"/>
  <c r="R245"/>
  <c r="R250"/>
  <c r="R255"/>
  <c r="R260"/>
  <c r="R265"/>
  <c r="R270"/>
  <c r="R272"/>
  <c r="R273"/>
  <c r="R274"/>
  <c r="P229"/>
  <c r="P228" s="1"/>
  <c r="P234"/>
  <c r="P235"/>
  <c r="P240"/>
  <c r="P241"/>
  <c r="P243"/>
  <c r="P245"/>
  <c r="P250"/>
  <c r="P255"/>
  <c r="P260"/>
  <c r="P265"/>
  <c r="P270"/>
  <c r="P272"/>
  <c r="P273"/>
  <c r="P274"/>
  <c r="BK229"/>
  <c r="BK228" s="1"/>
  <c r="J228" s="1"/>
  <c r="J64" s="1"/>
  <c r="BK234"/>
  <c r="BK235"/>
  <c r="BK240"/>
  <c r="BK241"/>
  <c r="BK243"/>
  <c r="BK245"/>
  <c r="BK250"/>
  <c r="BK255"/>
  <c r="BK260"/>
  <c r="BK265"/>
  <c r="BK270"/>
  <c r="BK272"/>
  <c r="BK273"/>
  <c r="BK274"/>
  <c r="T222"/>
  <c r="T221"/>
  <c r="R222"/>
  <c r="R221"/>
  <c r="P222"/>
  <c r="P221"/>
  <c r="BK222"/>
  <c r="BK221"/>
  <c r="J221" s="1"/>
  <c r="T217"/>
  <c r="T219"/>
  <c r="T216"/>
  <c r="R217"/>
  <c r="R219"/>
  <c r="R216" s="1"/>
  <c r="P217"/>
  <c r="P219"/>
  <c r="P216"/>
  <c r="BK217"/>
  <c r="BK219"/>
  <c r="BK216" s="1"/>
  <c r="J216" s="1"/>
  <c r="J62" s="1"/>
  <c r="T91"/>
  <c r="T93"/>
  <c r="T90" s="1"/>
  <c r="T89" s="1"/>
  <c r="T88" s="1"/>
  <c r="T95"/>
  <c r="T96"/>
  <c r="T97"/>
  <c r="T103"/>
  <c r="T108"/>
  <c r="T113"/>
  <c r="T118"/>
  <c r="T126"/>
  <c r="T127"/>
  <c r="T128"/>
  <c r="T134"/>
  <c r="T141"/>
  <c r="T142"/>
  <c r="T149"/>
  <c r="T150"/>
  <c r="T151"/>
  <c r="T158"/>
  <c r="T160"/>
  <c r="T164"/>
  <c r="T169"/>
  <c r="T171"/>
  <c r="T172"/>
  <c r="T173"/>
  <c r="T175"/>
  <c r="T183"/>
  <c r="T185"/>
  <c r="T186"/>
  <c r="T188"/>
  <c r="T190"/>
  <c r="T199"/>
  <c r="T205"/>
  <c r="T207"/>
  <c r="T213"/>
  <c r="T214"/>
  <c r="R91"/>
  <c r="R93"/>
  <c r="R95"/>
  <c r="R96"/>
  <c r="R97"/>
  <c r="R103"/>
  <c r="R108"/>
  <c r="R113"/>
  <c r="R118"/>
  <c r="R126"/>
  <c r="R127"/>
  <c r="R128"/>
  <c r="R134"/>
  <c r="R141"/>
  <c r="R142"/>
  <c r="R149"/>
  <c r="R150"/>
  <c r="R151"/>
  <c r="R158"/>
  <c r="R160"/>
  <c r="R164"/>
  <c r="R169"/>
  <c r="R171"/>
  <c r="R172"/>
  <c r="R173"/>
  <c r="R175"/>
  <c r="R183"/>
  <c r="R185"/>
  <c r="R186"/>
  <c r="R188"/>
  <c r="R190"/>
  <c r="R199"/>
  <c r="R205"/>
  <c r="R207"/>
  <c r="R213"/>
  <c r="R214"/>
  <c r="R90"/>
  <c r="R89" s="1"/>
  <c r="R88" s="1"/>
  <c r="P91"/>
  <c r="P93"/>
  <c r="P90" s="1"/>
  <c r="P89" s="1"/>
  <c r="P88" s="1"/>
  <c r="AU55" i="1" s="1"/>
  <c r="P95" i="2"/>
  <c r="P96"/>
  <c r="P97"/>
  <c r="P103"/>
  <c r="P108"/>
  <c r="P113"/>
  <c r="P118"/>
  <c r="P126"/>
  <c r="P127"/>
  <c r="P128"/>
  <c r="P134"/>
  <c r="P141"/>
  <c r="P142"/>
  <c r="P149"/>
  <c r="P150"/>
  <c r="P151"/>
  <c r="P158"/>
  <c r="P160"/>
  <c r="P164"/>
  <c r="P169"/>
  <c r="P171"/>
  <c r="P172"/>
  <c r="P173"/>
  <c r="P175"/>
  <c r="P183"/>
  <c r="P185"/>
  <c r="P186"/>
  <c r="P188"/>
  <c r="P190"/>
  <c r="P199"/>
  <c r="P205"/>
  <c r="P207"/>
  <c r="P213"/>
  <c r="P214"/>
  <c r="BK93"/>
  <c r="BK95"/>
  <c r="BK96"/>
  <c r="BK97"/>
  <c r="BK103"/>
  <c r="BK108"/>
  <c r="BK113"/>
  <c r="BK118"/>
  <c r="BK126"/>
  <c r="BK127"/>
  <c r="BK128"/>
  <c r="BK134"/>
  <c r="BK141"/>
  <c r="BK142"/>
  <c r="BK149"/>
  <c r="BK150"/>
  <c r="BK151"/>
  <c r="BK158"/>
  <c r="BK160"/>
  <c r="BK164"/>
  <c r="BK169"/>
  <c r="BK171"/>
  <c r="BK172"/>
  <c r="BK173"/>
  <c r="BK175"/>
  <c r="BK183"/>
  <c r="BK185"/>
  <c r="BK186"/>
  <c r="BK188"/>
  <c r="BK190"/>
  <c r="BK199"/>
  <c r="BK205"/>
  <c r="BK207"/>
  <c r="BK213"/>
  <c r="BK214"/>
  <c r="BI91"/>
  <c r="BI93"/>
  <c r="BI95"/>
  <c r="BI96"/>
  <c r="BI97"/>
  <c r="BI103"/>
  <c r="BI108"/>
  <c r="BI113"/>
  <c r="BI118"/>
  <c r="BI126"/>
  <c r="BI127"/>
  <c r="BI128"/>
  <c r="BI134"/>
  <c r="BI141"/>
  <c r="BI142"/>
  <c r="BI149"/>
  <c r="BI150"/>
  <c r="BI151"/>
  <c r="BI158"/>
  <c r="BI160"/>
  <c r="BI164"/>
  <c r="BI169"/>
  <c r="BI171"/>
  <c r="BI172"/>
  <c r="BI173"/>
  <c r="BI175"/>
  <c r="BI183"/>
  <c r="BI185"/>
  <c r="BI186"/>
  <c r="BI188"/>
  <c r="BI190"/>
  <c r="BI199"/>
  <c r="BI205"/>
  <c r="BI207"/>
  <c r="BI213"/>
  <c r="BI214"/>
  <c r="BI217"/>
  <c r="BI219"/>
  <c r="BI222"/>
  <c r="BI229"/>
  <c r="BI234"/>
  <c r="BI235"/>
  <c r="BI240"/>
  <c r="BI241"/>
  <c r="BI243"/>
  <c r="BI245"/>
  <c r="BI250"/>
  <c r="BI255"/>
  <c r="BI260"/>
  <c r="BI265"/>
  <c r="BI270"/>
  <c r="BI272"/>
  <c r="BI273"/>
  <c r="BI274"/>
  <c r="BI283"/>
  <c r="BI286"/>
  <c r="BI289"/>
  <c r="BI291"/>
  <c r="BI294"/>
  <c r="BI296"/>
  <c r="BI299"/>
  <c r="BI301"/>
  <c r="BI303"/>
  <c r="BI304"/>
  <c r="BI305"/>
  <c r="BI306"/>
  <c r="BI308"/>
  <c r="BI309"/>
  <c r="BI310"/>
  <c r="BI312"/>
  <c r="BI313"/>
  <c r="BI315"/>
  <c r="BI317"/>
  <c r="BI319"/>
  <c r="BI322"/>
  <c r="F37"/>
  <c r="BD55" i="1" s="1"/>
  <c r="BH91" i="2"/>
  <c r="BH93"/>
  <c r="BH95"/>
  <c r="BH96"/>
  <c r="BH97"/>
  <c r="BH103"/>
  <c r="BH108"/>
  <c r="BH113"/>
  <c r="BH118"/>
  <c r="BH126"/>
  <c r="BH127"/>
  <c r="BH128"/>
  <c r="BH134"/>
  <c r="BH141"/>
  <c r="BH142"/>
  <c r="BH149"/>
  <c r="BH150"/>
  <c r="BH151"/>
  <c r="BH158"/>
  <c r="BH160"/>
  <c r="BH164"/>
  <c r="BH169"/>
  <c r="BH171"/>
  <c r="BH172"/>
  <c r="BH173"/>
  <c r="BH175"/>
  <c r="BH183"/>
  <c r="BH185"/>
  <c r="BH186"/>
  <c r="BH188"/>
  <c r="BH190"/>
  <c r="F36" s="1"/>
  <c r="BC55" i="1" s="1"/>
  <c r="BH199" i="2"/>
  <c r="BH205"/>
  <c r="BH207"/>
  <c r="BH213"/>
  <c r="BH214"/>
  <c r="BH217"/>
  <c r="BH219"/>
  <c r="BH222"/>
  <c r="BH229"/>
  <c r="BH234"/>
  <c r="BH235"/>
  <c r="BH240"/>
  <c r="BH241"/>
  <c r="BH243"/>
  <c r="BH245"/>
  <c r="BH250"/>
  <c r="BH255"/>
  <c r="BH260"/>
  <c r="BH265"/>
  <c r="BH270"/>
  <c r="BH272"/>
  <c r="BH273"/>
  <c r="BH274"/>
  <c r="BH283"/>
  <c r="BH286"/>
  <c r="BH289"/>
  <c r="BH291"/>
  <c r="BH294"/>
  <c r="BH296"/>
  <c r="BH299"/>
  <c r="BH301"/>
  <c r="BH303"/>
  <c r="BH304"/>
  <c r="BH305"/>
  <c r="BH306"/>
  <c r="BH308"/>
  <c r="BH309"/>
  <c r="BH310"/>
  <c r="BH312"/>
  <c r="BH313"/>
  <c r="BH315"/>
  <c r="BH317"/>
  <c r="BH319"/>
  <c r="BH322"/>
  <c r="BG91"/>
  <c r="BG93"/>
  <c r="BG95"/>
  <c r="BG96"/>
  <c r="BG97"/>
  <c r="BG103"/>
  <c r="BG108"/>
  <c r="BG113"/>
  <c r="BG118"/>
  <c r="BG126"/>
  <c r="BG127"/>
  <c r="BG128"/>
  <c r="BG134"/>
  <c r="BG141"/>
  <c r="BG142"/>
  <c r="BG149"/>
  <c r="BG150"/>
  <c r="BG151"/>
  <c r="BG158"/>
  <c r="BG160"/>
  <c r="BG164"/>
  <c r="BG169"/>
  <c r="BG171"/>
  <c r="BG172"/>
  <c r="BG173"/>
  <c r="BG175"/>
  <c r="BG183"/>
  <c r="BG185"/>
  <c r="BG186"/>
  <c r="BG188"/>
  <c r="BG190"/>
  <c r="BG199"/>
  <c r="BG205"/>
  <c r="BG207"/>
  <c r="BG213"/>
  <c r="BG214"/>
  <c r="BG217"/>
  <c r="BG219"/>
  <c r="BG222"/>
  <c r="BG229"/>
  <c r="BG234"/>
  <c r="BG235"/>
  <c r="BG240"/>
  <c r="BG241"/>
  <c r="BG243"/>
  <c r="BG245"/>
  <c r="BG250"/>
  <c r="BG255"/>
  <c r="BG260"/>
  <c r="BG265"/>
  <c r="BG270"/>
  <c r="BG272"/>
  <c r="BG273"/>
  <c r="BG274"/>
  <c r="BG283"/>
  <c r="BG286"/>
  <c r="BG289"/>
  <c r="BG291"/>
  <c r="BG294"/>
  <c r="BG296"/>
  <c r="BG299"/>
  <c r="BG301"/>
  <c r="BG303"/>
  <c r="BG304"/>
  <c r="BG305"/>
  <c r="BG306"/>
  <c r="BG308"/>
  <c r="BG309"/>
  <c r="BG310"/>
  <c r="BG312"/>
  <c r="BG313"/>
  <c r="BG315"/>
  <c r="BG317"/>
  <c r="BG319"/>
  <c r="BG322"/>
  <c r="F35"/>
  <c r="BB55" i="1" s="1"/>
  <c r="BF91" i="2"/>
  <c r="BF93"/>
  <c r="BF95"/>
  <c r="BF96"/>
  <c r="BF97"/>
  <c r="BF103"/>
  <c r="BF108"/>
  <c r="BF113"/>
  <c r="BF118"/>
  <c r="BF126"/>
  <c r="BF127"/>
  <c r="BF128"/>
  <c r="BF134"/>
  <c r="BF141"/>
  <c r="BF142"/>
  <c r="BF149"/>
  <c r="BF150"/>
  <c r="BF151"/>
  <c r="BF158"/>
  <c r="F34" s="1"/>
  <c r="BA55" i="1" s="1"/>
  <c r="BF160" i="2"/>
  <c r="BF164"/>
  <c r="BF169"/>
  <c r="BF171"/>
  <c r="BF172"/>
  <c r="BF173"/>
  <c r="BF175"/>
  <c r="BF183"/>
  <c r="BF185"/>
  <c r="BF186"/>
  <c r="BF188"/>
  <c r="BF190"/>
  <c r="BF199"/>
  <c r="BF205"/>
  <c r="BF207"/>
  <c r="BF213"/>
  <c r="BF214"/>
  <c r="BF217"/>
  <c r="BF219"/>
  <c r="BF222"/>
  <c r="BF229"/>
  <c r="BF234"/>
  <c r="BF235"/>
  <c r="BF240"/>
  <c r="BF241"/>
  <c r="BF243"/>
  <c r="BF245"/>
  <c r="BF250"/>
  <c r="BF255"/>
  <c r="BF260"/>
  <c r="BF265"/>
  <c r="BF270"/>
  <c r="BF272"/>
  <c r="BF273"/>
  <c r="BF274"/>
  <c r="BF283"/>
  <c r="BF286"/>
  <c r="BF289"/>
  <c r="BF291"/>
  <c r="BF294"/>
  <c r="BF296"/>
  <c r="BF299"/>
  <c r="BF301"/>
  <c r="BF303"/>
  <c r="BF304"/>
  <c r="BF305"/>
  <c r="BF306"/>
  <c r="BF308"/>
  <c r="BF309"/>
  <c r="BF310"/>
  <c r="BF312"/>
  <c r="BF313"/>
  <c r="BF315"/>
  <c r="BF317"/>
  <c r="BF319"/>
  <c r="BF322"/>
  <c r="J91"/>
  <c r="BE91"/>
  <c r="J93"/>
  <c r="BE93"/>
  <c r="J95"/>
  <c r="BE95"/>
  <c r="J96"/>
  <c r="BE96"/>
  <c r="J97"/>
  <c r="BE97"/>
  <c r="J103"/>
  <c r="BE103"/>
  <c r="J108"/>
  <c r="BE108"/>
  <c r="J113"/>
  <c r="BE113"/>
  <c r="J118"/>
  <c r="BE118"/>
  <c r="J126"/>
  <c r="BE126"/>
  <c r="J127"/>
  <c r="BE127"/>
  <c r="J128"/>
  <c r="BE128"/>
  <c r="J134"/>
  <c r="BE134"/>
  <c r="J141"/>
  <c r="BE141"/>
  <c r="J142"/>
  <c r="BE142"/>
  <c r="J149"/>
  <c r="BE149"/>
  <c r="J150"/>
  <c r="BE150"/>
  <c r="J151"/>
  <c r="BE151"/>
  <c r="J158"/>
  <c r="BE158"/>
  <c r="J160"/>
  <c r="BE160"/>
  <c r="J164"/>
  <c r="BE164"/>
  <c r="J169"/>
  <c r="BE169"/>
  <c r="J171"/>
  <c r="BE171"/>
  <c r="J172"/>
  <c r="BE172"/>
  <c r="J173"/>
  <c r="BE173"/>
  <c r="J175"/>
  <c r="BE175"/>
  <c r="J183"/>
  <c r="BE183"/>
  <c r="J185"/>
  <c r="BE185"/>
  <c r="J186"/>
  <c r="BE186"/>
  <c r="J188"/>
  <c r="BE188"/>
  <c r="J190"/>
  <c r="BE190"/>
  <c r="J199"/>
  <c r="BE199"/>
  <c r="J205"/>
  <c r="BE205"/>
  <c r="J207"/>
  <c r="BE207"/>
  <c r="J213"/>
  <c r="BE213"/>
  <c r="J214"/>
  <c r="BE214"/>
  <c r="J217"/>
  <c r="BE217"/>
  <c r="J219"/>
  <c r="BE219"/>
  <c r="J222"/>
  <c r="BE222"/>
  <c r="J229"/>
  <c r="BE229"/>
  <c r="J234"/>
  <c r="BE234"/>
  <c r="J235"/>
  <c r="BE235"/>
  <c r="J240"/>
  <c r="BE240"/>
  <c r="J241"/>
  <c r="BE241"/>
  <c r="J243"/>
  <c r="BE243"/>
  <c r="J245"/>
  <c r="BE245"/>
  <c r="J250"/>
  <c r="BE250"/>
  <c r="J255"/>
  <c r="BE255"/>
  <c r="J260"/>
  <c r="BE260"/>
  <c r="J265"/>
  <c r="BE265"/>
  <c r="J270"/>
  <c r="BE270"/>
  <c r="J272"/>
  <c r="BE272"/>
  <c r="J273"/>
  <c r="BE273"/>
  <c r="J274"/>
  <c r="BE274"/>
  <c r="J283"/>
  <c r="BE283"/>
  <c r="J286"/>
  <c r="BE286"/>
  <c r="J289"/>
  <c r="BE289"/>
  <c r="J291"/>
  <c r="BE291"/>
  <c r="J294"/>
  <c r="BE294"/>
  <c r="J296"/>
  <c r="BE296"/>
  <c r="J299"/>
  <c r="BE299"/>
  <c r="J301"/>
  <c r="BE301"/>
  <c r="J303"/>
  <c r="BE303"/>
  <c r="J304"/>
  <c r="BE304"/>
  <c r="J305"/>
  <c r="BE305"/>
  <c r="J306"/>
  <c r="BE306"/>
  <c r="J308"/>
  <c r="BE308"/>
  <c r="J309"/>
  <c r="BE309"/>
  <c r="J310"/>
  <c r="BE310"/>
  <c r="J312"/>
  <c r="BE312"/>
  <c r="J313"/>
  <c r="BE313"/>
  <c r="J315"/>
  <c r="BE315"/>
  <c r="J317"/>
  <c r="BE317"/>
  <c r="J319"/>
  <c r="BE319"/>
  <c r="J322"/>
  <c r="BE322"/>
  <c r="J36"/>
  <c r="AY55" i="1"/>
  <c r="J35" i="2"/>
  <c r="AX55" i="1"/>
  <c r="J34" i="2"/>
  <c r="AW55" i="1"/>
  <c r="J37" i="2"/>
  <c r="J67"/>
  <c r="J65"/>
  <c r="J63"/>
  <c r="E24"/>
  <c r="J85" s="1"/>
  <c r="E18"/>
  <c r="E21"/>
  <c r="J84" s="1"/>
  <c r="E15"/>
  <c r="J12"/>
  <c r="J82" s="1"/>
  <c r="F82"/>
  <c r="E80"/>
  <c r="E7"/>
  <c r="J55"/>
  <c r="J54"/>
  <c r="J52"/>
  <c r="F52"/>
  <c r="E50"/>
  <c r="J24"/>
  <c r="J23"/>
  <c r="J21"/>
  <c r="J20"/>
  <c r="J18"/>
  <c r="J17"/>
  <c r="J15"/>
  <c r="J14"/>
  <c r="BD59" i="1"/>
  <c r="BD63"/>
  <c r="BD66"/>
  <c r="BC59"/>
  <c r="BC63"/>
  <c r="BC66"/>
  <c r="AY66" s="1"/>
  <c r="BB59"/>
  <c r="BB63"/>
  <c r="BB66"/>
  <c r="BA59"/>
  <c r="BA63"/>
  <c r="BA66"/>
  <c r="AZ63"/>
  <c r="AX66"/>
  <c r="AW66"/>
  <c r="AU66"/>
  <c r="AS66"/>
  <c r="AY63"/>
  <c r="AX63"/>
  <c r="AW63"/>
  <c r="AT63" s="1"/>
  <c r="AV63"/>
  <c r="AU63"/>
  <c r="AS63"/>
  <c r="AY59"/>
  <c r="AX59"/>
  <c r="AW59"/>
  <c r="AU59"/>
  <c r="AS59"/>
  <c r="AY56"/>
  <c r="AX56"/>
  <c r="AW56"/>
  <c r="AU56"/>
  <c r="AS56"/>
  <c r="AS54" s="1"/>
  <c r="AT62"/>
  <c r="AT61"/>
  <c r="L50"/>
  <c r="AM50"/>
  <c r="AM49"/>
  <c r="L49"/>
  <c r="AM47"/>
  <c r="L47"/>
  <c r="L45"/>
  <c r="L44"/>
  <c r="F85" i="2" l="1"/>
  <c r="F55"/>
  <c r="F35" i="4"/>
  <c r="AZ58" i="1" s="1"/>
  <c r="J35" i="4"/>
  <c r="AV58" i="1" s="1"/>
  <c r="AT58" s="1"/>
  <c r="F35" i="5"/>
  <c r="AZ60" i="1" s="1"/>
  <c r="AZ59" s="1"/>
  <c r="AV59" s="1"/>
  <c r="AT59" s="1"/>
  <c r="J35" i="5"/>
  <c r="AV60" i="1" s="1"/>
  <c r="AT60" s="1"/>
  <c r="J33" i="2"/>
  <c r="AV55" i="1" s="1"/>
  <c r="AT55" s="1"/>
  <c r="F33" i="2"/>
  <c r="AZ55" i="1" s="1"/>
  <c r="BA54"/>
  <c r="BD54"/>
  <c r="W33" s="1"/>
  <c r="R95" i="3"/>
  <c r="R94" s="1"/>
  <c r="R94" i="5"/>
  <c r="R93" s="1"/>
  <c r="E78" i="2"/>
  <c r="E48"/>
  <c r="F84"/>
  <c r="F54"/>
  <c r="F35" i="3"/>
  <c r="AZ57" i="1" s="1"/>
  <c r="AZ56" s="1"/>
  <c r="AV56" s="1"/>
  <c r="AT56" s="1"/>
  <c r="J35" i="3"/>
  <c r="AV57" i="1" s="1"/>
  <c r="AT57" s="1"/>
  <c r="J95" i="6"/>
  <c r="J65" s="1"/>
  <c r="BK94"/>
  <c r="BB54" i="1"/>
  <c r="BC54"/>
  <c r="F35" i="11"/>
  <c r="AZ68" i="1" s="1"/>
  <c r="AZ66" s="1"/>
  <c r="AV66" s="1"/>
  <c r="AT66" s="1"/>
  <c r="J35" i="11"/>
  <c r="AV68" i="1" s="1"/>
  <c r="AT68" s="1"/>
  <c r="J57" i="14"/>
  <c r="J56" s="1"/>
  <c r="J27" s="1"/>
  <c r="J24" i="15"/>
  <c r="B23" i="13" s="1"/>
  <c r="J57" i="18"/>
  <c r="J56" s="1"/>
  <c r="J27" s="1"/>
  <c r="J24" i="19"/>
  <c r="B25" i="13" s="1"/>
  <c r="BK95" i="4"/>
  <c r="BK94" i="5"/>
  <c r="E50" i="6"/>
  <c r="F58"/>
  <c r="F59"/>
  <c r="P92" i="7"/>
  <c r="R253"/>
  <c r="R91" s="1"/>
  <c r="R90" s="1"/>
  <c r="P313"/>
  <c r="BK333"/>
  <c r="J333" s="1"/>
  <c r="J66" s="1"/>
  <c r="R333"/>
  <c r="R95" i="8"/>
  <c r="R94" s="1"/>
  <c r="T95" i="9"/>
  <c r="T94" s="1"/>
  <c r="J92" i="7"/>
  <c r="J61" s="1"/>
  <c r="J96" i="9"/>
  <c r="J65" s="1"/>
  <c r="BK95"/>
  <c r="J95" i="10"/>
  <c r="J65" s="1"/>
  <c r="BK94"/>
  <c r="F33" i="12"/>
  <c r="AZ69" i="1" s="1"/>
  <c r="J33" i="12"/>
  <c r="AV69" i="1" s="1"/>
  <c r="AT69" s="1"/>
  <c r="J24" i="17"/>
  <c r="B24" i="13" s="1"/>
  <c r="J57" i="16"/>
  <c r="J56" s="1"/>
  <c r="J27" s="1"/>
  <c r="J24" i="21"/>
  <c r="B26" i="13" s="1"/>
  <c r="J57" i="20"/>
  <c r="J56" s="1"/>
  <c r="J27" s="1"/>
  <c r="BK95" i="3"/>
  <c r="E50" i="5"/>
  <c r="F58"/>
  <c r="F59"/>
  <c r="T92" i="7"/>
  <c r="BK253"/>
  <c r="J253" s="1"/>
  <c r="J64" s="1"/>
  <c r="T313"/>
  <c r="P333"/>
  <c r="T333"/>
  <c r="BK348"/>
  <c r="J348" s="1"/>
  <c r="J69" s="1"/>
  <c r="BK90" i="2"/>
  <c r="J35" i="8"/>
  <c r="AV64" i="1" s="1"/>
  <c r="J36" i="8"/>
  <c r="AW64" i="1" s="1"/>
  <c r="BK80" i="12"/>
  <c r="J80" s="1"/>
  <c r="BK95" i="8"/>
  <c r="J35" i="9"/>
  <c r="AV65" i="1" s="1"/>
  <c r="J36" i="9"/>
  <c r="AW65" i="1" s="1"/>
  <c r="E50" i="10"/>
  <c r="F58"/>
  <c r="F59"/>
  <c r="J35"/>
  <c r="AV67" i="1" s="1"/>
  <c r="AT67" s="1"/>
  <c r="J36" i="10"/>
  <c r="AW67" i="1" s="1"/>
  <c r="BK94" i="11"/>
  <c r="E48" i="12"/>
  <c r="F54"/>
  <c r="F55"/>
  <c r="J95" i="8" l="1"/>
  <c r="J64" s="1"/>
  <c r="BK94"/>
  <c r="J94" s="1"/>
  <c r="BK89" i="2"/>
  <c r="J90"/>
  <c r="J61" s="1"/>
  <c r="J95" i="3"/>
  <c r="J64" s="1"/>
  <c r="BK94"/>
  <c r="J94" s="1"/>
  <c r="J94" i="5"/>
  <c r="J64" s="1"/>
  <c r="BK93"/>
  <c r="J93" s="1"/>
  <c r="AY54" i="1"/>
  <c r="W32"/>
  <c r="J94" i="6"/>
  <c r="J64" s="1"/>
  <c r="BK93"/>
  <c r="J93" s="1"/>
  <c r="T91" i="7"/>
  <c r="T90" s="1"/>
  <c r="B31" i="13"/>
  <c r="P91" i="7"/>
  <c r="P90" s="1"/>
  <c r="AU62" i="1" s="1"/>
  <c r="AU54" s="1"/>
  <c r="B30" i="13"/>
  <c r="AZ54" i="1"/>
  <c r="J94" i="11"/>
  <c r="J64" s="1"/>
  <c r="BK93"/>
  <c r="J93" s="1"/>
  <c r="J30" i="12"/>
  <c r="J59"/>
  <c r="F30" i="20"/>
  <c r="J30" s="1"/>
  <c r="J36"/>
  <c r="F30" i="16"/>
  <c r="J30" s="1"/>
  <c r="J36"/>
  <c r="J94" i="10"/>
  <c r="J64" s="1"/>
  <c r="BK93"/>
  <c r="J93" s="1"/>
  <c r="J95" i="9"/>
  <c r="J64" s="1"/>
  <c r="BK94"/>
  <c r="J94" s="1"/>
  <c r="J95" i="4"/>
  <c r="J64" s="1"/>
  <c r="BK94"/>
  <c r="J94" s="1"/>
  <c r="F30" i="18"/>
  <c r="J30" s="1"/>
  <c r="J36"/>
  <c r="F30" i="14"/>
  <c r="J30" s="1"/>
  <c r="J36"/>
  <c r="W31" i="1"/>
  <c r="AX54"/>
  <c r="W30"/>
  <c r="AW54"/>
  <c r="AK30" s="1"/>
  <c r="AT65"/>
  <c r="AT64"/>
  <c r="BK91" i="7"/>
  <c r="J32" i="4" l="1"/>
  <c r="J63"/>
  <c r="J32" i="9"/>
  <c r="J63"/>
  <c r="J32" i="10"/>
  <c r="J63"/>
  <c r="J32" i="11"/>
  <c r="J63"/>
  <c r="AV54" i="1"/>
  <c r="W29"/>
  <c r="BK88" i="2"/>
  <c r="J88" s="1"/>
  <c r="J89"/>
  <c r="J60" s="1"/>
  <c r="J91" i="7"/>
  <c r="J60" s="1"/>
  <c r="BK90"/>
  <c r="J90" s="1"/>
  <c r="B33" i="13"/>
  <c r="AG69" i="1"/>
  <c r="AN69" s="1"/>
  <c r="J39" i="12"/>
  <c r="J32" i="6"/>
  <c r="J63"/>
  <c r="J32" i="5"/>
  <c r="J63"/>
  <c r="J32" i="3"/>
  <c r="J63"/>
  <c r="J32" i="8"/>
  <c r="J63"/>
  <c r="J30" i="2" l="1"/>
  <c r="J59"/>
  <c r="AK29" i="1"/>
  <c r="AT54"/>
  <c r="J41" i="11"/>
  <c r="B16" i="13" s="1"/>
  <c r="AG68" i="1"/>
  <c r="AN68" s="1"/>
  <c r="AG67"/>
  <c r="J41" i="10"/>
  <c r="B15" i="13" s="1"/>
  <c r="AG65" i="1"/>
  <c r="AN65" s="1"/>
  <c r="J41" i="9"/>
  <c r="B14" i="13" s="1"/>
  <c r="B8"/>
  <c r="AG58" i="1"/>
  <c r="AN58" s="1"/>
  <c r="J41" i="4"/>
  <c r="AG64" i="1"/>
  <c r="J41" i="8"/>
  <c r="B13" i="13" s="1"/>
  <c r="B7"/>
  <c r="AG57" i="1"/>
  <c r="J41" i="3"/>
  <c r="AG60" i="1"/>
  <c r="J41" i="5"/>
  <c r="B9" i="13" s="1"/>
  <c r="J41" i="6"/>
  <c r="B10" i="13" s="1"/>
  <c r="AG61" i="1"/>
  <c r="AN61" s="1"/>
  <c r="J30" i="7"/>
  <c r="J59"/>
  <c r="AG62" i="1" l="1"/>
  <c r="AN62" s="1"/>
  <c r="J39" i="7"/>
  <c r="B12" i="13" s="1"/>
  <c r="AG59" i="1"/>
  <c r="AN59" s="1"/>
  <c r="AN60"/>
  <c r="AG56"/>
  <c r="AN56" s="1"/>
  <c r="AN57"/>
  <c r="AN67"/>
  <c r="AG66"/>
  <c r="AN66" s="1"/>
  <c r="B6" i="13"/>
  <c r="B18" s="1"/>
  <c r="B36" s="1"/>
  <c r="B38" s="1"/>
  <c r="AG55" i="1"/>
  <c r="J39" i="2"/>
  <c r="B19" i="13"/>
  <c r="B37" s="1"/>
  <c r="AG63" i="1"/>
  <c r="AN63" s="1"/>
  <c r="AN64"/>
  <c r="AG54" l="1"/>
  <c r="AN55"/>
  <c r="AK26" l="1"/>
  <c r="AK35" s="1"/>
  <c r="AN54"/>
</calcChain>
</file>

<file path=xl/sharedStrings.xml><?xml version="1.0" encoding="utf-8"?>
<sst xmlns="http://schemas.openxmlformats.org/spreadsheetml/2006/main" count="18491" uniqueCount="1258">
  <si>
    <t>"jámy protlaku 2,5x2,5 m" 6*2,5*2,5*2</t>
  </si>
  <si>
    <t>"jámy protlaku 3,6x7,2 m" 6*3,6*7,2*2</t>
  </si>
  <si>
    <t>"50% z celk. výkopku je v hornině tř.3" 902,04*0,5</t>
  </si>
  <si>
    <t>"50% z celk. výkopku je v hornině tř.4" 902,04*0,5</t>
  </si>
  <si>
    <t>-564805137</t>
  </si>
  <si>
    <t>560*0,8*1,7*0,5</t>
  </si>
  <si>
    <t>-171914071</t>
  </si>
  <si>
    <t>-1561448413</t>
  </si>
  <si>
    <t>-1341696238</t>
  </si>
  <si>
    <t>-2118463252</t>
  </si>
  <si>
    <t>42,5+15,7</t>
  </si>
  <si>
    <t>"T-2. část" 1012+(843,5-560)</t>
  </si>
  <si>
    <t>"T5" 515</t>
  </si>
  <si>
    <t>"T5.1" 122,5</t>
  </si>
  <si>
    <t>"T5.2" 94</t>
  </si>
  <si>
    <t>"T5.3" 119</t>
  </si>
  <si>
    <t>"T5.3.1" 27</t>
  </si>
  <si>
    <t>"T6" 233+131</t>
  </si>
  <si>
    <t>"T6.1" 108</t>
  </si>
  <si>
    <t>14011096</t>
  </si>
  <si>
    <t>trubka ocelová bezešvá hladká jakost 11 353 152x10,0mm</t>
  </si>
  <si>
    <t>-191684831</t>
  </si>
  <si>
    <t>"T" 9+7+8+8</t>
  </si>
  <si>
    <t>"T6" 10,5</t>
  </si>
  <si>
    <t>"T5" 7,2</t>
  </si>
  <si>
    <t>"T6" 8,5</t>
  </si>
  <si>
    <t>120276223</t>
  </si>
  <si>
    <t>560*1,7*2</t>
  </si>
  <si>
    <t>"jámy podvrtu 2x1,5 m" 30*(2*2+2*1,5)*2</t>
  </si>
  <si>
    <t>"jámy protlaku 2,5x2,5 m" 6*4*2,5*2</t>
  </si>
  <si>
    <t>"jámy protlaku 3,6x7,2 m" 6*(2*3,6+2*7,2)*2</t>
  </si>
  <si>
    <t>2082567383</t>
  </si>
  <si>
    <t>902,04*0,5 'Přepočtené koeficientem množství</t>
  </si>
  <si>
    <t>"jámy podvrtu 2x1,5 m místní asfalt" 5*2*1,5*2</t>
  </si>
  <si>
    <t>"jámy podvrtu 4x1,5 m místní asfalt" 4*4*1,5*2</t>
  </si>
  <si>
    <t>"jámy podvrtu 2x1,5 m asfalt SÚS" 3*2*1,5*2</t>
  </si>
  <si>
    <t>"jámy podvrtu 4x1,5 m asfalt SÚS" 5*4*1,5*2</t>
  </si>
  <si>
    <t>"jámy protlaku 2,5x2,5 m asfalt SÚS" 1*2,5*2,5*2</t>
  </si>
  <si>
    <t>"jámy protlaku 3,6x7,2 m asfalt SÚS" 3*3,6*7,2*2</t>
  </si>
  <si>
    <t>"otevřený výkop - lože+obsyp" 560*0,8*0,5</t>
  </si>
  <si>
    <t>548,02*5 'Přepočtené koeficientem množství</t>
  </si>
  <si>
    <t>548,02*2,05 'Přepočtené koeficientem množství</t>
  </si>
  <si>
    <t>(2*451,02+2*380)-67,82-271,28</t>
  </si>
  <si>
    <t>"jámy podvrtu 2x1,5 m místní asfalt" 5*2*1,5*(2-0,4)</t>
  </si>
  <si>
    <t>"jámy podvrtu 4x1,5 m místní asfalt" 4*4*1,5*(2-0,4)</t>
  </si>
  <si>
    <t>"jámy podvrtu 2x1,5 m asfalt SÚS" 3*2*1,5*(2-0,4)</t>
  </si>
  <si>
    <t>"jámy podvrtu 4x1,5 m asfalt SÚS" 5*4*1,5*(2-0,4)</t>
  </si>
  <si>
    <t>"jámy protlaku 2,5x2,5 m asfalt SÚS" 1*2,5*2,5*(2-0,4)</t>
  </si>
  <si>
    <t>"jámy protlaku 3,6x7,2 m asfalt SÚS" 3*3,6*7,2*(2-0,4)</t>
  </si>
  <si>
    <t>259,216*1,67 'Přepočtené koeficientem množství</t>
  </si>
  <si>
    <t>"jámy podvrtu 2x1,5 m" 30*1*2*0,4</t>
  </si>
  <si>
    <t>"jámy podvrtu 4x1,5 m" 28*1*4*0,4</t>
  </si>
  <si>
    <t>"jámy protlaku 2,5x2,5 m" 6*1*2,5*0,4</t>
  </si>
  <si>
    <t>"jámy protlaku 3,6x7,2 m" 6*1*7,2*0,4</t>
  </si>
  <si>
    <t>"otevřený výkop" 560*0,8*0,4</t>
  </si>
  <si>
    <t>271,28*1,67 'Přepočtené koeficientem množství</t>
  </si>
  <si>
    <t>"jámy podvrtu 2x1,5 m" 19*2*1,5</t>
  </si>
  <si>
    <t>"jámy podvrtu 4x1,5 m" 17*4*1,5</t>
  </si>
  <si>
    <t>"jámy protlaku 2,5x2,5 m" 5*2,5*2,5</t>
  </si>
  <si>
    <t>"otevřený výkop" 560*0,8</t>
  </si>
  <si>
    <t>268,01*0,025 'Přepočtené koeficientem množství</t>
  </si>
  <si>
    <t>1012+843,5+515+122,5+94+119+27+233+131+108</t>
  </si>
  <si>
    <t>3205*1,2 'Přepočtené koeficientem množství</t>
  </si>
  <si>
    <t>"jámy podvrtu 2x1,5 m" 30*1*2*0,1</t>
  </si>
  <si>
    <t>"jámy podvrtu 4x1,5 m" 28*1*4*0,1</t>
  </si>
  <si>
    <t>"jámy protlaku 2,5x2,5 m" 6*1*2,5*0,1</t>
  </si>
  <si>
    <t>"jámy protlaku 3,6x7,2 m" 6*1*7,2*0,1</t>
  </si>
  <si>
    <t>"otevřený výkop" 560*0,8*0,1</t>
  </si>
  <si>
    <t>"jámy podvrtu 2x1,5 m" 3*2*1,5</t>
  </si>
  <si>
    <t>564231111</t>
  </si>
  <si>
    <t>Podklad nebo podsyp ze štěrkopísku ŠP tl 100 mm</t>
  </si>
  <si>
    <t>"jámy podvrtu 2x1,5 m asfalt místní" 5*2*1,5</t>
  </si>
  <si>
    <t>"jámy podvrtu 4x1,5 m asfalt místní" 4*4*1,5</t>
  </si>
  <si>
    <t>"jámy podvrtu 2x1,5 m štěrk" 1*2*1,5</t>
  </si>
  <si>
    <t>"jámy podvrtu 4x1,5 m štěrk" 1*4*1,5</t>
  </si>
  <si>
    <t>-461761898</t>
  </si>
  <si>
    <t>87,5+210,41</t>
  </si>
  <si>
    <t>123,01+39</t>
  </si>
  <si>
    <t>"jámy podvrtu 4x1,5 m místní asfalt" 4 *5*2,5</t>
  </si>
  <si>
    <t>591211111</t>
  </si>
  <si>
    <t>Kladení dlažby z kostek drobných z kamene do lože z kameniva těženého tl 50 mm</t>
  </si>
  <si>
    <t>-80870933</t>
  </si>
  <si>
    <t>58380124</t>
  </si>
  <si>
    <t>kostka dlažební žula drobná</t>
  </si>
  <si>
    <t>-903050522</t>
  </si>
  <si>
    <t>12*0,2 'Přepočtené koeficientem množství</t>
  </si>
  <si>
    <t>"jámy podvrtu 2x1,5 m místní asfalt" 5*(2*3+2*2,5)</t>
  </si>
  <si>
    <t>"jámy podvrtu 4x1,5 m místní asfalt" 4*(2*5+2*2,5)</t>
  </si>
  <si>
    <t>"jámy podvrtu 2x1,5 m asfalt SÚS" 3*(2*3+2*2,5)</t>
  </si>
  <si>
    <t>"jámy podvrtu 4x1,5 m asfalt SÚS" 5*(2*5+2*2,5)</t>
  </si>
  <si>
    <t>"jámy protlaku 2,5x2,5 m asfalt SÚS" 1*4*3,5</t>
  </si>
  <si>
    <t>"jámy protlaku 3,6x7,2 m asfalt SÚS" 3*(2*4,6+2*8,2)</t>
  </si>
  <si>
    <t>843,5+515+122,5+94+119+27+131+108</t>
  </si>
  <si>
    <t>1960*1,015 'Přepočtené koeficientem množství</t>
  </si>
  <si>
    <t>1012+233</t>
  </si>
  <si>
    <t>1245*1,015 'Přepočtené koeficientem množství</t>
  </si>
  <si>
    <t>1960+1245</t>
  </si>
  <si>
    <t>Kluzné vymezovací objímky výšky 19 mm vnějšího průměru potrubí do 180 mm</t>
  </si>
  <si>
    <t>1507392723</t>
  </si>
  <si>
    <t>-1963555086</t>
  </si>
  <si>
    <t>224,003*14 'Přepočtené koeficientem množství</t>
  </si>
  <si>
    <t>12,055+8,58+38,132</t>
  </si>
  <si>
    <t>11,31+71,284</t>
  </si>
  <si>
    <t>76</t>
  </si>
  <si>
    <t xml:space="preserve"> Práce a dodávky M</t>
  </si>
  <si>
    <t>21-M</t>
  </si>
  <si>
    <t xml:space="preserve"> Elektromontáže</t>
  </si>
  <si>
    <t>77</t>
  </si>
  <si>
    <t>210021063</t>
  </si>
  <si>
    <t>Osazení výstražné fólie z PVC</t>
  </si>
  <si>
    <t>-191166718</t>
  </si>
  <si>
    <t>78</t>
  </si>
  <si>
    <t>693113090</t>
  </si>
  <si>
    <t>výstražná fólie z polyethylenu šíře 22 cm s potiskem</t>
  </si>
  <si>
    <t>377364761</t>
  </si>
  <si>
    <t>Poznámka k položce:_x000D_
šíře 22 cm s potiskem</t>
  </si>
  <si>
    <t>560*1,1 'Přepočtené koeficientem množství</t>
  </si>
  <si>
    <t>SO_05 - Podružné tlakové propoje Skramníky</t>
  </si>
  <si>
    <t>SO_05.1 - Podružné tlakové propoje Skramníky - uznatelné náklady</t>
  </si>
  <si>
    <t>113106022</t>
  </si>
  <si>
    <t>Rozebrání dlažeb při překopech komunikací pro pěší z kamenných dlaždic ručně</t>
  </si>
  <si>
    <t>"přípojky v dlažbě" 26*0,8</t>
  </si>
  <si>
    <t>-960836514</t>
  </si>
  <si>
    <t>"přípojky v zámk. dlažbě" 18*0,8</t>
  </si>
  <si>
    <t>20,8+14,4</t>
  </si>
  <si>
    <t>"přípojky v asfaltu místním" 72*0,8</t>
  </si>
  <si>
    <t>"přípojky v asfaltu SÚS" 38*0,8</t>
  </si>
  <si>
    <t>"přípojky v betonu" 42*0,8</t>
  </si>
  <si>
    <t>113202111</t>
  </si>
  <si>
    <t>Vytrhání obrub krajníků obrubníků stojatých</t>
  </si>
  <si>
    <t>-734765878</t>
  </si>
  <si>
    <t>1980421403</t>
  </si>
  <si>
    <t>25*5</t>
  </si>
  <si>
    <t>-1617762918</t>
  </si>
  <si>
    <t>"přípojky v trávě" 392,4*0,8*0,3</t>
  </si>
  <si>
    <t>588,4*0,8*1,7*0,5</t>
  </si>
  <si>
    <t>588,4*1,7*2</t>
  </si>
  <si>
    <t>800,224*0,5 'Přepočtené koeficientem množství</t>
  </si>
  <si>
    <t>"přípojky v asfaltu SÚS" 38*0,8*1,7</t>
  </si>
  <si>
    <t>"přípojky v asfaltu místním" 72*0,8*1,7</t>
  </si>
  <si>
    <t>"objem podsypu a obsypu" 47,072+178,688</t>
  </si>
  <si>
    <t>375,36*5 'Přepočtené koeficientem množství</t>
  </si>
  <si>
    <t>375,36*2,05 'Přepočtené koeficientem množství</t>
  </si>
  <si>
    <t>588,4*0,8*(1,7-0,4)</t>
  </si>
  <si>
    <t>"přípojky v asfaltu SÚS" 38*0,8*(1,7-0,4)</t>
  </si>
  <si>
    <t>"přípojky v asfaltu místním" 72*0,8*(1,7-0,4)</t>
  </si>
  <si>
    <t>114,4*1,67 'Přepočtené koeficientem množství</t>
  </si>
  <si>
    <t>558,4*0,8*0,4</t>
  </si>
  <si>
    <t>178,688*1,67 'Přepočtené koeficientem množství</t>
  </si>
  <si>
    <t>"přípojky v trávě" 392,4*0,8</t>
  </si>
  <si>
    <t>598,64*0,025 'Přepočtené koeficientem množství</t>
  </si>
  <si>
    <t>588,4*1,2 'Přepočtené koeficientem množství</t>
  </si>
  <si>
    <t>588,4*0,8*0,1</t>
  </si>
  <si>
    <t>"přípojky v dlažbě" (26+18)*0,8</t>
  </si>
  <si>
    <t>577145142</t>
  </si>
  <si>
    <t>Asfaltový beton vrstva ložní ACL 16 (ABH) tl 50 mm š přes 3 m z modifikovaného asfaltu</t>
  </si>
  <si>
    <t>591111111</t>
  </si>
  <si>
    <t>Kladení dlažby z kostek velkých z kamene do lože z kameniva těženého tl 50 mm</t>
  </si>
  <si>
    <t>-1785354696</t>
  </si>
  <si>
    <t>26*0,8</t>
  </si>
  <si>
    <t>596212211</t>
  </si>
  <si>
    <t>Kladení zámkové dlažby pozemních komunikací tl 80 mm skupiny A pl do 100 m2</t>
  </si>
  <si>
    <t>-148897950</t>
  </si>
  <si>
    <t>59245220</t>
  </si>
  <si>
    <t>dlažba zámková profilová základní 19,6x16,1x10 cm přírodní</t>
  </si>
  <si>
    <t>738098962</t>
  </si>
  <si>
    <t>14,4*0,5 'Přepočtené koeficientem množství</t>
  </si>
  <si>
    <t>2*38+2*72</t>
  </si>
  <si>
    <t>588,4*1,015 'Přepočtené koeficientem množství</t>
  </si>
  <si>
    <t>916131111</t>
  </si>
  <si>
    <t>Osazení silničního obrubníku betonového ležatého bez boční opěry do lože z kameniva těženého</t>
  </si>
  <si>
    <t>1482013171</t>
  </si>
  <si>
    <t>59217017</t>
  </si>
  <si>
    <t>obrubník betonový chodníkový 100x10x25 cm</t>
  </si>
  <si>
    <t>1150741361</t>
  </si>
  <si>
    <t>6*1,01 'Přepočtené koeficientem množství</t>
  </si>
  <si>
    <t>138,537*14 'Přepočtené koeficientem množství</t>
  </si>
  <si>
    <t>40+3,744/2+1,23</t>
  </si>
  <si>
    <t>2,979+12,672+11,264</t>
  </si>
  <si>
    <t>6,336+16,704+38,72</t>
  </si>
  <si>
    <t>SO_05.2 - Podružné tlakové propoje Skramníky - neuznatelné náklady</t>
  </si>
  <si>
    <t>"přípojky v dlažbě" 8*0,8</t>
  </si>
  <si>
    <t>"přípojky v zámk. dlažbě" 10*0,8</t>
  </si>
  <si>
    <t>6,4+8</t>
  </si>
  <si>
    <t>"přípojky v asfaltu místním" 16,5*0,8</t>
  </si>
  <si>
    <t>"přípojky v asfaltu SÚS" 8*0,8</t>
  </si>
  <si>
    <t>"přípojky v betonu" 13*0,8</t>
  </si>
  <si>
    <t>17*5</t>
  </si>
  <si>
    <t>"přípojky v trávě" 355,9*0,8*0,3</t>
  </si>
  <si>
    <t>411,4*0,8*1,7*0,5</t>
  </si>
  <si>
    <t>411,4*1,7*2</t>
  </si>
  <si>
    <t>559,504*0,5 'Přepočtené koeficientem množství</t>
  </si>
  <si>
    <t>"přípojky v asfaltu SÚS" 8*0,8*1,7</t>
  </si>
  <si>
    <t>"přípojky v asfaltu místním" 16,5*0,8*1,7</t>
  </si>
  <si>
    <t>"objem podsypu a obsypu" 32,928+131,648</t>
  </si>
  <si>
    <t>197,896*5 'Přepočtené koeficientem množství</t>
  </si>
  <si>
    <t>197,896*2,05 'Přepočtené koeficientem množství</t>
  </si>
  <si>
    <t>411,4*0,8*(1,7-0,4)</t>
  </si>
  <si>
    <t>"přípojky v asfaltu SÚS" 8*0,8*(1,7-0,4)</t>
  </si>
  <si>
    <t>"přípojky v asfaltu místním" 16,5*0,8*(1,7-0,4)</t>
  </si>
  <si>
    <t>25,48*1,67 'Přepočtené koeficientem množství</t>
  </si>
  <si>
    <t>411,4*0,8*0,4</t>
  </si>
  <si>
    <t>131,648*1,67 'Přepočtené koeficientem množství</t>
  </si>
  <si>
    <t>"přípojky v trávě" 355,9*0,8</t>
  </si>
  <si>
    <t>284,72*0,025 'Přepočtené koeficientem množství</t>
  </si>
  <si>
    <t>411,4*1,2 'Přepočtené koeficientem množství</t>
  </si>
  <si>
    <t>411,6*0,8*0,1</t>
  </si>
  <si>
    <t>"přípojky v dlažbě" (10+8)*0,8</t>
  </si>
  <si>
    <t>8*0,8</t>
  </si>
  <si>
    <t>8*0,5 'Přepočtené koeficientem množství</t>
  </si>
  <si>
    <t>2*8+2*16,5</t>
  </si>
  <si>
    <t>411,4*1,015 'Přepočtené koeficientem množství</t>
  </si>
  <si>
    <t>2*1,01 'Přepočtené koeficientem množství</t>
  </si>
  <si>
    <t>35,578*14 'Přepočtené koeficientem množství</t>
  </si>
  <si>
    <t>10,5+0,41+2,08/2</t>
  </si>
  <si>
    <t>0,627+2,904+2,509</t>
  </si>
  <si>
    <t>2,592+3,8208+8,624</t>
  </si>
  <si>
    <t>SO_06 - Domovní čerpací stanice</t>
  </si>
  <si>
    <t>SO_06.1 - Domovní čerpací stanice - uznatelné náklady</t>
  </si>
  <si>
    <t>"jáma pro DČS v zámkové dl." 6*1,5*1,5</t>
  </si>
  <si>
    <t>"jáma pro DČS v betonu" 10*1,5*1,5</t>
  </si>
  <si>
    <t>"jáma pro DČS v asfaltu" 7*1,5*1,5</t>
  </si>
  <si>
    <t>113107312</t>
  </si>
  <si>
    <t>Odstranění podkladu z kameniva těženého tl 200 mm strojně pl do 50 m2</t>
  </si>
  <si>
    <t>-1506145413</t>
  </si>
  <si>
    <t>49*5</t>
  </si>
  <si>
    <t>-82946862</t>
  </si>
  <si>
    <t>Provozní soubory celkem - uznatelné</t>
  </si>
  <si>
    <t>Provozní soubory celkem - neuznatelné</t>
  </si>
  <si>
    <t>Celkem - uznatelné (bez DPH)</t>
  </si>
  <si>
    <t>Celkem - neuznatelné (bez DPH)</t>
  </si>
  <si>
    <t>Celkem  (bez DPH)</t>
  </si>
  <si>
    <t>"jáma pro DČS v trávě" 26*1,5*1,5*0,3</t>
  </si>
  <si>
    <t>"50% výkopku jámy pro DČS v horn. tř. 3" 49*1,5*1,5*2,5*0,5</t>
  </si>
  <si>
    <t>"50% výkopku jámy pro DČS v horn. tř. 4" 49*1,5*1,5*2,5*0,5</t>
  </si>
  <si>
    <t>275,626*0,5 'Přepočtené koeficientem množství</t>
  </si>
  <si>
    <t>49*4*1,5*2,5</t>
  </si>
  <si>
    <t>3,14*0,45*0,45*2,5*49+16,538+98,867</t>
  </si>
  <si>
    <t>193,297*5 'Přepočtené koeficientem množství</t>
  </si>
  <si>
    <t>193,297*2,05 'Přepočtené koeficientem množství</t>
  </si>
  <si>
    <t>2*137,813-3,14*0,45*0,45*2,5*49</t>
  </si>
  <si>
    <t>653020362</t>
  </si>
  <si>
    <t>197,734/2</t>
  </si>
  <si>
    <t>98,867*1,67 'Přepočtené koeficientem množství</t>
  </si>
  <si>
    <t>"jáma pro DČS v trávě" 26*1,5*1,5</t>
  </si>
  <si>
    <t>58,5*0,025 'Přepočtené koeficientem množství</t>
  </si>
  <si>
    <t>49*1,5*1,5*0,15</t>
  </si>
  <si>
    <t>1,3*1,3*0,2*25</t>
  </si>
  <si>
    <t>1342082925</t>
  </si>
  <si>
    <t>-197055986</t>
  </si>
  <si>
    <t>25*1,3*1,3*0,0079*2</t>
  </si>
  <si>
    <t>564251111</t>
  </si>
  <si>
    <t>Podklad nebo podsyp ze štěrkopísku ŠP tl 150 mm</t>
  </si>
  <si>
    <t>-307254763</t>
  </si>
  <si>
    <t>"asfalt" 7*1,5*1,5</t>
  </si>
  <si>
    <t>"beton" 10*1,5*1,5</t>
  </si>
  <si>
    <t>1580354740</t>
  </si>
  <si>
    <t>7*1,5*1,5</t>
  </si>
  <si>
    <t>10*1,5*1,5</t>
  </si>
  <si>
    <t>13,5*0,5 'Přepočtené koeficientem množství</t>
  </si>
  <si>
    <t>7*4*1,5</t>
  </si>
  <si>
    <t>-143623706</t>
  </si>
  <si>
    <t>"bednění roznášecích desek" 25*4*1,3*0,2</t>
  </si>
  <si>
    <t>186732741</t>
  </si>
  <si>
    <t>-1576706859</t>
  </si>
  <si>
    <t>10*4*1,5</t>
  </si>
  <si>
    <t>32,243*14 'Přepočtené koeficientem množství</t>
  </si>
  <si>
    <t>14,063+3,51/2</t>
  </si>
  <si>
    <t>6,48+4,568</t>
  </si>
  <si>
    <t>SO_06.2 - Domovní čerpací stanice - neuznatelné náklady</t>
  </si>
  <si>
    <t>"jáma pro DČS v zámkové dl." 3*1,5*1,5</t>
  </si>
  <si>
    <t>"jáma pro DČS v asfaltu" 4*1,5*1,5</t>
  </si>
  <si>
    <t>35*5</t>
  </si>
  <si>
    <t>"jáma pro DČS v trávě" 22*1,5*1,5*0,3</t>
  </si>
  <si>
    <t>"50% výkopku jámy pro DČS v horn. tř. 3" 35*1,5*1,5*2,5*0,5</t>
  </si>
  <si>
    <t>"50% výkopku jámy pro DČS v horn. tř. 4" 35*1,5*1,5*2,5*0,5</t>
  </si>
  <si>
    <t>196,876*0,5 'Přepočtené koeficientem množství</t>
  </si>
  <si>
    <t>35*4*1,5*2,5</t>
  </si>
  <si>
    <t>3,14*0,45*0,45*2,5*35+11,813+70,62</t>
  </si>
  <si>
    <t>138,07*5 'Přepočtené koeficientem množství</t>
  </si>
  <si>
    <t>138,07*2,05 'Přepočtené koeficientem množství</t>
  </si>
  <si>
    <t>2*98,438-3,14*0,45*0,45*2,5*35</t>
  </si>
  <si>
    <t>141,239/2</t>
  </si>
  <si>
    <t>70,62*1,67 'Přepočtené koeficientem množství</t>
  </si>
  <si>
    <t>"jáma pro DČS v trávě" 22*1,5*1,5</t>
  </si>
  <si>
    <t>49,5*0,025 'Přepočtené koeficientem množství</t>
  </si>
  <si>
    <t>35*1,5*1,5*0,15</t>
  </si>
  <si>
    <t>1,3*1,3*0,2*18</t>
  </si>
  <si>
    <t>18*1,3*1,3*0,0079*2</t>
  </si>
  <si>
    <t>800401300</t>
  </si>
  <si>
    <t>"asfalt" 4*1,5*1,5</t>
  </si>
  <si>
    <t>4*1,5*1,5</t>
  </si>
  <si>
    <t>3*1,5*1,5</t>
  </si>
  <si>
    <t>6,75*0,5 'Přepočtené koeficientem množství</t>
  </si>
  <si>
    <t>4*4*1,5</t>
  </si>
  <si>
    <t>"bednění roznášecích desek" 18*4*1,3*0,2</t>
  </si>
  <si>
    <t>18,428*14 'Přepočtené koeficientem množství</t>
  </si>
  <si>
    <t>VRN - Vedlejší rozpočtové náklady</t>
  </si>
  <si>
    <t>Obnovení platnosti vyjádření správců dotčených sítí</t>
  </si>
  <si>
    <t>512</t>
  </si>
  <si>
    <t>-883444631</t>
  </si>
  <si>
    <t>Zajištění souhlasu pro nakládání s vodami při čerp. vody v průběhu výstavby</t>
  </si>
  <si>
    <t>935990520</t>
  </si>
  <si>
    <t>Další doplňující průzkumy (inženýrskogeologický,geodetický,dendrologický, atp.)</t>
  </si>
  <si>
    <t>774864276</t>
  </si>
  <si>
    <t>Dokumentace skutečného provedení stavby v tištěných vyhotoveních v počtu 6 paré, včetně dodání v elektronicky editovatelné podobě na CD</t>
  </si>
  <si>
    <t>-718985893</t>
  </si>
  <si>
    <t>Vypracování geometrického plánu dokončené stavby v tištěných vyhotoveních v počtu 6 paré, včetně dodání v elektronicky editovatelné podobě na CD</t>
  </si>
  <si>
    <t>65431768</t>
  </si>
  <si>
    <t>Dopracování zadávací dokumentace o konkrétní specifikace materiálů, strojů, zařízení a vyřešení s tím souvisejících detailů ve stavební a technologické části, dílenské výkresy</t>
  </si>
  <si>
    <t>-2083903720</t>
  </si>
  <si>
    <t>Detailní harmonogram výstavby</t>
  </si>
  <si>
    <t>1764157032</t>
  </si>
  <si>
    <t>Činnost odpovědného statika,geodeta,geologa,hydrogeologa</t>
  </si>
  <si>
    <t>-1069337977</t>
  </si>
  <si>
    <t>Uvedení do provozu(zaškolení obsluhy)</t>
  </si>
  <si>
    <t>-961290384</t>
  </si>
  <si>
    <t>Revize</t>
  </si>
  <si>
    <t>370841465</t>
  </si>
  <si>
    <t>Povodňový a havarijní plán,manipulační (provozní) řád,návody k obsluze</t>
  </si>
  <si>
    <t>-39453561</t>
  </si>
  <si>
    <t>Archeologický dozor</t>
  </si>
  <si>
    <t>846821868</t>
  </si>
  <si>
    <t>Zařízení staveniště</t>
  </si>
  <si>
    <t>1089079252</t>
  </si>
  <si>
    <t>Dopravně inženýrská opatření (DIO)</t>
  </si>
  <si>
    <t>1280718482</t>
  </si>
  <si>
    <t>Pasportizace objektů a sledování ohrožených objektů v průběhu výstavby</t>
  </si>
  <si>
    <t>-110161417</t>
  </si>
  <si>
    <t>Monitorování úrovně hladiny podzemní vody ve studních včetně případných náhrad za nutný zvýšený odběr ze sítě</t>
  </si>
  <si>
    <t>-1364914591</t>
  </si>
  <si>
    <t>Zajištění přístupu k nemovitostem (výroba,obchod,služby)</t>
  </si>
  <si>
    <t>1197095705</t>
  </si>
  <si>
    <t>Poplatek za užívání zemědělské půdy</t>
  </si>
  <si>
    <t>-1114787811</t>
  </si>
  <si>
    <t>Součinnost při zabezpečení kolaudace stavby a při vydání pravomocného kolaudačního rozhodnutí a kolaudaci stavby</t>
  </si>
  <si>
    <t>-1661580083</t>
  </si>
  <si>
    <t>Vytyčení stávajících sítí</t>
  </si>
  <si>
    <t>-220856945</t>
  </si>
  <si>
    <t>Geodetické vytyčení a zaměření stavby (včetně vytyčení hranic dotčených pozemků v průběhu výstavby)</t>
  </si>
  <si>
    <t>555223899</t>
  </si>
  <si>
    <t>Zkoušky zhutnění</t>
  </si>
  <si>
    <t>127395500</t>
  </si>
  <si>
    <t xml:space="preserve">Poplatek za zábory pozemků </t>
  </si>
  <si>
    <t>-1651112546</t>
  </si>
  <si>
    <t>Kompletační činnost</t>
  </si>
  <si>
    <t>-1825814775</t>
  </si>
  <si>
    <t>Zajištění 1 ks velkoplošného informačního panelu (bilboard) - (2,4*5,1 m, plachta natažená, celobarevná včetně nosné konstrukce), dle podmínek OPŽP</t>
  </si>
  <si>
    <t>1958984012</t>
  </si>
  <si>
    <t>Zajištění 1 ks trvalé pamětní desky (stálé informační tabule) - (300x400 mm celobarevná varianta, materiál plast), dle podmínek OPŽP</t>
  </si>
  <si>
    <t>1055522916</t>
  </si>
  <si>
    <t>Provozní řád kanalizace</t>
  </si>
  <si>
    <t>205802063</t>
  </si>
  <si>
    <t>Kanalizační řád</t>
  </si>
  <si>
    <t>1134423946</t>
  </si>
  <si>
    <t xml:space="preserve">Kanalizace Klučov - napojení místních částí Žhery a Skramníky </t>
  </si>
  <si>
    <t>Rekapitulace</t>
  </si>
  <si>
    <t>Stavební objekty</t>
  </si>
  <si>
    <t xml:space="preserve">IN </t>
  </si>
  <si>
    <t>Žhery</t>
  </si>
  <si>
    <t>SO 01 - Tlakové kanalizační stoky</t>
  </si>
  <si>
    <t>SO 02.1 – Podružné tlakové propoje - uznatelné</t>
  </si>
  <si>
    <t>SO 02.2 – Podružné tlakové propoje - neuznatelné</t>
  </si>
  <si>
    <t>SO 03.1 – Domovní čerpací stanice - uznatelné</t>
  </si>
  <si>
    <t>SO 03.2 – Domovní čerpací stanice - neuznatelné</t>
  </si>
  <si>
    <t>Skramníky</t>
  </si>
  <si>
    <t>SO 04 - Tlakové kanalizační stoky</t>
  </si>
  <si>
    <t>SO 05.1 – Podružné tlakové propoje</t>
  </si>
  <si>
    <t>SO 05.2 – Podružné tlakové propoje - neuznatelné</t>
  </si>
  <si>
    <t>SO 06.1 –Domovní čerpací stanice-uznatelné</t>
  </si>
  <si>
    <t>SO 06.2 – Domovní čerpací stanice - neuznatelné</t>
  </si>
  <si>
    <t>Stavební objekty celkem uznatelné</t>
  </si>
  <si>
    <t>Stavební objekty celkem neuznatelné</t>
  </si>
  <si>
    <t>Provozní soubory</t>
  </si>
  <si>
    <t>PS 01 – Domovní čerpací stanice Žhery - uznatelné</t>
  </si>
  <si>
    <t>PS 01 – Domovní čerpací stanice Žhery - neuznatelné</t>
  </si>
  <si>
    <t>PS 02 – Domovní čerpací stanice Skramníky - uznatelné</t>
  </si>
  <si>
    <t>PS 02 – Domovní čerpací stanice Skramníky - neuznatelné</t>
  </si>
  <si>
    <t>Ostatní náklady</t>
  </si>
  <si>
    <t>Ing. Jiří Forejtek</t>
  </si>
  <si>
    <t>datum</t>
  </si>
  <si>
    <t>Schválil:</t>
  </si>
  <si>
    <t>List obsahuje:</t>
  </si>
  <si>
    <t>1) Krycí list soupisu</t>
  </si>
  <si>
    <t>2) Rekapitulace</t>
  </si>
  <si>
    <t>3) Soupis prací</t>
  </si>
  <si>
    <t>Zpět na list:</t>
  </si>
  <si>
    <t>Rekapitulace stavby</t>
  </si>
  <si>
    <t>KRYCÍ LIST SOUPISU</t>
  </si>
  <si>
    <t>Dodávka celkem</t>
  </si>
  <si>
    <t>Montáž celkem</t>
  </si>
  <si>
    <t>SOUPIS  PRACÍ</t>
  </si>
  <si>
    <t>Kanalizace Klučov – napojení místních částí Žhery a Skramníky</t>
  </si>
  <si>
    <t>PS 01 ČS Domovní čerpací stanice tlakové kanalizace - Žhery</t>
  </si>
  <si>
    <t>Červenec 2018</t>
  </si>
  <si>
    <t>Kocábek</t>
  </si>
  <si>
    <t>Uchazeč</t>
  </si>
  <si>
    <t>Pol.</t>
  </si>
  <si>
    <t>Číslo</t>
  </si>
  <si>
    <t>Cenová</t>
  </si>
  <si>
    <t>Kod</t>
  </si>
  <si>
    <t>Popis položky</t>
  </si>
  <si>
    <t>Měrná</t>
  </si>
  <si>
    <t>Počet měr.</t>
  </si>
  <si>
    <t xml:space="preserve">Jednotková cena (Kč) </t>
  </si>
  <si>
    <t xml:space="preserve">Cena bez DPH (Kč) </t>
  </si>
  <si>
    <t>pozice</t>
  </si>
  <si>
    <t>soustava</t>
  </si>
  <si>
    <t>jednotka</t>
  </si>
  <si>
    <t>jednotek</t>
  </si>
  <si>
    <t>dodávka</t>
  </si>
  <si>
    <t>montáž</t>
  </si>
  <si>
    <t>1.1</t>
  </si>
  <si>
    <t>Ponorné kalové čerpadlo pro montáž do mokré jímky kompletní s elektromotorem pro čerpání odpadní vody pro Q = 0,75 l/s, H = 60 m v.sl.</t>
  </si>
  <si>
    <t>1.2</t>
  </si>
  <si>
    <t>Zpětný kulový závitový ventil DN 32, PN 10</t>
  </si>
  <si>
    <t>ks</t>
  </si>
  <si>
    <t>1.3</t>
  </si>
  <si>
    <t>Kohout kulový na potrubí PE průměr 40 mm, včetně montážního příslušenství</t>
  </si>
  <si>
    <t>1.4</t>
  </si>
  <si>
    <t>Pružinový pojistný závitový ventil na odpadní vodu G 1“, PN 10, otv. přetlak 6,0 bar</t>
  </si>
  <si>
    <t>1.5</t>
  </si>
  <si>
    <t>Polyetylénové potrubí DN 32, PN 10 délky 4 m, včetně šroubení</t>
  </si>
  <si>
    <t>1.6</t>
  </si>
  <si>
    <t>Technologický rozvaděč pro 1 čerpadlo 400V</t>
  </si>
  <si>
    <t>1.7</t>
  </si>
  <si>
    <t>Plastová jímka podzemní čerpací stanice, vnitřní průměr 0,8 m</t>
  </si>
  <si>
    <t>1.8</t>
  </si>
  <si>
    <t>Kabel 5 x 2,5 mm2 délky 890 m</t>
  </si>
  <si>
    <t>Specifikace jednotlivých položek je uvedena v příloze č. D.2.1-02 - Seznam strojů a zařízení a je pro zhotovitele závazná</t>
  </si>
  <si>
    <t xml:space="preserve">Dodávka celkem   </t>
  </si>
  <si>
    <t xml:space="preserve">Montáž celkem   </t>
  </si>
  <si>
    <t>CELKEM</t>
  </si>
  <si>
    <t>neuznatelné</t>
  </si>
  <si>
    <t>Kanalizace Klučov – napojení místních částí Žhery a Skramník</t>
  </si>
  <si>
    <t>neuznatelné náklady</t>
  </si>
  <si>
    <t>2.1</t>
  </si>
  <si>
    <t>2.2</t>
  </si>
  <si>
    <t>2.3</t>
  </si>
  <si>
    <t>2.4</t>
  </si>
  <si>
    <t>2.5</t>
  </si>
  <si>
    <t>2.6</t>
  </si>
  <si>
    <t>2.7</t>
  </si>
  <si>
    <t>2.8</t>
  </si>
  <si>
    <t>Kabel 5 x 2,5 mm2 délky 2140 m</t>
  </si>
  <si>
    <r>
      <t>PS 02 ČS Domovní če</t>
    </r>
    <r>
      <rPr>
        <sz val="10"/>
        <rFont val="Arial"/>
        <family val="2"/>
        <charset val="238"/>
      </rPr>
      <t>rpací stanice tlakové kanalizace -Skramníky</t>
    </r>
  </si>
  <si>
    <t>Export Komplet</t>
  </si>
  <si>
    <t/>
  </si>
  <si>
    <t>2.0</t>
  </si>
  <si>
    <t>ZAMOK</t>
  </si>
  <si>
    <t>False</t>
  </si>
  <si>
    <t>{3552abf9-29aa-45bf-bf1f-783fb30cdb53}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</si>
  <si>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</si>
  <si>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</si>
  <si>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</si>
  <si>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</si>
  <si>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</si>
  <si>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</si>
  <si>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</si>
  <si>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</si>
  <si>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3916</t>
  </si>
  <si>
    <t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</si>
  <si>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</si>
  <si>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Kanalizace Klučov - napojení místních částí Žhery a Skramníky - UZ+ NN - doplnění dotazů</t>
  </si>
  <si>
    <t>KSO:</t>
  </si>
  <si>
    <t>CC-CZ:</t>
  </si>
  <si>
    <t>Místo:</t>
  </si>
  <si>
    <t>Lstiboř, Žhery, Skramníky</t>
  </si>
  <si>
    <t>Datum:</t>
  </si>
  <si>
    <t>12. 7. 2018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</si>
  <si>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</si>
  <si>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</si>
  <si>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</si>
  <si>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</si>
  <si>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</si>
  <si>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</si>
  <si>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</si>
  <si>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Ing. Martin Herman</t>
  </si>
  <si>
    <t>True</t>
  </si>
  <si>
    <t>Zpracovatel:</t>
  </si>
  <si>
    <t>VIS s.r.o., Hradec Králové, Dita Paštová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</si>
  <si>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</si>
  <si>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</si>
  <si>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</si>
  <si>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</si>
  <si>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</si>
  <si>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</si>
  <si>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</si>
  <si>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</si>
  <si>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</si>
  <si>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</si>
  <si>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</si>
  <si>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</si>
  <si>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</si>
  <si>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</si>
  <si>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</si>
  <si>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</si>
  <si>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</si>
  <si>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</si>
  <si>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</si>
  <si>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</si>
  <si>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</si>
  <si>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</si>
  <si>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</si>
  <si>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</si>
  <si>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</si>
  <si>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</si>
  <si>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</si>
  <si>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</si>
  <si>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</si>
  <si>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</si>
  <si>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</si>
  <si>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</si>
  <si>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</si>
  <si>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</si>
  <si>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</si>
  <si>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</si>
  <si>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</si>
  <si>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</si>
  <si>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</si>
  <si>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SO_01</t>
  </si>
  <si>
    <t>Tlakové kanalizační stoky Žhery</t>
  </si>
  <si>
    <t>STA</t>
  </si>
  <si>
    <t>1</t>
  </si>
  <si>
    <t>{6862a48a-7e83-4590-b5a3-bbd34a6d9073}</t>
  </si>
  <si>
    <t>2</t>
  </si>
  <si>
    <t>SO_02</t>
  </si>
  <si>
    <t>Podružné tlakové propoje Žhery</t>
  </si>
  <si>
    <t>{f418d29d-6eca-4f1e-b09c-8d867d5a25af}</t>
  </si>
  <si>
    <t>SO_02.1</t>
  </si>
  <si>
    <t>Podružné tlakové propoje Žhery - uznatelné náklady</t>
  </si>
  <si>
    <t>Soupis</t>
  </si>
  <si>
    <t>{17558516-c309-4ad4-8606-0342a09cc21a}</t>
  </si>
  <si>
    <t>SO_02.2</t>
  </si>
  <si>
    <t>Podružné tlakové propoje Žhery - neuznatelné náklady</t>
  </si>
  <si>
    <t>{b2cac781-2c8b-4d80-98b1-a65168ca4930}</t>
  </si>
  <si>
    <t>SO_03</t>
  </si>
  <si>
    <t>Domovní čerpací stanice</t>
  </si>
  <si>
    <t>{5b00014d-b4ab-4745-9186-adf72b95100e}</t>
  </si>
  <si>
    <t>SO_03.1</t>
  </si>
  <si>
    <t>Domovní čerpací stanice - uznatelné náklady</t>
  </si>
  <si>
    <t>{a6633672-1d1e-4722-bbf9-8c7e6d596fcb}</t>
  </si>
  <si>
    <t>SO_03.2</t>
  </si>
  <si>
    <t>Domovní čerpací stanice - neuznatelné náklady</t>
  </si>
  <si>
    <t>{fd2f1bf1-c614-4931-b563-00d55efe53a3}</t>
  </si>
  <si>
    <t>SO_04</t>
  </si>
  <si>
    <t>Tlakové kanalizační stoky Skramníky</t>
  </si>
  <si>
    <t>{4707d574-9d07-4bdb-a8f3-65ef845b1575}</t>
  </si>
  <si>
    <t>SO_05</t>
  </si>
  <si>
    <t>Podružné tlakové propoje Skramníky</t>
  </si>
  <si>
    <t>{1d40d167-8d25-4531-9643-5292e62c6750}</t>
  </si>
  <si>
    <t>SO_05.1</t>
  </si>
  <si>
    <t>Podružné tlakové propoje Skramníky - uznatelné náklady</t>
  </si>
  <si>
    <t>{29bfc022-ad3d-4c42-8282-461d11c75a89}</t>
  </si>
  <si>
    <t>SO_05.2</t>
  </si>
  <si>
    <t>Podružné tlakové propoje Skramníky - neuznatelné náklady</t>
  </si>
  <si>
    <t>{6a06035f-7718-4da1-8403-b217f061b0c9}</t>
  </si>
  <si>
    <t>SO_06</t>
  </si>
  <si>
    <t>{9fbb1484-593b-4c03-98f2-998eee58de44}</t>
  </si>
  <si>
    <t>SO_06.1</t>
  </si>
  <si>
    <t>{883c9a6a-6e55-4876-a87a-cabbedc35d63}</t>
  </si>
  <si>
    <t>SO_06.2</t>
  </si>
  <si>
    <t>{a0c75ba8-4010-439c-b60b-a1ea956fb5bd}</t>
  </si>
  <si>
    <t>VRN</t>
  </si>
  <si>
    <t>Vedlejší rozpočtové náklady</t>
  </si>
  <si>
    <t>{d55febfd-ba37-432e-b33c-af33d2043ef7}</t>
  </si>
  <si>
    <t>KRYCÍ LIST SOUPISU PRACÍ</t>
  </si>
  <si>
    <t>Objekt:</t>
  </si>
  <si>
    <t>SO_01 - Tlakové kanalizační stoky Žhery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</si>
  <si>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</si>
  <si>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</si>
  <si>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</si>
  <si>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</si>
  <si>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</si>
  <si>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</si>
  <si>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 Zemní práce</t>
  </si>
  <si>
    <t xml:space="preserve">    2 - Zakládání</t>
  </si>
  <si>
    <t xml:space="preserve">    4 -  Vodorovné konstrukce</t>
  </si>
  <si>
    <t xml:space="preserve">    5 -  Komunikace pozemní</t>
  </si>
  <si>
    <t xml:space="preserve">    8 -  Trubní vedení</t>
  </si>
  <si>
    <t xml:space="preserve">    9 -  Ostatní konstrukce a práce, bourání</t>
  </si>
  <si>
    <t xml:space="preserve">    997 -  Přesun sutě</t>
  </si>
  <si>
    <t xml:space="preserve">    998 - 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</si>
  <si>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</si>
  <si>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</si>
  <si>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</si>
  <si>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</si>
  <si>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</si>
  <si>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</si>
  <si>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</si>
  <si>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</si>
  <si>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</si>
  <si>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</si>
  <si>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</si>
  <si>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</si>
  <si>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</si>
  <si>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</si>
  <si>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</si>
  <si>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</si>
  <si>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 xml:space="preserve"> Zemní práce</t>
  </si>
  <si>
    <t>K</t>
  </si>
  <si>
    <t>113105112</t>
  </si>
  <si>
    <t>Rozebrání dlažeb z lomového kamene kladených na sucho vyspárované MC</t>
  </si>
  <si>
    <t>m2</t>
  </si>
  <si>
    <t>CS ÚRS 2018 01</t>
  </si>
  <si>
    <t>4</t>
  </si>
  <si>
    <t>375397406</t>
  </si>
  <si>
    <t>VV</t>
  </si>
  <si>
    <t>"jámy podvrtu 2x1,5 m" 1*3*2,5</t>
  </si>
  <si>
    <t>113106121</t>
  </si>
  <si>
    <t>Rozebrání dlažeb z betonových nebo kamenných dlaždic komunikací pro pěší ručně</t>
  </si>
  <si>
    <t>-130421860</t>
  </si>
  <si>
    <t>3</t>
  </si>
  <si>
    <t>113107111</t>
  </si>
  <si>
    <t>Odstranění podkladu z kameniva těženého tl 100 mm ručně</t>
  </si>
  <si>
    <t>-1264349101</t>
  </si>
  <si>
    <t>113107162</t>
  </si>
  <si>
    <t>Odstranění podkladu z kameniva drceného tl 200 mm strojně pl přes 50 do 200 m2</t>
  </si>
  <si>
    <t>2043010956</t>
  </si>
  <si>
    <t>5</t>
  </si>
  <si>
    <t>113107163</t>
  </si>
  <si>
    <t>Odstranění podkladu z kameniva drceného tl 300 mm strojně pl přes 50 do 200 m2</t>
  </si>
  <si>
    <t>-1547350076</t>
  </si>
  <si>
    <t>"jámy podvrtu 2x1,5 m" 7*2*1,5</t>
  </si>
  <si>
    <t>"jámy podvrtu 4x1,5 m" 6*4*1,5</t>
  </si>
  <si>
    <t>"jámy protlaku 2,5x2,5 m" 2*2,5*2,5</t>
  </si>
  <si>
    <t>"jámy protlaku 3,6x7,2 m" 1*3,6*7,2</t>
  </si>
  <si>
    <t>Součet</t>
  </si>
  <si>
    <t>6</t>
  </si>
  <si>
    <t>113107332</t>
  </si>
  <si>
    <t>Odstranění podkladu z betonu prostého tl 300 mm strojně pl do 50 m2</t>
  </si>
  <si>
    <t>106300598</t>
  </si>
  <si>
    <t>"jámy podvrtu 2x1,5 m asfalt SÚS" 1*2*1,5</t>
  </si>
  <si>
    <t>"jámy podvrtu 4x1,5 m asfalt SÚS" 1*4*1,5</t>
  </si>
  <si>
    <t>"jámy protlaku 3,6x7,2 m asfalt SÚS" 1*3,6*7,2</t>
  </si>
  <si>
    <t>7</t>
  </si>
  <si>
    <t>113107341</t>
  </si>
  <si>
    <t>Odstranění podkladu živičného tl 50 mm strojně pl do 50 m2</t>
  </si>
  <si>
    <t>483824131</t>
  </si>
  <si>
    <t>8</t>
  </si>
  <si>
    <t>113107182</t>
  </si>
  <si>
    <t>Odstranění podkladu živičného tl 100 mm strojně pl přes 50 do 200 m2</t>
  </si>
  <si>
    <t>-717537003</t>
  </si>
  <si>
    <t>"jámy podvrtu 2x1,5 m místní asfalt" 6*2*1,5</t>
  </si>
  <si>
    <t>"jámy podvrtu 4x1,5 m místní asfalt" 5*4*1,5</t>
  </si>
  <si>
    <t>"jámy protlaku 2,5x2,5 m místní asfalt" 2*2,5*2,5</t>
  </si>
  <si>
    <t>9</t>
  </si>
  <si>
    <t>113154233</t>
  </si>
  <si>
    <t>Frézování živičného krytu tl 50 mm pruh š 2 m pl do 1000 m2 bez překážek v trase</t>
  </si>
  <si>
    <t>-1873737472</t>
  </si>
  <si>
    <t>"jámy podvrtu 2x1,5 m místní asfalt" 6*3*2,5</t>
  </si>
  <si>
    <t>"jámy podvrtu 4x1,5 m místní asfalt" 5*5*2,5</t>
  </si>
  <si>
    <t>"jámy podvrtu 2x1,5 m asfalt SÚS" 1*3*2,5</t>
  </si>
  <si>
    <t>"jámy podvrtu 4x1,5 m asfalt SÚS" 1*5*2,5</t>
  </si>
  <si>
    <t>"jámy protlaku 2,5x2,5 m místní asfalt" 2*3,5*3,5</t>
  </si>
  <si>
    <t>"jámy protlaku 3,6x7,2 m asfalt SÚS" 1*4,6*8,2</t>
  </si>
  <si>
    <t>10</t>
  </si>
  <si>
    <t>115101201</t>
  </si>
  <si>
    <t>Čerpání vody na dopravní výšku do 10 m průměrný přítok do 500 l/min</t>
  </si>
  <si>
    <t>hod</t>
  </si>
  <si>
    <t>-65697484</t>
  </si>
  <si>
    <t>11</t>
  </si>
  <si>
    <t>115101301</t>
  </si>
  <si>
    <t>Pohotovost čerpací soupravy pro dopravní výšku do 10 m přítok do 500 l/min</t>
  </si>
  <si>
    <t>den</t>
  </si>
  <si>
    <t>628842593</t>
  </si>
  <si>
    <t>12</t>
  </si>
  <si>
    <t>121101101</t>
  </si>
  <si>
    <t>Sejmutí ornice s přemístěním na vzdálenost do 50 m</t>
  </si>
  <si>
    <t>m3</t>
  </si>
  <si>
    <t>-536536450</t>
  </si>
  <si>
    <t>"jámy podvrtu 2x1,5 m" 17*2*1,5*0,3</t>
  </si>
  <si>
    <t>"jámy podvrtu 4x1,5 m" 16*4*1,5*0,3</t>
  </si>
  <si>
    <t>"jámy protlaku 2,5x2,5 m" 2*2,5*2,5*0,3</t>
  </si>
  <si>
    <t>"jámy protlaku 3,6x7,2 m" 3*3,6*7,2*0,3</t>
  </si>
  <si>
    <t>13</t>
  </si>
  <si>
    <t>131201202</t>
  </si>
  <si>
    <t>Hloubení jam zapažených v hornině tř. 3 objemu do 1000 m3</t>
  </si>
  <si>
    <t>233672165</t>
  </si>
  <si>
    <t>"jámy podvrtu 2x1,5 m" 25*2*1,5*2</t>
  </si>
  <si>
    <t>"jámy podvrtu 4x1,5 m" 22*4*1,5*2</t>
  </si>
  <si>
    <t>"jámy protlaku 2,5x2,5 m" 4*2,5*2,5*2</t>
  </si>
  <si>
    <t>"jámy protlaku 3,6x7,2 m" 4*3,6*7,2*2</t>
  </si>
  <si>
    <t>Mezisoučet</t>
  </si>
  <si>
    <t>"50% z celk. výkopku je v hornině tř.3" 671,36*0,5</t>
  </si>
  <si>
    <t>14</t>
  </si>
  <si>
    <t>131201209</t>
  </si>
  <si>
    <t>Příplatek za lepivost u hloubení jam zapažených v hornině tř. 3</t>
  </si>
  <si>
    <t>1863769555</t>
  </si>
  <si>
    <t>131301202</t>
  </si>
  <si>
    <t>Hloubení jam zapažených v hornině tř. 4 objemu do 1000 m3</t>
  </si>
  <si>
    <t>-1079752772</t>
  </si>
  <si>
    <t>"50% z celk. výkopku je v hornině tř.4" 671,36*0,5</t>
  </si>
  <si>
    <t>16</t>
  </si>
  <si>
    <t>131301209</t>
  </si>
  <si>
    <t>Příplatek za lepivost u hloubení jam zapažených v hornině tř. 4</t>
  </si>
  <si>
    <t>1936563706</t>
  </si>
  <si>
    <t>17</t>
  </si>
  <si>
    <t>141720017</t>
  </si>
  <si>
    <t>Neřízený zemní protlak strojně vnějšího průměru do 160 mm v hornině tř 3 a 4</t>
  </si>
  <si>
    <t>m</t>
  </si>
  <si>
    <t>1918184116</t>
  </si>
  <si>
    <t>18</t>
  </si>
  <si>
    <t>141721116</t>
  </si>
  <si>
    <t>Řízený zemní protlak hloubky do 6 m vnějšího průměru do 225 mm v hornině tř 1 až 4</t>
  </si>
  <si>
    <t>-1860313583</t>
  </si>
  <si>
    <t>"T-1. část" 2600+100</t>
  </si>
  <si>
    <t>"T1" 91</t>
  </si>
  <si>
    <t>"T2" 185</t>
  </si>
  <si>
    <t>"T3" 86</t>
  </si>
  <si>
    <t>"T4" 177</t>
  </si>
  <si>
    <t>19</t>
  </si>
  <si>
    <t>M</t>
  </si>
  <si>
    <t>14011098</t>
  </si>
  <si>
    <t>trubka ocelová bezešvá hladká jakost 11 353 159x10 mm</t>
  </si>
  <si>
    <t>-651111547</t>
  </si>
  <si>
    <t>"T" 3,5+10</t>
  </si>
  <si>
    <t>20</t>
  </si>
  <si>
    <t>14011094</t>
  </si>
  <si>
    <t>trubka ocelová bezešvá hladká jakost 11 353 133x10 mm</t>
  </si>
  <si>
    <t>1582879691</t>
  </si>
  <si>
    <t>"T3" 6,5</t>
  </si>
  <si>
    <t>"T4" 6,5</t>
  </si>
  <si>
    <t>151811132</t>
  </si>
  <si>
    <t>Osazení pažicího boxu hl výkopu do 4 m š do 2,5 m</t>
  </si>
  <si>
    <t>-1107511713</t>
  </si>
  <si>
    <t>"jámy podvrtu 2x1,5 m" 25*(2*2+2*1,5)*2</t>
  </si>
  <si>
    <t>"jámy protlaku 2,5x2,5 m" 4*4*2,5*2</t>
  </si>
  <si>
    <t>22</t>
  </si>
  <si>
    <t>151811133</t>
  </si>
  <si>
    <t>Osazení pažicího boxu hl výkopu do 4 m š do 5 m</t>
  </si>
  <si>
    <t>337147632</t>
  </si>
  <si>
    <t>"jámy protlaku 3,6x7,2 m" 4*(2*3,6+2*7,2)*2</t>
  </si>
  <si>
    <t>23</t>
  </si>
  <si>
    <t>151811232</t>
  </si>
  <si>
    <t>Odstranění pažicího boxu hl výkopu do 4 m š do 2,5 m</t>
  </si>
  <si>
    <t>-1583494969</t>
  </si>
  <si>
    <t>24</t>
  </si>
  <si>
    <t>151811233</t>
  </si>
  <si>
    <t>Odstranění pažicího boxu hl výkopu do 4 m š do 5 m</t>
  </si>
  <si>
    <t>1632540092</t>
  </si>
  <si>
    <t>25</t>
  </si>
  <si>
    <t>161101101</t>
  </si>
  <si>
    <t>Svislé přemístění výkopku z horniny tř. 1 až 4 hl výkopu do 2,5 m</t>
  </si>
  <si>
    <t>-26617186</t>
  </si>
  <si>
    <t>671,36*0,5 'Přepočtené koeficientem množství</t>
  </si>
  <si>
    <t>26</t>
  </si>
  <si>
    <t>162701105</t>
  </si>
  <si>
    <t>Vodorovné přemístění do 10000 m výkopku/sypaniny z horniny tř. 1 až 4</t>
  </si>
  <si>
    <t>446003830</t>
  </si>
  <si>
    <t>"jámy podvrtu 2x1,5 m místní asfalt" 6*2*1,5*2</t>
  </si>
  <si>
    <t>"jámy podvrtu 4x1,5 m místní asfalt" 5*4*1,5*2</t>
  </si>
  <si>
    <t>"jámy podvrtu 2x1,5 m asfalt SÚS" 1*2*1,5*2</t>
  </si>
  <si>
    <t>"jámy podvrtu 4x1,5 m asfalt SÚS" 1*4*1,5*2</t>
  </si>
  <si>
    <t>"jámy protlaku 2,5x2,5 m místní asfalt" 2*2,5*2,5*2</t>
  </si>
  <si>
    <t>"jámy protlaku 3,6x7,2 m asfalt SÚS" 1*3,6*7,2*2</t>
  </si>
  <si>
    <t>27</t>
  </si>
  <si>
    <t>162701109</t>
  </si>
  <si>
    <t>Příplatek k vodorovnému přemístění výkopku/sypaniny z horniny tř. 1 až 4 ZKD 1000 m přes 10000 m</t>
  </si>
  <si>
    <t>-1457770074</t>
  </si>
  <si>
    <t>190,84*5 'Přepočtené koeficientem množství</t>
  </si>
  <si>
    <t>28</t>
  </si>
  <si>
    <t>171201201</t>
  </si>
  <si>
    <t>Uložení sypaniny na skládky</t>
  </si>
  <si>
    <t>572438971</t>
  </si>
  <si>
    <t>29</t>
  </si>
  <si>
    <t>171201211</t>
  </si>
  <si>
    <t>Poplatek za uložení odpadu ze sypaniny na skládce (skládkovné)</t>
  </si>
  <si>
    <t>t</t>
  </si>
  <si>
    <t>-2037693783</t>
  </si>
  <si>
    <t>190,84*2,05 'Přepočtené koeficientem množství</t>
  </si>
  <si>
    <t>30</t>
  </si>
  <si>
    <t>174101101</t>
  </si>
  <si>
    <t>Zásyp jam, šachet rýh nebo kolem objektů sypaninou se zhutněním</t>
  </si>
  <si>
    <t>-704357883</t>
  </si>
  <si>
    <t>2*335,68-17,68-70,72</t>
  </si>
  <si>
    <t>31</t>
  </si>
  <si>
    <t>58337368</t>
  </si>
  <si>
    <t>štěrkopísek frakce netříděná zásyp</t>
  </si>
  <si>
    <t>-1546567472</t>
  </si>
  <si>
    <t>"jámy podvrtu 2x1,5 m místní asfalt" 6*2*1,5*(2-0,4)</t>
  </si>
  <si>
    <t>"jámy podvrtu 4x1,5 m místní asfalt" 5*4*1,5*(2-0,4)</t>
  </si>
  <si>
    <t>"jámy protlaku 2,5x2,5 m místní asfalt" 2*2,5*2,5*(2-0,4)</t>
  </si>
  <si>
    <t>"jámy podvrtu 2x1,5 m asfalt SÚS" 1*2*1,5*(2-0,4)</t>
  </si>
  <si>
    <t>"jámy podvrtu 4x1,5 m asfalt SÚS" 1*4*1,5*(2-0,4)</t>
  </si>
  <si>
    <t>"jámy protlaku 3,6x7,2 m asfalt SÚS" 1*3,6*7,2*(2-0,4)</t>
  </si>
  <si>
    <t>152,672*1,67 'Přepočtené koeficientem množství</t>
  </si>
  <si>
    <t>32</t>
  </si>
  <si>
    <t>175151101</t>
  </si>
  <si>
    <t>Obsypání potrubí strojně sypaninou bez prohození, uloženou do 3 m</t>
  </si>
  <si>
    <t>518803734</t>
  </si>
  <si>
    <t>"jámy podvrtu 2x1,5 m" 25*1*2*0,4</t>
  </si>
  <si>
    <t>"jámy podvrtu 4x1,5 m" 22*1*4*0,4</t>
  </si>
  <si>
    <t>"jámy protlaku 2,5x2,5 m" 4*1*2,5*0,4</t>
  </si>
  <si>
    <t>"jámy protlaku 3,6x7,2 m" 4*1*7,2*0,4</t>
  </si>
  <si>
    <t>33</t>
  </si>
  <si>
    <t>58337331</t>
  </si>
  <si>
    <t>štěrkopísek frakce 0/22</t>
  </si>
  <si>
    <t>-1231966649</t>
  </si>
  <si>
    <t>70,72*1,67 'Přepočtené koeficientem množství</t>
  </si>
  <si>
    <t>34</t>
  </si>
  <si>
    <t>181301104</t>
  </si>
  <si>
    <t>Rozprostření ornice tl vrstvy do 250 mm pl do 500 m2 v rovině nebo ve svahu do 1:5</t>
  </si>
  <si>
    <t>1590789429</t>
  </si>
  <si>
    <t>"jámy podvrtu 2x1,5 m" 17*2*1,5</t>
  </si>
  <si>
    <t>"jámy podvrtu 4x1,5 m" 16*4*1,5</t>
  </si>
  <si>
    <t>"jámy protlaku 3,6x7,2 m" 3*3,6*7,2</t>
  </si>
  <si>
    <t>35</t>
  </si>
  <si>
    <t>183405211</t>
  </si>
  <si>
    <t>Výsev trávníku hydroosevem na ornici</t>
  </si>
  <si>
    <t>1286624942</t>
  </si>
  <si>
    <t>36</t>
  </si>
  <si>
    <t>005724700</t>
  </si>
  <si>
    <t>osivo směs travní univerzál</t>
  </si>
  <si>
    <t>kg</t>
  </si>
  <si>
    <t>791370431</t>
  </si>
  <si>
    <t>237,26*0,025 'Přepočtené koeficientem množství</t>
  </si>
  <si>
    <t>Zakládání</t>
  </si>
  <si>
    <t>37</t>
  </si>
  <si>
    <t>210800625</t>
  </si>
  <si>
    <t>Montáž měděných vodičů CYA 4 mm2 uložených volně</t>
  </si>
  <si>
    <t>CS ÚRS 2014 01</t>
  </si>
  <si>
    <t>64</t>
  </si>
  <si>
    <t>499144110</t>
  </si>
  <si>
    <t>2700+91+185+86+177</t>
  </si>
  <si>
    <t>38</t>
  </si>
  <si>
    <t>341421560</t>
  </si>
  <si>
    <t>vodič silový s Cu jádrem CYA 4 mm2</t>
  </si>
  <si>
    <t>CS ÚRS 2016 02</t>
  </si>
  <si>
    <t>128</t>
  </si>
  <si>
    <t>765826461</t>
  </si>
  <si>
    <t>3239*1,2 'Přepočtené koeficientem množství</t>
  </si>
  <si>
    <t xml:space="preserve"> Vodorovné konstrukce</t>
  </si>
  <si>
    <t>39</t>
  </si>
  <si>
    <t>451573111</t>
  </si>
  <si>
    <t>Lože pod potrubí otevřený výkop ze štěrkopísku</t>
  </si>
  <si>
    <t>245061011</t>
  </si>
  <si>
    <t>"jámy podvrtu 2x1,5 m" 25*1*2*0,1</t>
  </si>
  <si>
    <t>"jámy podvrtu 4x1,5 m" 22*1*4*0,1</t>
  </si>
  <si>
    <t>"jámy protlaku 2,5x2,5 m" 4*1*2,5*0,1</t>
  </si>
  <si>
    <t>"jámy protlaku 3,6x7,2 m" 4*1*7,2*0,1</t>
  </si>
  <si>
    <t xml:space="preserve"> Komunikace pozemní</t>
  </si>
  <si>
    <t>40</t>
  </si>
  <si>
    <t>564281111</t>
  </si>
  <si>
    <t>Podklad nebo podsyp ze štěrkopísku ŠP tl 300 mm</t>
  </si>
  <si>
    <t>-1417186280</t>
  </si>
  <si>
    <t>"jámy podvrtu 2x1,5 m" 1*2*1,5</t>
  </si>
  <si>
    <t>"jámy podvrtu 4x1,5 m" 1*4*1,5</t>
  </si>
  <si>
    <t>41</t>
  </si>
  <si>
    <t>564750011</t>
  </si>
  <si>
    <t>Podklad z kameniva hrubého drceného vel. 8-16 mm tl 150 mm</t>
  </si>
  <si>
    <t>-1209124240</t>
  </si>
  <si>
    <t>42</t>
  </si>
  <si>
    <t>564871116</t>
  </si>
  <si>
    <t>Podklad ze štěrkodrtě ŠD tl. 300 mm</t>
  </si>
  <si>
    <t>677578339</t>
  </si>
  <si>
    <t>"jámy podvrtu 2x1,5 m" 6*2*1,5</t>
  </si>
  <si>
    <t>"jámy podvrtu 4x1,5 m" 5*4*1,5</t>
  </si>
  <si>
    <t>43</t>
  </si>
  <si>
    <t>565175113</t>
  </si>
  <si>
    <t>Asfaltový beton vrstva podkladní ACP 16 (obalované kamenivo OKS) tl 120 mm š do 3 m</t>
  </si>
  <si>
    <t>1194185486</t>
  </si>
  <si>
    <t>44</t>
  </si>
  <si>
    <t>573111113</t>
  </si>
  <si>
    <t>Postřik živičný infiltrační s posypem z asfaltu množství 1,5 kg/m2</t>
  </si>
  <si>
    <t>-1953626751</t>
  </si>
  <si>
    <t>57,72+132</t>
  </si>
  <si>
    <t>45</t>
  </si>
  <si>
    <t>573211112</t>
  </si>
  <si>
    <t>Postřik živičný spojovací z asfaltu v množství 0,70 kg/m2</t>
  </si>
  <si>
    <t>1836244455</t>
  </si>
  <si>
    <t>60,5+34,92</t>
  </si>
  <si>
    <t>46</t>
  </si>
  <si>
    <t>577134111</t>
  </si>
  <si>
    <t>Asfaltový beton vrstva obrusná ACO 11 (ABS) tř. I tl 40 mm š do 3 m z nemodifikovaného asfaltu</t>
  </si>
  <si>
    <t>1076647041</t>
  </si>
  <si>
    <t>47</t>
  </si>
  <si>
    <t>577144111</t>
  </si>
  <si>
    <t>Asfaltový beton vrstva obrusná ACO 11 (ABS) tř. I tl 50 mm š do 3 m z nemodifikovaného asfaltu</t>
  </si>
  <si>
    <t>-1403245979</t>
  </si>
  <si>
    <t>48</t>
  </si>
  <si>
    <t>577146111</t>
  </si>
  <si>
    <t>Asfaltový beton vrstva ložní ACL 22 (ABVH) tl 50 mm š do 3 m z nemodifikovaného asfaltu</t>
  </si>
  <si>
    <t>1949104528</t>
  </si>
  <si>
    <t>49</t>
  </si>
  <si>
    <t>577166111</t>
  </si>
  <si>
    <t>Asfaltový beton vrstva ložní ACL 22 (ABVH) tl 70 mm š do 3 m z nemodifikovaného asfaltu</t>
  </si>
  <si>
    <t>1615865300</t>
  </si>
  <si>
    <t>50</t>
  </si>
  <si>
    <t>581131115</t>
  </si>
  <si>
    <t>Kryt cementobetonový vozovek skupiny CB I tl 200 mm</t>
  </si>
  <si>
    <t>-1442913765</t>
  </si>
  <si>
    <t>51</t>
  </si>
  <si>
    <t>594111111</t>
  </si>
  <si>
    <t>Dlažba z lomového kamene s provedením lože z kameniva těženého</t>
  </si>
  <si>
    <t>805505743</t>
  </si>
  <si>
    <t>52</t>
  </si>
  <si>
    <t>596811120</t>
  </si>
  <si>
    <t>Kladení betonové dlažby komunikací pro pěší do lože z kameniva vel do 0,09 m2 plochy do 50 m2</t>
  </si>
  <si>
    <t>1976480740</t>
  </si>
  <si>
    <t>53</t>
  </si>
  <si>
    <t>59248005</t>
  </si>
  <si>
    <t>dlažba skladebná betonová 30x30x5cm přírodní</t>
  </si>
  <si>
    <t>-1324616947</t>
  </si>
  <si>
    <t>54</t>
  </si>
  <si>
    <t>599141111</t>
  </si>
  <si>
    <t>Vyplnění spár mezi silničními dílci živičnou zálivkou</t>
  </si>
  <si>
    <t>-51397225</t>
  </si>
  <si>
    <t>"jámy podvrtu 2x1,5 m místní asfalt" 6*(2*3+2*2,5)</t>
  </si>
  <si>
    <t>"jámy podvrtu 4x1,5 m místní asfalt" 5*(2*5+2*2,5)</t>
  </si>
  <si>
    <t>"jámy protlaku 2,5x2,5 m místní asfalt" 2*4*3,5</t>
  </si>
  <si>
    <t>"jámy podvrtu 2x1,5 m asfalt SÚS" 1*(2*3+2*2,5)</t>
  </si>
  <si>
    <t>"jámy podvrtu 4x1,5 m asfalt SÚS" 1*(2*5+2*2,5)</t>
  </si>
  <si>
    <t>"jámy protlaku 3,6x7,2 m asfalt SÚS" 1*(2*4,6+2*8,2)</t>
  </si>
  <si>
    <t xml:space="preserve"> Trubní vedení</t>
  </si>
  <si>
    <t>55</t>
  </si>
  <si>
    <t>871241151.1</t>
  </si>
  <si>
    <t>Montáž potrubí z PE100 SDR 17 otevřený výkop svařovaných na tupo D 63 x 3,8 mm</t>
  </si>
  <si>
    <t>1830110567</t>
  </si>
  <si>
    <t>P</t>
  </si>
  <si>
    <t>Poznámka k položce:_x000D_
montáž potrubí včetně montáže tvarovek a armatur</t>
  </si>
  <si>
    <t>91+185+86+177</t>
  </si>
  <si>
    <t>56</t>
  </si>
  <si>
    <t>28613575.2</t>
  </si>
  <si>
    <t>potrubí dvouvrstvé PE100 RC s ochrannou vrstvou z PP, SDR17 63x3,8 dl 12m</t>
  </si>
  <si>
    <t>-71517227</t>
  </si>
  <si>
    <t>Poznámka k položce:_x000D_
dodávka potrubí včetně dodávky tvarovek a armatur</t>
  </si>
  <si>
    <t>539*1,015 'Přepočtené koeficientem množství</t>
  </si>
  <si>
    <t>57</t>
  </si>
  <si>
    <t>871231141.1</t>
  </si>
  <si>
    <t>Montáž potrubí z PE100 SDR 17 otevřený výkop svařovaných na tupo D 75 x 4,5 mm</t>
  </si>
  <si>
    <t>419111028</t>
  </si>
  <si>
    <t>58</t>
  </si>
  <si>
    <t>28613575.1</t>
  </si>
  <si>
    <t>potrubí dvouvrstvé PE100 RC s ochrannou vrstvou z PP, SDR17 75x4,5 dl 12m</t>
  </si>
  <si>
    <t>-1457787452</t>
  </si>
  <si>
    <t>100*1,015 'Přepočtené koeficientem množství</t>
  </si>
  <si>
    <t>59</t>
  </si>
  <si>
    <t>871241151</t>
  </si>
  <si>
    <t>Montáž potrubí z PE100 SDR 17 otevřený výkop svařovaných na tupo D 90 x 5,4 mm</t>
  </si>
  <si>
    <t>461020008</t>
  </si>
  <si>
    <t>60</t>
  </si>
  <si>
    <t>28613575</t>
  </si>
  <si>
    <t>potrubí dvouvrstvé PE100 RC s ochrannou vrstvou z PP, SDR17 90x5,4 dl 12m</t>
  </si>
  <si>
    <t>-1078704864</t>
  </si>
  <si>
    <t>2600*1,015 'Přepočtené koeficientem množství</t>
  </si>
  <si>
    <t>61</t>
  </si>
  <si>
    <t>892233122</t>
  </si>
  <si>
    <t>Proplach a dezinfekce vodovodního potrubí DN od 40 do 70</t>
  </si>
  <si>
    <t>1510041376</t>
  </si>
  <si>
    <t>539+100</t>
  </si>
  <si>
    <t>62</t>
  </si>
  <si>
    <t>892241111</t>
  </si>
  <si>
    <t>Tlaková zkouška vodou potrubí do 80</t>
  </si>
  <si>
    <t>91477281</t>
  </si>
  <si>
    <t>2600+100+539</t>
  </si>
  <si>
    <t>63</t>
  </si>
  <si>
    <t>892273122</t>
  </si>
  <si>
    <t>Proplach a dezinfekce vodovodního potrubí DN od 80 do 125</t>
  </si>
  <si>
    <t>1808854699</t>
  </si>
  <si>
    <t>892372111</t>
  </si>
  <si>
    <t>Zabezpečení konců potrubí DN do 300 při tlakových zkouškách vodou</t>
  </si>
  <si>
    <t>kus</t>
  </si>
  <si>
    <t>999245301</t>
  </si>
  <si>
    <t>65</t>
  </si>
  <si>
    <t>899911104.1</t>
  </si>
  <si>
    <t>Kluzné vymezovací objímky výšky 25 mm vnějšího průměru potrubí do 180 mm</t>
  </si>
  <si>
    <t>kpl</t>
  </si>
  <si>
    <t>2082255399</t>
  </si>
  <si>
    <t>66</t>
  </si>
  <si>
    <t>899913133</t>
  </si>
  <si>
    <t xml:space="preserve">Uzavírací manžeta chráničky potrubí </t>
  </si>
  <si>
    <t>156790310</t>
  </si>
  <si>
    <t xml:space="preserve"> Ostatní konstrukce a práce, bourání</t>
  </si>
  <si>
    <t>67</t>
  </si>
  <si>
    <t>919112212</t>
  </si>
  <si>
    <t>Řezání spár pro vytvoření komůrky š 10 mm hl 20 mm pro těsnící zálivku v živičném krytu</t>
  </si>
  <si>
    <t>-241957739</t>
  </si>
  <si>
    <t>68</t>
  </si>
  <si>
    <t>919731121</t>
  </si>
  <si>
    <t>Zarovnání styčné plochy podkladu nebo krytu živičného tl do 50 mm</t>
  </si>
  <si>
    <t>-745518352</t>
  </si>
  <si>
    <t>69</t>
  </si>
  <si>
    <t>919735111</t>
  </si>
  <si>
    <t>Řezání stávajícího živičného krytu hl do 50 mm</t>
  </si>
  <si>
    <t>1267425044</t>
  </si>
  <si>
    <t>997</t>
  </si>
  <si>
    <t xml:space="preserve"> Přesun sutě</t>
  </si>
  <si>
    <t>70</t>
  </si>
  <si>
    <t>997221551</t>
  </si>
  <si>
    <t>Vodorovná doprava suti ze sypkých materiálů do 1 km</t>
  </si>
  <si>
    <t>1797665505</t>
  </si>
  <si>
    <t>71</t>
  </si>
  <si>
    <t>997221559</t>
  </si>
  <si>
    <t>Příplatek ZKD 1 km u vodorovné dopravy suti ze sypkých materiálů</t>
  </si>
  <si>
    <t>-1508419051</t>
  </si>
  <si>
    <t>129,234*14 'Přepočtené koeficientem množství</t>
  </si>
  <si>
    <t>72</t>
  </si>
  <si>
    <t>997221815</t>
  </si>
  <si>
    <t>Poplatek za uložení na skládce (skládkovné) stavebního odpadu betonového kód odpadu 170 101</t>
  </si>
  <si>
    <t>-1770415674</t>
  </si>
  <si>
    <t>1,913+21,825</t>
  </si>
  <si>
    <t>73</t>
  </si>
  <si>
    <t>997221845</t>
  </si>
  <si>
    <t>Poplatek za uložení asfaltového odpadu bez obsahu dehtu na skládce (skládkovné)</t>
  </si>
  <si>
    <t>-1712119500</t>
  </si>
  <si>
    <t>3,422+13,31+21,084</t>
  </si>
  <si>
    <t>74</t>
  </si>
  <si>
    <t>997221855</t>
  </si>
  <si>
    <t>Poplatek za uložení odpadu zeminy a kameniva na skládce (skládkovné)</t>
  </si>
  <si>
    <t>1960911840</t>
  </si>
  <si>
    <t>1,35+41,985</t>
  </si>
  <si>
    <t>998</t>
  </si>
  <si>
    <t xml:space="preserve"> Přesun hmot</t>
  </si>
  <si>
    <t>75</t>
  </si>
  <si>
    <t>998276101</t>
  </si>
  <si>
    <t>Přesun hmot pro trubní vedení z trub z plastických hmot otevřený výkop</t>
  </si>
  <si>
    <t>-1690053498</t>
  </si>
  <si>
    <t>SO_02 - Podružné tlakové propoje Žhery</t>
  </si>
  <si>
    <t>Soupis:</t>
  </si>
  <si>
    <t>SO_02.1 - Podružné tlakové propoje Žhery - uznatelné náklady</t>
  </si>
  <si>
    <t>"přípojky v dlažbě" 20*1,2</t>
  </si>
  <si>
    <t>"přípojky v asfaltu místním" 30*0,8</t>
  </si>
  <si>
    <t>"přípojky v asfaltu SÚS" 28,5*0,8</t>
  </si>
  <si>
    <t>"přípojky v betonu" 7*0,8</t>
  </si>
  <si>
    <t>150428943</t>
  </si>
  <si>
    <t>12*5</t>
  </si>
  <si>
    <t>-1997507087</t>
  </si>
  <si>
    <t>"přípojky v trávě" 151,1*0,8*0,3</t>
  </si>
  <si>
    <t>132201202</t>
  </si>
  <si>
    <t>Hloubení rýh š do 2000 mm v hornině tř. 3 objemu do 1000 m3</t>
  </si>
  <si>
    <t>1855796275</t>
  </si>
  <si>
    <t>"50% výkopku v horn. tř. 3"</t>
  </si>
  <si>
    <t>236,6*0,8*1,7*0,5</t>
  </si>
  <si>
    <t>132201209</t>
  </si>
  <si>
    <t>Příplatek za lepivost k hloubení rýh š do 2000 mm v hornině tř. 3</t>
  </si>
  <si>
    <t>1660162769</t>
  </si>
  <si>
    <t>132301202</t>
  </si>
  <si>
    <t>Hloubení rýh š do 2000 mm v hornině tř. 4 objemu do 1000 m3</t>
  </si>
  <si>
    <t>1691278108</t>
  </si>
  <si>
    <t>"50% výkopku v horn. tř. 4"</t>
  </si>
  <si>
    <t>132301209</t>
  </si>
  <si>
    <t>Příplatek za lepivost k hloubení rýh š do 2000 mm v hornině tř. 4</t>
  </si>
  <si>
    <t>-418472379</t>
  </si>
  <si>
    <t>151811131</t>
  </si>
  <si>
    <t>Osazení pažicího boxu hl výkopu do 4 m š do 1,2 m</t>
  </si>
  <si>
    <t>236,6*1,7*2</t>
  </si>
  <si>
    <t>151811231</t>
  </si>
  <si>
    <t>Odstranění pažicího boxu hl výkopu do 4 m š do 1,2 m</t>
  </si>
  <si>
    <t>1357614873</t>
  </si>
  <si>
    <t>321,776*0,5 'Přepočtené koeficientem množství</t>
  </si>
  <si>
    <t>"přípojky v asfaltu SÚS" 28,5*0,8*1,7</t>
  </si>
  <si>
    <t>"přípojky v asfaltu místním" 30*0,8*1,7</t>
  </si>
  <si>
    <t>"objem podsypu a obsypu" 18,928+75,712</t>
  </si>
  <si>
    <t>174,2*5 'Přepočtené koeficientem množství</t>
  </si>
  <si>
    <t>174,2*2,05 'Přepočtené koeficientem množství</t>
  </si>
  <si>
    <t>236,6*0,8*(1,7-0,4)</t>
  </si>
  <si>
    <t>"přípojky v asfaltu SÚS" 28,5*0,8*(1,7-0,4)</t>
  </si>
  <si>
    <t>"přípojky v asfaltu místním" 30*0,8*(1,7-0,4)</t>
  </si>
  <si>
    <t>60,84*1,67 'Přepočtené koeficientem množství</t>
  </si>
  <si>
    <t>236,6*0,8*0,4</t>
  </si>
  <si>
    <t>75,712*1,67 'Přepočtené koeficientem množství</t>
  </si>
  <si>
    <t>"přípojky v trávě" 151,1*0,8</t>
  </si>
  <si>
    <t>120,88*0,025 'Přepočtené koeficientem množství</t>
  </si>
  <si>
    <t>236,6*1,2 'Přepočtené koeficientem množství</t>
  </si>
  <si>
    <t>236,6*0,8*0,1</t>
  </si>
  <si>
    <t>"přípojky v dlažbě" 20*0,8</t>
  </si>
  <si>
    <t>2*28,5+2*30</t>
  </si>
  <si>
    <t>28613575.3</t>
  </si>
  <si>
    <t>potrubí dvouvrstvé PE100 RC s ochrannou vrstvou z PP, SDR17 50x3 dl 12m</t>
  </si>
  <si>
    <t>615613</t>
  </si>
  <si>
    <t>236,6*1,015 'Přepočtené koeficientem množství</t>
  </si>
  <si>
    <t>871241151.2</t>
  </si>
  <si>
    <t>Montáž potrubí z PE100 SDR 17 otevřený výkop svařovaných na tupo D 50 x 3,0 mm</t>
  </si>
  <si>
    <t>824481871</t>
  </si>
  <si>
    <t>871241151.3</t>
  </si>
  <si>
    <t>Montáž potrubí z PE100 SDR 17 otevřený výkop svařovaných na tupo D 75 mm</t>
  </si>
  <si>
    <t>-249442367</t>
  </si>
  <si>
    <t>Poznámka k položce:_x000D_
chránička</t>
  </si>
  <si>
    <t>28613575.4</t>
  </si>
  <si>
    <t>potrubí dvouvrstvé PE100 RC s ochrannou vrstvou z PP, SDR17 75x6,8 dl 12m</t>
  </si>
  <si>
    <t>644391961</t>
  </si>
  <si>
    <t>64,039*1,015 'Přepočtené koeficientem množství</t>
  </si>
  <si>
    <t>69,247*14 'Přepočtené koeficientem množství</t>
  </si>
  <si>
    <t>6,12/2+17,75</t>
  </si>
  <si>
    <t>2,234+5,28+5,99</t>
  </si>
  <si>
    <t>4,32+9,976+20,592</t>
  </si>
  <si>
    <t>SO_02.2 - Podružné tlakové propoje Žhery - neuznatelné náklady</t>
  </si>
  <si>
    <t>"přípojky v asfaltu místním" 13*0,8</t>
  </si>
  <si>
    <t>"přípojky v asfaltu SÚS" 7*0,8</t>
  </si>
  <si>
    <t>"přípojky v betonu" 18*0,8</t>
  </si>
  <si>
    <t>7*5</t>
  </si>
  <si>
    <t>"přípojky v trávě" 107*0,8*0,3</t>
  </si>
  <si>
    <t>165*0,8*1,7*0,5</t>
  </si>
  <si>
    <t>165*1,7*2</t>
  </si>
  <si>
    <t>224,4*0,5 'Přepočtené koeficientem množství</t>
  </si>
  <si>
    <t>"přípojky v asfaltu SÚS" 7*0,8*1,7</t>
  </si>
  <si>
    <t>"přípojky v asfaltu místním" 13*0,8*1,7</t>
  </si>
  <si>
    <t>"objem podsypu a obsypu" 13,2+52,8</t>
  </si>
  <si>
    <t>93,2*5 'Přepočtené koeficientem množství</t>
  </si>
  <si>
    <t>93,2*2,05 'Přepočtené koeficientem množství</t>
  </si>
  <si>
    <t>165*0,8*(1,7-0,4)</t>
  </si>
  <si>
    <t>"přípojky v asfaltu SÚS" 7*0,8*(1,7-0,4)</t>
  </si>
  <si>
    <t>"přípojky v asfaltu místním" 13*0,8*(1,7-0,4)</t>
  </si>
  <si>
    <t>20,8*1,67 'Přepočtené koeficientem množství</t>
  </si>
  <si>
    <t>165*0,8*0,4</t>
  </si>
  <si>
    <t>52,8*1,67 'Přepočtené koeficientem množství</t>
  </si>
  <si>
    <t>"přípojky v trávě" 107*0,8</t>
  </si>
  <si>
    <t>85,6*0,025 'Přepočtené koeficientem množství</t>
  </si>
  <si>
    <t>165*1,2 'Přepočtené koeficientem množství</t>
  </si>
  <si>
    <t>165*0,8*0,1</t>
  </si>
  <si>
    <t>2*7+2*13</t>
  </si>
  <si>
    <t>165*1,015 'Přepočtené koeficientem množství</t>
  </si>
  <si>
    <t>37,881*14 'Přepočtené koeficientem množství</t>
  </si>
  <si>
    <t>6,12/2+12,05</t>
  </si>
  <si>
    <t>0,549+2,288+2,048</t>
  </si>
  <si>
    <t>4,32+3,016+7,04</t>
  </si>
  <si>
    <t>SO_03 - Domovní čerpací stanice</t>
  </si>
  <si>
    <t>SO_03.1 - Domovní čerpací stanice - uznatelné náklady</t>
  </si>
  <si>
    <t>113106123</t>
  </si>
  <si>
    <t>Rozebrání dlažeb ze zámkových dlaždic komunikací pro pěší ručně</t>
  </si>
  <si>
    <t>"jáma pro DČS v zámkové dl." 2*1,5*1,5</t>
  </si>
  <si>
    <t>"jáma pro DČS v betonu" 6*1,5*1,5</t>
  </si>
  <si>
    <t>113107342</t>
  </si>
  <si>
    <t>Odstranění podkladu živičného tl 100 mm strojně pl do 50 m2</t>
  </si>
  <si>
    <t>-2097988081</t>
  </si>
  <si>
    <t>"jáma pro DČS v asfaltu" 2*1,5*1,5</t>
  </si>
  <si>
    <t>113107322</t>
  </si>
  <si>
    <t>Odstranění podkladu z kameniva drceného tl 200 mm strojně pl do 50 m2</t>
  </si>
  <si>
    <t>1981494379</t>
  </si>
  <si>
    <t>22*5</t>
  </si>
  <si>
    <t>1673105447</t>
  </si>
  <si>
    <t>"jáma pro DČS v trávě" 12*1,5*1,5*0,3</t>
  </si>
  <si>
    <t>49680853</t>
  </si>
  <si>
    <t>"50% výkopku jámy pro DČS v horn. tř. 3" 22*1,5*1,5*2,5*0,5</t>
  </si>
  <si>
    <t>-1014353955</t>
  </si>
  <si>
    <t>-1045131274</t>
  </si>
  <si>
    <t>"50% výkopku jámy pro DČS v horn. tř. 4" 22*1,5*1,5*2,5*0,5</t>
  </si>
  <si>
    <t>426114148</t>
  </si>
  <si>
    <t>-1020758925</t>
  </si>
  <si>
    <t>123,75*0,5 'Přepočtené koeficientem množství</t>
  </si>
  <si>
    <t>22*4*1,5*2,5</t>
  </si>
  <si>
    <t>3,14*0,45*0,45*2,5*22+7,425+44,389</t>
  </si>
  <si>
    <t>86,786*5 'Přepočtené koeficientem množství</t>
  </si>
  <si>
    <t>86,786*2,05 'Přepočtené koeficientem množství</t>
  </si>
  <si>
    <t>2*61,875-3,14*0,45*0,45*2,5*22</t>
  </si>
  <si>
    <t>58337332</t>
  </si>
  <si>
    <t>štěrkopísek frakce 0-22 třída MN</t>
  </si>
  <si>
    <t>1053383133</t>
  </si>
  <si>
    <t>88,778/2</t>
  </si>
  <si>
    <t>44,389*1,67 'Přepočtené koeficientem množství</t>
  </si>
  <si>
    <t>"jáma pro DČS v trávě" 12*1,5*1,5</t>
  </si>
  <si>
    <t>27*0,025 'Přepočtené koeficientem množství</t>
  </si>
  <si>
    <t>22*1,5*1,5*0,15</t>
  </si>
  <si>
    <t>452321141</t>
  </si>
  <si>
    <t>Podkladní desky ze ŽB tř. C 16/20 otevřený výkop</t>
  </si>
  <si>
    <t>-1552611037</t>
  </si>
  <si>
    <t>"roznášecí deska" 1,3*1,3*0,2*11</t>
  </si>
  <si>
    <t>23170001</t>
  </si>
  <si>
    <t>pěna montážní PUR nízkoexpanzní</t>
  </si>
  <si>
    <t>litr</t>
  </si>
  <si>
    <t>1822963440</t>
  </si>
  <si>
    <t>452368211</t>
  </si>
  <si>
    <t>Výztuž podkladních desek nebo bloků nebo pražců otevřený výkop ze svařovaných sítí Kari</t>
  </si>
  <si>
    <t>1460864040</t>
  </si>
  <si>
    <t>11*1,3*1,3*0,0079*2</t>
  </si>
  <si>
    <t>564760011</t>
  </si>
  <si>
    <t>Podklad z kameniva hrubého drceného vel. 8-16 mm tl 200 mm</t>
  </si>
  <si>
    <t>"asfalt" 2*1,5*1,5</t>
  </si>
  <si>
    <t>"beton" 6*1,5*1,5</t>
  </si>
  <si>
    <t>1490746866</t>
  </si>
  <si>
    <t>2*1,5*1,5</t>
  </si>
  <si>
    <t>6*1,5*1,5</t>
  </si>
  <si>
    <t>596212230</t>
  </si>
  <si>
    <t>Kladení zámkové dlažby pozemních komunikací tl 80 mm skupiny C pl do 50 m2</t>
  </si>
  <si>
    <t>337880933</t>
  </si>
  <si>
    <t>59245213</t>
  </si>
  <si>
    <t>dlažba zámková profilová základní 19,6x16,1x8 cm přírodní</t>
  </si>
  <si>
    <t>1760938733</t>
  </si>
  <si>
    <t>4,5*0,5 'Přepočtené koeficientem množství</t>
  </si>
  <si>
    <t>2*4*1,5</t>
  </si>
  <si>
    <t>894503111</t>
  </si>
  <si>
    <t>Bednění deskových stropů šachet</t>
  </si>
  <si>
    <t>712927731</t>
  </si>
  <si>
    <t>"bednění roznášecích desek" 11*4*1,3*0,2</t>
  </si>
  <si>
    <t>899311112</t>
  </si>
  <si>
    <t>Osazení poklopů s rámem hmotnosti nad 50 do 100 kg</t>
  </si>
  <si>
    <t>-1515872267</t>
  </si>
  <si>
    <t>552410110</t>
  </si>
  <si>
    <t>poklop třída B 125, kruhový rám, vstup 600 mm bez ventilace</t>
  </si>
  <si>
    <t>1924471478</t>
  </si>
  <si>
    <t>919735124</t>
  </si>
  <si>
    <t>Řezání stávajícího betonového krytu hl do 200 mm</t>
  </si>
  <si>
    <t>911394440</t>
  </si>
  <si>
    <t>6*4*1,5</t>
  </si>
  <si>
    <t>15,143*14 'Přepočtené koeficientem množství</t>
  </si>
  <si>
    <t>1,17/2+8,438</t>
  </si>
  <si>
    <t>3,24+1,305</t>
  </si>
  <si>
    <t>SO_03.2 - Domovní čerpací stanice - neuznatelné náklady</t>
  </si>
  <si>
    <t>"jáma pro DČS v zámkové dl." 1*1,5*1,5</t>
  </si>
  <si>
    <t>"jáma pro DČS v betonu" 2*1,5*1,5</t>
  </si>
  <si>
    <t>"jáma pro DČS v asfaltu" 1*1,5*1,5</t>
  </si>
  <si>
    <t>15*5</t>
  </si>
  <si>
    <t>"jáma pro DČS v trávě" 11*1,5*1,5*0,3</t>
  </si>
  <si>
    <t>"50% výkopku jámy pro DČS v horn. tř. 3" 15*1,5*1,5*2,5*0,5</t>
  </si>
  <si>
    <t>"50% výkopku jámy pro DČS v horn. tř. 4" 15*1,5*1,5*2,5*0,5</t>
  </si>
  <si>
    <t>84,376*0,5 'Přepočtené koeficientem množství</t>
  </si>
  <si>
    <t>15*4*1,5*2,5</t>
  </si>
  <si>
    <t>3,14*0,45*0,45*2,5*15+5,063+30,269</t>
  </si>
  <si>
    <t>59,176*5 'Přepočtené koeficientem množství</t>
  </si>
  <si>
    <t>100,566*2,05 'Přepočtené koeficientem množství</t>
  </si>
  <si>
    <t>2*42,188-3,14*0,45*0,45*2,5*15</t>
  </si>
  <si>
    <t>60,532/2</t>
  </si>
  <si>
    <t>30,266*1,67 'Přepočtené koeficientem množství</t>
  </si>
  <si>
    <t>"jáma pro DČS v trávě" 11*1,5*1,5</t>
  </si>
  <si>
    <t>15*1,5*1,5*0,15</t>
  </si>
  <si>
    <t>"roznášecí deska" 1,3*1,3*0,2*8</t>
  </si>
  <si>
    <t>1639237244</t>
  </si>
  <si>
    <t>8*1,3*1,3*0,0079*2</t>
  </si>
  <si>
    <t>"asfalt" 1*1,5*1,5</t>
  </si>
  <si>
    <t>"beton" 2*1,5*1,5</t>
  </si>
  <si>
    <t>641552399</t>
  </si>
  <si>
    <t>1*1,5*1,5</t>
  </si>
  <si>
    <t>2,25*0,5 'Přepočtené koeficientem množství</t>
  </si>
  <si>
    <t>1*4*1,5</t>
  </si>
  <si>
    <t>5,76*14 'Přepočtené koeficientem množství</t>
  </si>
  <si>
    <t>SO_04 - Tlakové kanalizační stoky Skramníky</t>
  </si>
  <si>
    <t>M -  Práce a dodávky M</t>
  </si>
  <si>
    <t xml:space="preserve">    21-M -  Elektromontáže</t>
  </si>
  <si>
    <t>113105111</t>
  </si>
  <si>
    <t>Rozebrání dlažeb z lomového kamene kladených na sucho</t>
  </si>
  <si>
    <t>1598961125</t>
  </si>
  <si>
    <t>"jámy podvrtu 2x1,5 m místní asfalt" 2*2*1,5</t>
  </si>
  <si>
    <t>"jámy podvrtu 4x1,5 m místní asfalt" 1*4*1,5</t>
  </si>
  <si>
    <t>581806476</t>
  </si>
  <si>
    <t>"jámy podvrtu 2x1,5 m" 8*2*1,5</t>
  </si>
  <si>
    <t>"jámy podvrtu 4x1,5 m" 9*4*1,5</t>
  </si>
  <si>
    <t>"jámy protlaku 2,5x2,5 m" 1*2,5*2,5</t>
  </si>
  <si>
    <t>"jámy podvrtu 2x1,5 m asfalt SÚS" 3*2*1,5</t>
  </si>
  <si>
    <t>"jámy podvrtu 4x1,5 m asfalt SÚS" 5*4*1,5</t>
  </si>
  <si>
    <t>"jámy protlaku 2,5x2,5 m asfalt SÚS" 1*2,5*2,5</t>
  </si>
  <si>
    <t>"jámy protlaku 3,6x7,2 m asfalt SÚS" 3*3,6*7,2</t>
  </si>
  <si>
    <t>"jámy podvrtu 2x1,5 m místní asfalt" 5*2*1,5</t>
  </si>
  <si>
    <t>"jámy podvrtu 4x1,5 m místní asfalt" 4*4*1,5</t>
  </si>
  <si>
    <t>"jámy podvrtu 2x1,5 m místní asfalt" 5*3*2,5</t>
  </si>
  <si>
    <t>"jámy podvrtu 4x1,5 m místní asfalt" 4*5*2,5</t>
  </si>
  <si>
    <t>"jámy podvrtu 2x1,5 m asfalt SÚS" 3*3*2,5</t>
  </si>
  <si>
    <t>"jámy podvrtu 4x1,5 m asfalt SÚS" 5*5*2,5</t>
  </si>
  <si>
    <t>"jámy protlaku 2,5x2,5 m asfalt SÚS" 1*3,5*3,5</t>
  </si>
  <si>
    <t>"jámy protlaku 3,6x7,2 m asfalt SÚS" 3*4,6*8,2</t>
  </si>
  <si>
    <t>-871613543</t>
  </si>
  <si>
    <t>-2128628507</t>
  </si>
  <si>
    <t>"jámy podvrtu 2x1,5 m" 19*2*1,5*0,3</t>
  </si>
  <si>
    <t>"jámy podvrtu 4x1,5 m" 17*4*1,5*0,3</t>
  </si>
  <si>
    <t>"jámy protlaku 2,5x2,5 m" 5*2,5*2,5*0,3</t>
  </si>
  <si>
    <t>"výkop v dl. 560 m" 560*0,8*0,3</t>
  </si>
  <si>
    <t>"jámy podvrtu 2x1,5 m" 30*2*1,5*2</t>
  </si>
  <si>
    <t>"jámy podvrtu 4x1,5 m" 28*4*1,5*2</t>
  </si>
</sst>
</file>

<file path=xl/styles.xml><?xml version="1.0" encoding="utf-8"?>
<styleSheet xmlns="http://schemas.openxmlformats.org/spreadsheetml/2006/main">
  <numFmts count="8">
    <numFmt numFmtId="164" formatCode="#,##0.00%"/>
    <numFmt numFmtId="165" formatCode="dd\.mm\.yyyy"/>
    <numFmt numFmtId="166" formatCode="#,##0.00000"/>
    <numFmt numFmtId="167" formatCode="#,##0.000"/>
    <numFmt numFmtId="168" formatCode="#,##0.0"/>
    <numFmt numFmtId="169" formatCode="#,##0\ &quot;Kč&quot;"/>
    <numFmt numFmtId="170" formatCode="#,##0.00\ &quot;Kč&quot;"/>
    <numFmt numFmtId="171" formatCode="#,##0.00\ _K_č"/>
  </numFmts>
  <fonts count="88">
    <font>
      <sz val="8"/>
      <name val="Arial CE"/>
      <family val="2"/>
    </font>
    <font>
      <sz val="11"/>
      <color indexed="8"/>
      <name val="Calibri"/>
      <family val="2"/>
      <charset val="238"/>
    </font>
    <font>
      <sz val="8"/>
      <color indexed="55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0"/>
      <name val="Arial CE"/>
    </font>
    <font>
      <sz val="12"/>
      <color indexed="56"/>
      <name val="Arial CE"/>
    </font>
    <font>
      <sz val="10"/>
      <color indexed="56"/>
      <name val="Arial CE"/>
    </font>
    <font>
      <sz val="8"/>
      <color indexed="56"/>
      <name val="Arial CE"/>
    </font>
    <font>
      <sz val="8"/>
      <color indexed="63"/>
      <name val="Arial CE"/>
    </font>
    <font>
      <sz val="8"/>
      <color indexed="10"/>
      <name val="Arial CE"/>
    </font>
    <font>
      <sz val="8"/>
      <color indexed="18"/>
      <name val="Arial CE"/>
    </font>
    <font>
      <sz val="8"/>
      <color indexed="20"/>
      <name val="Arial CE"/>
    </font>
    <font>
      <sz val="8"/>
      <color indexed="9"/>
      <name val="Arial CE"/>
    </font>
    <font>
      <b/>
      <sz val="14"/>
      <name val="Arial CE"/>
    </font>
    <font>
      <sz val="8"/>
      <color indexed="48"/>
      <name val="Arial CE"/>
    </font>
    <font>
      <b/>
      <sz val="12"/>
      <color indexed="55"/>
      <name val="Arial CE"/>
    </font>
    <font>
      <b/>
      <sz val="8"/>
      <color indexed="55"/>
      <name val="Arial CE"/>
    </font>
    <font>
      <b/>
      <sz val="10"/>
      <name val="Arial CE"/>
    </font>
    <font>
      <b/>
      <sz val="8"/>
      <name val="Arial CE"/>
    </font>
    <font>
      <sz val="12"/>
      <color indexed="55"/>
      <name val="Arial CE"/>
    </font>
    <font>
      <sz val="9"/>
      <name val="Arial CE"/>
    </font>
    <font>
      <sz val="9"/>
      <color indexed="55"/>
      <name val="Arial CE"/>
    </font>
    <font>
      <b/>
      <sz val="12"/>
      <color indexed="16"/>
      <name val="Arial CE"/>
    </font>
    <font>
      <sz val="12"/>
      <name val="Arial CE"/>
    </font>
    <font>
      <b/>
      <sz val="11"/>
      <color indexed="56"/>
      <name val="Arial CE"/>
    </font>
    <font>
      <sz val="11"/>
      <color indexed="56"/>
      <name val="Arial CE"/>
    </font>
    <font>
      <sz val="11"/>
      <color indexed="55"/>
      <name val="Arial CE"/>
    </font>
    <font>
      <b/>
      <sz val="10"/>
      <color indexed="56"/>
      <name val="Arial CE"/>
    </font>
    <font>
      <sz val="10"/>
      <color indexed="55"/>
      <name val="Arial CE"/>
    </font>
    <font>
      <b/>
      <sz val="12"/>
      <color indexed="16"/>
      <name val="Arial CE"/>
    </font>
    <font>
      <sz val="8"/>
      <color indexed="16"/>
      <name val="Arial CE"/>
    </font>
    <font>
      <sz val="7"/>
      <color indexed="55"/>
      <name val="Arial CE"/>
    </font>
    <font>
      <i/>
      <sz val="8"/>
      <color indexed="12"/>
      <name val="Arial CE"/>
    </font>
    <font>
      <i/>
      <sz val="7"/>
      <color indexed="55"/>
      <name val="Arial CE"/>
    </font>
    <font>
      <b/>
      <sz val="18"/>
      <color indexed="56"/>
      <name val="Cambria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0"/>
      <name val="Arial"/>
      <family val="2"/>
      <charset val="238"/>
    </font>
    <font>
      <sz val="11"/>
      <color indexed="16"/>
      <name val="Calibri"/>
      <family val="2"/>
      <charset val="238"/>
    </font>
    <font>
      <b/>
      <sz val="11"/>
      <color indexed="53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53"/>
      <name val="Calibri"/>
      <family val="2"/>
      <charset val="238"/>
    </font>
    <font>
      <sz val="10"/>
      <color indexed="8"/>
      <name val="MS Sans Serif"/>
      <charset val="238"/>
    </font>
    <font>
      <sz val="10"/>
      <name val="Arial"/>
      <charset val="238"/>
    </font>
    <font>
      <b/>
      <sz val="18"/>
      <color indexed="62"/>
      <name val="Cambria"/>
      <family val="2"/>
      <charset val="238"/>
    </font>
    <font>
      <sz val="8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2"/>
      <color indexed="10"/>
      <name val="Arial"/>
      <family val="2"/>
      <charset val="238"/>
    </font>
    <font>
      <sz val="10"/>
      <color indexed="10"/>
      <name val="Arial"/>
      <charset val="238"/>
    </font>
    <font>
      <b/>
      <sz val="14"/>
      <color indexed="10"/>
      <name val="Arial"/>
      <family val="2"/>
      <charset val="238"/>
    </font>
    <font>
      <u/>
      <sz val="8"/>
      <color indexed="12"/>
      <name val="Trebuchet MS"/>
      <family val="2"/>
      <charset val="238"/>
    </font>
    <font>
      <sz val="8"/>
      <name val="Arial"/>
      <family val="2"/>
      <charset val="238"/>
    </font>
    <font>
      <sz val="10"/>
      <name val="Trebuchet MS"/>
      <family val="2"/>
      <charset val="238"/>
    </font>
    <font>
      <sz val="10"/>
      <color indexed="16"/>
      <name val="Trebuchet MS"/>
      <family val="2"/>
      <charset val="238"/>
    </font>
    <font>
      <u/>
      <sz val="10"/>
      <color indexed="12"/>
      <name val="Trebuchet MS"/>
      <family val="2"/>
      <charset val="238"/>
    </font>
    <font>
      <sz val="8"/>
      <color indexed="48"/>
      <name val="Trebuchet MS"/>
      <family val="2"/>
      <charset val="238"/>
    </font>
    <font>
      <b/>
      <sz val="16"/>
      <name val="Trebuchet MS"/>
      <family val="2"/>
      <charset val="238"/>
    </font>
    <font>
      <sz val="9"/>
      <color indexed="55"/>
      <name val="Trebuchet MS"/>
      <family val="2"/>
      <charset val="238"/>
    </font>
    <font>
      <sz val="8"/>
      <name val="Trebuchet MS"/>
      <family val="2"/>
      <charset val="238"/>
    </font>
    <font>
      <b/>
      <sz val="12"/>
      <name val="Trebuchet MS"/>
      <family val="2"/>
      <charset val="238"/>
    </font>
    <font>
      <sz val="9"/>
      <name val="Trebuchet MS"/>
      <family val="2"/>
      <charset val="238"/>
    </font>
    <font>
      <b/>
      <sz val="10"/>
      <name val="Trebuchet MS"/>
      <family val="2"/>
      <charset val="238"/>
    </font>
    <font>
      <b/>
      <sz val="12"/>
      <color indexed="16"/>
      <name val="Trebuchet MS"/>
      <family val="2"/>
      <charset val="238"/>
    </font>
    <font>
      <sz val="8"/>
      <color indexed="55"/>
      <name val="Trebuchet MS"/>
      <family val="2"/>
      <charset val="238"/>
    </font>
    <font>
      <sz val="12"/>
      <color indexed="56"/>
      <name val="Trebuchet MS"/>
      <family val="2"/>
      <charset val="238"/>
    </font>
    <font>
      <sz val="10"/>
      <color indexed="56"/>
      <name val="Trebuchet MS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8"/>
      <name val="Arial CE"/>
      <family val="2"/>
      <charset val="238"/>
    </font>
    <font>
      <i/>
      <sz val="8"/>
      <name val="Arial"/>
      <family val="2"/>
      <charset val="238"/>
    </font>
    <font>
      <sz val="10"/>
      <name val="Arial"/>
      <family val="2"/>
      <charset val="1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43"/>
        <bgColor indexed="26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4"/>
        <bgColor indexed="23"/>
      </patternFill>
    </fill>
    <fill>
      <patternFill patternType="solid">
        <fgColor indexed="25"/>
        <bgColor indexed="61"/>
      </patternFill>
    </fill>
    <fill>
      <patternFill patternType="solid">
        <fgColor indexed="50"/>
        <bgColor indexed="51"/>
      </patternFill>
    </fill>
    <fill>
      <patternFill patternType="solid">
        <fgColor indexed="53"/>
        <bgColor indexed="52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31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hair">
        <color indexed="55"/>
      </top>
      <bottom/>
      <diagonal/>
    </border>
    <border>
      <left/>
      <right style="hair">
        <color indexed="55"/>
      </right>
      <top style="hair">
        <color indexed="55"/>
      </top>
      <bottom/>
      <diagonal/>
    </border>
    <border>
      <left/>
      <right style="hair">
        <color indexed="55"/>
      </right>
      <top/>
      <bottom/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/>
      <top style="hair">
        <color indexed="55"/>
      </top>
      <bottom/>
      <diagonal/>
    </border>
    <border>
      <left style="hair">
        <color indexed="55"/>
      </left>
      <right/>
      <top/>
      <bottom/>
      <diagonal/>
    </border>
    <border>
      <left style="hair">
        <color indexed="55"/>
      </left>
      <right/>
      <top/>
      <bottom style="hair">
        <color indexed="55"/>
      </bottom>
      <diagonal/>
    </border>
    <border>
      <left/>
      <right/>
      <top/>
      <bottom style="hair">
        <color indexed="55"/>
      </bottom>
      <diagonal/>
    </border>
    <border>
      <left/>
      <right style="hair">
        <color indexed="55"/>
      </right>
      <top/>
      <bottom style="hair">
        <color indexed="55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55"/>
      </top>
      <bottom/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5">
    <xf numFmtId="0" fontId="0" fillId="0" borderId="0"/>
    <xf numFmtId="0" fontId="48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2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7" borderId="0" applyNumberFormat="0" applyBorder="0" applyAlignment="0" applyProtection="0"/>
    <xf numFmtId="0" fontId="47" fillId="14" borderId="0" applyNumberFormat="0" applyBorder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13" borderId="0" applyNumberFormat="0" applyBorder="0" applyAlignment="0" applyProtection="0"/>
    <xf numFmtId="0" fontId="47" fillId="5" borderId="0" applyNumberFormat="0" applyBorder="0" applyAlignment="0" applyProtection="0"/>
    <xf numFmtId="0" fontId="47" fillId="9" borderId="0" applyNumberFormat="0" applyBorder="0" applyAlignment="0" applyProtection="0"/>
    <xf numFmtId="0" fontId="47" fillId="7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18" borderId="0" applyNumberFormat="0" applyBorder="0" applyAlignment="0" applyProtection="0"/>
    <xf numFmtId="0" fontId="47" fillId="16" borderId="0" applyNumberFormat="0" applyBorder="0" applyAlignment="0" applyProtection="0"/>
    <xf numFmtId="0" fontId="47" fillId="21" borderId="0" applyNumberFormat="0" applyBorder="0" applyAlignment="0" applyProtection="0"/>
    <xf numFmtId="0" fontId="49" fillId="3" borderId="0" applyNumberFormat="0" applyBorder="0" applyAlignment="0" applyProtection="0"/>
    <xf numFmtId="0" fontId="50" fillId="22" borderId="1" applyNumberFormat="0" applyAlignment="0" applyProtection="0"/>
    <xf numFmtId="0" fontId="37" fillId="4" borderId="0" applyNumberFormat="0" applyBorder="0" applyAlignment="0" applyProtection="0"/>
    <xf numFmtId="0" fontId="45" fillId="0" borderId="0" applyNumberFormat="0" applyFill="0" applyBorder="0" applyAlignment="0" applyProtection="0"/>
    <xf numFmtId="0" fontId="37" fillId="4" borderId="0" applyNumberFormat="0" applyBorder="0" applyAlignment="0" applyProtection="0"/>
    <xf numFmtId="0" fontId="51" fillId="0" borderId="3" applyNumberFormat="0" applyFill="0" applyAlignment="0" applyProtection="0"/>
    <xf numFmtId="0" fontId="52" fillId="0" borderId="4" applyNumberFormat="0" applyFill="0" applyAlignment="0" applyProtection="0"/>
    <xf numFmtId="0" fontId="53" fillId="0" borderId="5" applyNumberFormat="0" applyFill="0" applyAlignment="0" applyProtection="0"/>
    <xf numFmtId="0" fontId="5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43" fillId="23" borderId="6" applyNumberFormat="0" applyAlignment="0" applyProtection="0"/>
    <xf numFmtId="0" fontId="40" fillId="7" borderId="1" applyNumberFormat="0" applyAlignment="0" applyProtection="0"/>
    <xf numFmtId="0" fontId="43" fillId="23" borderId="6" applyNumberFormat="0" applyAlignment="0" applyProtection="0"/>
    <xf numFmtId="0" fontId="54" fillId="0" borderId="7" applyNumberFormat="0" applyFill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55" fillId="0" borderId="0"/>
    <xf numFmtId="0" fontId="48" fillId="0" borderId="0"/>
    <xf numFmtId="0" fontId="48" fillId="0" borderId="0"/>
    <xf numFmtId="0" fontId="56" fillId="0" borderId="0"/>
    <xf numFmtId="0" fontId="48" fillId="0" borderId="0"/>
    <xf numFmtId="0" fontId="48" fillId="0" borderId="0"/>
    <xf numFmtId="0" fontId="56" fillId="0" borderId="0"/>
    <xf numFmtId="0" fontId="48" fillId="8" borderId="8" applyNumberFormat="0" applyAlignment="0" applyProtection="0"/>
    <xf numFmtId="0" fontId="41" fillId="22" borderId="9" applyNumberFormat="0" applyAlignment="0" applyProtection="0"/>
    <xf numFmtId="0" fontId="42" fillId="0" borderId="7" applyNumberFormat="0" applyFill="0" applyAlignment="0" applyProtection="0"/>
    <xf numFmtId="0" fontId="46" fillId="0" borderId="2" applyNumberFormat="0" applyFill="0" applyAlignment="0" applyProtection="0"/>
    <xf numFmtId="0" fontId="48" fillId="0" borderId="0"/>
    <xf numFmtId="0" fontId="4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6" fillId="0" borderId="10" applyNumberFormat="0" applyFill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8" fillId="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28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21" borderId="0" applyNumberFormat="0" applyBorder="0" applyAlignment="0" applyProtection="0"/>
  </cellStyleXfs>
  <cellXfs count="509">
    <xf numFmtId="0" fontId="0" fillId="0" borderId="0" xfId="0"/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9" fillId="0" borderId="0" xfId="0" applyFont="1" applyAlignme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1" xfId="0" applyBorder="1" applyProtection="1"/>
    <xf numFmtId="0" fontId="0" fillId="0" borderId="12" xfId="0" applyBorder="1" applyProtection="1"/>
    <xf numFmtId="0" fontId="0" fillId="0" borderId="13" xfId="0" applyBorder="1"/>
    <xf numFmtId="0" fontId="0" fillId="0" borderId="13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top"/>
    </xf>
    <xf numFmtId="0" fontId="0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0" fillId="24" borderId="0" xfId="0" applyFont="1" applyFill="1" applyAlignment="1" applyProtection="1">
      <alignment horizontal="left" vertical="center"/>
      <protection locked="0"/>
    </xf>
    <xf numFmtId="49" fontId="0" fillId="24" borderId="0" xfId="0" applyNumberFormat="1" applyFont="1" applyFill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 vertical="center" wrapText="1"/>
    </xf>
    <xf numFmtId="0" fontId="0" fillId="0" borderId="14" xfId="0" applyBorder="1" applyProtection="1"/>
    <xf numFmtId="0" fontId="0" fillId="0" borderId="1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15" xfId="0" applyFont="1" applyBorder="1" applyAlignment="1" applyProtection="1">
      <alignment horizontal="left" vertical="center"/>
    </xf>
    <xf numFmtId="0" fontId="0" fillId="0" borderId="15" xfId="0" applyFont="1" applyBorder="1" applyAlignment="1" applyProtection="1">
      <alignment vertical="center"/>
    </xf>
    <xf numFmtId="0" fontId="0" fillId="0" borderId="13" xfId="0" applyFont="1" applyBorder="1" applyAlignment="1">
      <alignment vertical="center"/>
    </xf>
    <xf numFmtId="0" fontId="2" fillId="0" borderId="1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13" xfId="0" applyFont="1" applyBorder="1" applyAlignment="1">
      <alignment vertical="center"/>
    </xf>
    <xf numFmtId="0" fontId="0" fillId="25" borderId="0" xfId="0" applyFont="1" applyFill="1" applyAlignment="1" applyProtection="1">
      <alignment vertical="center"/>
    </xf>
    <xf numFmtId="0" fontId="4" fillId="25" borderId="16" xfId="0" applyFont="1" applyFill="1" applyBorder="1" applyAlignment="1" applyProtection="1">
      <alignment horizontal="left" vertical="center"/>
    </xf>
    <xf numFmtId="0" fontId="0" fillId="25" borderId="17" xfId="0" applyFont="1" applyFill="1" applyBorder="1" applyAlignment="1" applyProtection="1">
      <alignment vertical="center"/>
    </xf>
    <xf numFmtId="0" fontId="4" fillId="25" borderId="17" xfId="0" applyFont="1" applyFill="1" applyBorder="1" applyAlignment="1" applyProtection="1">
      <alignment horizontal="center" vertical="center"/>
    </xf>
    <xf numFmtId="0" fontId="0" fillId="0" borderId="18" xfId="0" applyFont="1" applyBorder="1" applyAlignment="1" applyProtection="1">
      <alignment vertical="center"/>
    </xf>
    <xf numFmtId="0" fontId="0" fillId="0" borderId="19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3" fillId="0" borderId="1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13" xfId="0" applyFont="1" applyBorder="1" applyAlignment="1">
      <alignment vertical="center"/>
    </xf>
    <xf numFmtId="0" fontId="20" fillId="0" borderId="0" xfId="0" applyFont="1" applyAlignment="1" applyProtection="1">
      <alignment vertical="center"/>
    </xf>
    <xf numFmtId="165" fontId="0" fillId="0" borderId="0" xfId="0" applyNumberFormat="1" applyFont="1" applyAlignment="1" applyProtection="1">
      <alignment horizontal="left"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5" borderId="0" xfId="0" applyFont="1" applyFill="1" applyAlignment="1" applyProtection="1">
      <alignment horizontal="center" vertical="center"/>
    </xf>
    <xf numFmtId="0" fontId="23" fillId="0" borderId="23" xfId="0" applyFont="1" applyBorder="1" applyAlignment="1" applyProtection="1">
      <alignment horizontal="center" vertical="center" wrapText="1"/>
    </xf>
    <xf numFmtId="0" fontId="23" fillId="0" borderId="24" xfId="0" applyFont="1" applyBorder="1" applyAlignment="1" applyProtection="1">
      <alignment horizontal="center" vertical="center" wrapText="1"/>
    </xf>
    <xf numFmtId="0" fontId="23" fillId="0" borderId="25" xfId="0" applyFont="1" applyBorder="1" applyAlignment="1" applyProtection="1">
      <alignment horizontal="center" vertical="center" wrapText="1"/>
    </xf>
    <xf numFmtId="0" fontId="0" fillId="0" borderId="26" xfId="0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4" fillId="0" borderId="1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13" xfId="0" applyFont="1" applyBorder="1" applyAlignment="1">
      <alignment vertical="center"/>
    </xf>
    <xf numFmtId="4" fontId="21" fillId="0" borderId="27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22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1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13" xfId="0" applyFont="1" applyBorder="1" applyAlignment="1">
      <alignment vertical="center"/>
    </xf>
    <xf numFmtId="4" fontId="28" fillId="0" borderId="27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22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6" fillId="0" borderId="13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center" vertical="center"/>
    </xf>
    <xf numFmtId="0" fontId="6" fillId="0" borderId="13" xfId="0" applyFont="1" applyBorder="1" applyAlignment="1">
      <alignment vertical="center"/>
    </xf>
    <xf numFmtId="4" fontId="30" fillId="0" borderId="27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6" fillId="0" borderId="0" xfId="0" applyFont="1" applyAlignment="1">
      <alignment horizontal="left" vertical="center"/>
    </xf>
    <xf numFmtId="4" fontId="28" fillId="0" borderId="28" xfId="0" applyNumberFormat="1" applyFont="1" applyBorder="1" applyAlignment="1" applyProtection="1">
      <alignment vertical="center"/>
    </xf>
    <xf numFmtId="4" fontId="28" fillId="0" borderId="29" xfId="0" applyNumberFormat="1" applyFont="1" applyBorder="1" applyAlignment="1" applyProtection="1">
      <alignment vertical="center"/>
    </xf>
    <xf numFmtId="166" fontId="28" fillId="0" borderId="29" xfId="0" applyNumberFormat="1" applyFont="1" applyBorder="1" applyAlignment="1" applyProtection="1">
      <alignment vertical="center"/>
    </xf>
    <xf numFmtId="4" fontId="28" fillId="0" borderId="30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11" xfId="0" applyBorder="1"/>
    <xf numFmtId="0" fontId="0" fillId="0" borderId="12" xfId="0" applyBorder="1"/>
    <xf numFmtId="0" fontId="0" fillId="0" borderId="12" xfId="0" applyBorder="1" applyProtection="1">
      <protection locked="0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5" fontId="0" fillId="0" borderId="0" xfId="0" applyNumberFormat="1" applyFont="1" applyAlignment="1">
      <alignment horizontal="left" vertical="center"/>
    </xf>
    <xf numFmtId="0" fontId="0" fillId="0" borderId="1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20" xfId="0" applyFont="1" applyBorder="1" applyAlignment="1" applyProtection="1">
      <alignment vertical="center"/>
      <protection locked="0"/>
    </xf>
    <xf numFmtId="0" fontId="19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 applyProtection="1">
      <alignment horizontal="right" vertical="center"/>
      <protection locked="0"/>
    </xf>
    <xf numFmtId="4" fontId="2" fillId="0" borderId="0" xfId="0" applyNumberFormat="1" applyFont="1" applyAlignment="1">
      <alignment vertical="center"/>
    </xf>
    <xf numFmtId="164" fontId="2" fillId="0" borderId="0" xfId="0" applyNumberFormat="1" applyFont="1" applyAlignment="1" applyProtection="1">
      <alignment horizontal="right" vertical="center"/>
      <protection locked="0"/>
    </xf>
    <xf numFmtId="0" fontId="0" fillId="25" borderId="0" xfId="0" applyFont="1" applyFill="1" applyAlignment="1">
      <alignment vertical="center"/>
    </xf>
    <xf numFmtId="0" fontId="4" fillId="25" borderId="16" xfId="0" applyFont="1" applyFill="1" applyBorder="1" applyAlignment="1">
      <alignment horizontal="left" vertical="center"/>
    </xf>
    <xf numFmtId="0" fontId="0" fillId="25" borderId="17" xfId="0" applyFont="1" applyFill="1" applyBorder="1" applyAlignment="1">
      <alignment vertical="center"/>
    </xf>
    <xf numFmtId="0" fontId="4" fillId="25" borderId="17" xfId="0" applyFont="1" applyFill="1" applyBorder="1" applyAlignment="1">
      <alignment horizontal="right" vertical="center"/>
    </xf>
    <xf numFmtId="0" fontId="4" fillId="25" borderId="17" xfId="0" applyFont="1" applyFill="1" applyBorder="1" applyAlignment="1">
      <alignment horizontal="center" vertical="center"/>
    </xf>
    <xf numFmtId="0" fontId="0" fillId="25" borderId="17" xfId="0" applyFont="1" applyFill="1" applyBorder="1" applyAlignment="1" applyProtection="1">
      <alignment vertical="center"/>
      <protection locked="0"/>
    </xf>
    <xf numFmtId="4" fontId="4" fillId="25" borderId="17" xfId="0" applyNumberFormat="1" applyFont="1" applyFill="1" applyBorder="1" applyAlignment="1">
      <alignment vertical="center"/>
    </xf>
    <xf numFmtId="0" fontId="0" fillId="25" borderId="31" xfId="0" applyFont="1" applyFill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9" xfId="0" applyFont="1" applyBorder="1" applyAlignment="1" applyProtection="1">
      <alignment vertical="center"/>
      <protection locked="0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22" fillId="25" borderId="0" xfId="0" applyFont="1" applyFill="1" applyAlignment="1" applyProtection="1">
      <alignment horizontal="left" vertical="center"/>
    </xf>
    <xf numFmtId="0" fontId="0" fillId="25" borderId="0" xfId="0" applyFont="1" applyFill="1" applyAlignment="1" applyProtection="1">
      <alignment vertical="center"/>
      <protection locked="0"/>
    </xf>
    <xf numFmtId="0" fontId="22" fillId="25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7" fillId="0" borderId="1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9" xfId="0" applyFont="1" applyBorder="1" applyAlignment="1" applyProtection="1">
      <alignment horizontal="left" vertical="center"/>
    </xf>
    <xf numFmtId="0" fontId="7" fillId="0" borderId="29" xfId="0" applyFont="1" applyBorder="1" applyAlignment="1" applyProtection="1">
      <alignment vertical="center"/>
    </xf>
    <xf numFmtId="0" fontId="7" fillId="0" borderId="29" xfId="0" applyFont="1" applyBorder="1" applyAlignment="1" applyProtection="1">
      <alignment vertical="center"/>
      <protection locked="0"/>
    </xf>
    <xf numFmtId="4" fontId="7" fillId="0" borderId="29" xfId="0" applyNumberFormat="1" applyFont="1" applyBorder="1" applyAlignment="1" applyProtection="1">
      <alignment vertical="center"/>
    </xf>
    <xf numFmtId="0" fontId="7" fillId="0" borderId="13" xfId="0" applyFont="1" applyBorder="1" applyAlignment="1">
      <alignment vertical="center"/>
    </xf>
    <xf numFmtId="0" fontId="8" fillId="0" borderId="13" xfId="0" applyFont="1" applyBorder="1" applyAlignment="1" applyProtection="1">
      <alignment vertical="center"/>
    </xf>
    <xf numFmtId="0" fontId="8" fillId="0" borderId="29" xfId="0" applyFont="1" applyBorder="1" applyAlignment="1" applyProtection="1">
      <alignment horizontal="left" vertical="center"/>
    </xf>
    <xf numFmtId="0" fontId="8" fillId="0" borderId="29" xfId="0" applyFont="1" applyBorder="1" applyAlignment="1" applyProtection="1">
      <alignment vertical="center"/>
    </xf>
    <xf numFmtId="0" fontId="8" fillId="0" borderId="29" xfId="0" applyFont="1" applyBorder="1" applyAlignment="1" applyProtection="1">
      <alignment vertical="center"/>
      <protection locked="0"/>
    </xf>
    <xf numFmtId="4" fontId="8" fillId="0" borderId="29" xfId="0" applyNumberFormat="1" applyFont="1" applyBorder="1" applyAlignment="1" applyProtection="1">
      <alignment vertical="center"/>
    </xf>
    <xf numFmtId="0" fontId="8" fillId="0" borderId="13" xfId="0" applyFont="1" applyBorder="1" applyAlignment="1">
      <alignment vertical="center"/>
    </xf>
    <xf numFmtId="0" fontId="0" fillId="0" borderId="13" xfId="0" applyFont="1" applyBorder="1" applyAlignment="1" applyProtection="1">
      <alignment horizontal="center" vertical="center" wrapText="1"/>
    </xf>
    <xf numFmtId="0" fontId="22" fillId="25" borderId="23" xfId="0" applyFont="1" applyFill="1" applyBorder="1" applyAlignment="1" applyProtection="1">
      <alignment horizontal="center" vertical="center" wrapText="1"/>
    </xf>
    <xf numFmtId="0" fontId="22" fillId="25" borderId="24" xfId="0" applyFont="1" applyFill="1" applyBorder="1" applyAlignment="1" applyProtection="1">
      <alignment horizontal="center" vertical="center" wrapText="1"/>
    </xf>
    <xf numFmtId="0" fontId="22" fillId="25" borderId="24" xfId="0" applyFont="1" applyFill="1" applyBorder="1" applyAlignment="1" applyProtection="1">
      <alignment horizontal="center" vertical="center" wrapText="1"/>
      <protection locked="0"/>
    </xf>
    <xf numFmtId="0" fontId="22" fillId="25" borderId="25" xfId="0" applyFont="1" applyFill="1" applyBorder="1" applyAlignment="1" applyProtection="1">
      <alignment horizontal="center" vertical="center" wrapText="1"/>
    </xf>
    <xf numFmtId="0" fontId="22" fillId="25" borderId="0" xfId="0" applyFont="1" applyFill="1" applyAlignment="1" applyProtection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4" fontId="24" fillId="0" borderId="0" xfId="0" applyNumberFormat="1" applyFont="1" applyAlignment="1" applyProtection="1"/>
    <xf numFmtId="166" fontId="32" fillId="0" borderId="20" xfId="0" applyNumberFormat="1" applyFont="1" applyBorder="1" applyAlignment="1" applyProtection="1"/>
    <xf numFmtId="166" fontId="32" fillId="0" borderId="21" xfId="0" applyNumberFormat="1" applyFont="1" applyBorder="1" applyAlignment="1" applyProtection="1"/>
    <xf numFmtId="4" fontId="20" fillId="0" borderId="0" xfId="0" applyNumberFormat="1" applyFont="1" applyAlignment="1">
      <alignment vertical="center"/>
    </xf>
    <xf numFmtId="0" fontId="9" fillId="0" borderId="13" xfId="0" applyFont="1" applyBorder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9" fillId="0" borderId="0" xfId="0" applyFont="1" applyAlignment="1" applyProtection="1">
      <protection locked="0"/>
    </xf>
    <xf numFmtId="4" fontId="7" fillId="0" borderId="0" xfId="0" applyNumberFormat="1" applyFont="1" applyAlignment="1" applyProtection="1"/>
    <xf numFmtId="0" fontId="9" fillId="0" borderId="13" xfId="0" applyFont="1" applyBorder="1" applyAlignment="1"/>
    <xf numFmtId="0" fontId="9" fillId="0" borderId="27" xfId="0" applyFont="1" applyBorder="1" applyAlignment="1" applyProtection="1"/>
    <xf numFmtId="0" fontId="9" fillId="0" borderId="0" xfId="0" applyFont="1" applyBorder="1" applyAlignment="1" applyProtection="1"/>
    <xf numFmtId="166" fontId="9" fillId="0" borderId="0" xfId="0" applyNumberFormat="1" applyFont="1" applyBorder="1" applyAlignment="1" applyProtection="1"/>
    <xf numFmtId="166" fontId="9" fillId="0" borderId="22" xfId="0" applyNumberFormat="1" applyFont="1" applyBorder="1" applyAlignment="1" applyProtection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4" fontId="9" fillId="0" borderId="0" xfId="0" applyNumberFormat="1" applyFont="1" applyAlignment="1">
      <alignment vertical="center"/>
    </xf>
    <xf numFmtId="0" fontId="8" fillId="0" borderId="0" xfId="0" applyFont="1" applyAlignment="1" applyProtection="1">
      <alignment horizontal="left"/>
    </xf>
    <xf numFmtId="4" fontId="8" fillId="0" borderId="0" xfId="0" applyNumberFormat="1" applyFont="1" applyAlignment="1" applyProtection="1"/>
    <xf numFmtId="0" fontId="0" fillId="0" borderId="32" xfId="0" applyFont="1" applyBorder="1" applyAlignment="1" applyProtection="1">
      <alignment horizontal="center" vertical="center"/>
    </xf>
    <xf numFmtId="49" fontId="0" fillId="0" borderId="32" xfId="0" applyNumberFormat="1" applyFont="1" applyBorder="1" applyAlignment="1" applyProtection="1">
      <alignment horizontal="left" vertical="center" wrapText="1"/>
    </xf>
    <xf numFmtId="0" fontId="0" fillId="0" borderId="32" xfId="0" applyFont="1" applyBorder="1" applyAlignment="1" applyProtection="1">
      <alignment horizontal="left" vertical="center" wrapText="1"/>
    </xf>
    <xf numFmtId="0" fontId="0" fillId="0" borderId="32" xfId="0" applyFont="1" applyBorder="1" applyAlignment="1" applyProtection="1">
      <alignment horizontal="center" vertical="center" wrapText="1"/>
    </xf>
    <xf numFmtId="167" fontId="0" fillId="0" borderId="32" xfId="0" applyNumberFormat="1" applyFont="1" applyBorder="1" applyAlignment="1" applyProtection="1">
      <alignment vertical="center"/>
    </xf>
    <xf numFmtId="4" fontId="0" fillId="24" borderId="32" xfId="0" applyNumberFormat="1" applyFont="1" applyFill="1" applyBorder="1" applyAlignment="1" applyProtection="1">
      <alignment vertical="center"/>
      <protection locked="0"/>
    </xf>
    <xf numFmtId="4" fontId="0" fillId="0" borderId="32" xfId="0" applyNumberFormat="1" applyFont="1" applyBorder="1" applyAlignment="1" applyProtection="1">
      <alignment vertical="center"/>
    </xf>
    <xf numFmtId="0" fontId="2" fillId="24" borderId="27" xfId="0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166" fontId="2" fillId="0" borderId="0" xfId="0" applyNumberFormat="1" applyFont="1" applyBorder="1" applyAlignment="1" applyProtection="1">
      <alignment vertical="center"/>
    </xf>
    <xf numFmtId="166" fontId="2" fillId="0" borderId="22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10" fillId="0" borderId="1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3" xfId="0" applyFont="1" applyBorder="1" applyAlignment="1">
      <alignment vertical="center"/>
    </xf>
    <xf numFmtId="0" fontId="10" fillId="0" borderId="27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1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3" xfId="0" applyFont="1" applyBorder="1" applyAlignment="1">
      <alignment vertical="center"/>
    </xf>
    <xf numFmtId="0" fontId="11" fillId="0" borderId="27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22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1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3" xfId="0" applyFont="1" applyBorder="1" applyAlignment="1">
      <alignment vertical="center"/>
    </xf>
    <xf numFmtId="0" fontId="12" fillId="0" borderId="27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22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4" fillId="0" borderId="32" xfId="0" applyFont="1" applyBorder="1" applyAlignment="1" applyProtection="1">
      <alignment horizontal="center" vertical="center"/>
    </xf>
    <xf numFmtId="49" fontId="34" fillId="0" borderId="32" xfId="0" applyNumberFormat="1" applyFont="1" applyBorder="1" applyAlignment="1" applyProtection="1">
      <alignment horizontal="left" vertical="center" wrapText="1"/>
    </xf>
    <xf numFmtId="0" fontId="34" fillId="0" borderId="32" xfId="0" applyFont="1" applyBorder="1" applyAlignment="1" applyProtection="1">
      <alignment horizontal="left" vertical="center" wrapText="1"/>
    </xf>
    <xf numFmtId="0" fontId="34" fillId="0" borderId="32" xfId="0" applyFont="1" applyBorder="1" applyAlignment="1" applyProtection="1">
      <alignment horizontal="center" vertical="center" wrapText="1"/>
    </xf>
    <xf numFmtId="167" fontId="34" fillId="0" borderId="32" xfId="0" applyNumberFormat="1" applyFont="1" applyBorder="1" applyAlignment="1" applyProtection="1">
      <alignment vertical="center"/>
    </xf>
    <xf numFmtId="4" fontId="34" fillId="24" borderId="32" xfId="0" applyNumberFormat="1" applyFont="1" applyFill="1" applyBorder="1" applyAlignment="1" applyProtection="1">
      <alignment vertical="center"/>
      <protection locked="0"/>
    </xf>
    <xf numFmtId="4" fontId="34" fillId="0" borderId="32" xfId="0" applyNumberFormat="1" applyFont="1" applyBorder="1" applyAlignment="1" applyProtection="1">
      <alignment vertical="center"/>
    </xf>
    <xf numFmtId="0" fontId="34" fillId="0" borderId="13" xfId="0" applyFont="1" applyBorder="1" applyAlignment="1">
      <alignment vertical="center"/>
    </xf>
    <xf numFmtId="0" fontId="34" fillId="24" borderId="27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35" fillId="0" borderId="0" xfId="0" applyFont="1" applyAlignment="1" applyProtection="1">
      <alignment vertical="center" wrapText="1"/>
    </xf>
    <xf numFmtId="0" fontId="0" fillId="0" borderId="27" xfId="0" applyFont="1" applyBorder="1" applyAlignment="1" applyProtection="1">
      <alignment vertical="center"/>
    </xf>
    <xf numFmtId="0" fontId="2" fillId="24" borderId="28" xfId="0" applyFont="1" applyFill="1" applyBorder="1" applyAlignment="1" applyProtection="1">
      <alignment horizontal="left" vertical="center"/>
      <protection locked="0"/>
    </xf>
    <xf numFmtId="0" fontId="2" fillId="0" borderId="29" xfId="0" applyFont="1" applyBorder="1" applyAlignment="1" applyProtection="1">
      <alignment horizontal="center" vertical="center"/>
    </xf>
    <xf numFmtId="0" fontId="0" fillId="0" borderId="29" xfId="0" applyFont="1" applyBorder="1" applyAlignment="1" applyProtection="1">
      <alignment vertical="center"/>
    </xf>
    <xf numFmtId="166" fontId="2" fillId="0" borderId="29" xfId="0" applyNumberFormat="1" applyFont="1" applyBorder="1" applyAlignment="1" applyProtection="1">
      <alignment vertical="center"/>
    </xf>
    <xf numFmtId="166" fontId="2" fillId="0" borderId="30" xfId="0" applyNumberFormat="1" applyFont="1" applyBorder="1" applyAlignment="1" applyProtection="1">
      <alignment vertical="center"/>
    </xf>
    <xf numFmtId="0" fontId="13" fillId="0" borderId="13" xfId="0" applyFont="1" applyBorder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3" fillId="0" borderId="0" xfId="0" applyFont="1" applyAlignment="1" applyProtection="1">
      <alignment horizontal="left" vertical="center"/>
    </xf>
    <xf numFmtId="0" fontId="13" fillId="0" borderId="0" xfId="0" applyFont="1" applyAlignment="1" applyProtection="1">
      <alignment horizontal="left" vertical="center" wrapText="1"/>
    </xf>
    <xf numFmtId="0" fontId="13" fillId="0" borderId="0" xfId="0" applyFont="1" applyAlignment="1" applyProtection="1">
      <alignment vertical="center"/>
      <protection locked="0"/>
    </xf>
    <xf numFmtId="0" fontId="13" fillId="0" borderId="13" xfId="0" applyFont="1" applyBorder="1" applyAlignment="1">
      <alignment vertical="center"/>
    </xf>
    <xf numFmtId="0" fontId="13" fillId="0" borderId="27" xfId="0" applyFont="1" applyBorder="1" applyAlignment="1" applyProtection="1">
      <alignment vertical="center"/>
    </xf>
    <xf numFmtId="0" fontId="13" fillId="0" borderId="0" xfId="0" applyFont="1" applyBorder="1" applyAlignment="1" applyProtection="1">
      <alignment vertical="center"/>
    </xf>
    <xf numFmtId="0" fontId="13" fillId="0" borderId="22" xfId="0" applyFont="1" applyBorder="1" applyAlignment="1" applyProtection="1">
      <alignment vertical="center"/>
    </xf>
    <xf numFmtId="0" fontId="13" fillId="0" borderId="0" xfId="0" applyFont="1" applyAlignment="1">
      <alignment horizontal="left" vertical="center"/>
    </xf>
    <xf numFmtId="0" fontId="0" fillId="29" borderId="32" xfId="0" applyFont="1" applyFill="1" applyBorder="1" applyAlignment="1" applyProtection="1">
      <alignment horizontal="center" vertical="center"/>
    </xf>
    <xf numFmtId="0" fontId="34" fillId="29" borderId="32" xfId="0" applyFont="1" applyFill="1" applyBorder="1" applyAlignment="1" applyProtection="1">
      <alignment horizontal="center" vertical="center"/>
    </xf>
    <xf numFmtId="0" fontId="10" fillId="0" borderId="28" xfId="0" applyFont="1" applyBorder="1" applyAlignment="1" applyProtection="1">
      <alignment vertical="center"/>
    </xf>
    <xf numFmtId="0" fontId="10" fillId="0" borderId="29" xfId="0" applyFont="1" applyBorder="1" applyAlignment="1" applyProtection="1">
      <alignment vertical="center"/>
    </xf>
    <xf numFmtId="0" fontId="10" fillId="0" borderId="30" xfId="0" applyFont="1" applyBorder="1" applyAlignment="1" applyProtection="1">
      <alignment vertical="center"/>
    </xf>
    <xf numFmtId="0" fontId="59" fillId="0" borderId="0" xfId="66" applyFont="1"/>
    <xf numFmtId="169" fontId="56" fillId="0" borderId="0" xfId="66" applyNumberFormat="1"/>
    <xf numFmtId="0" fontId="56" fillId="0" borderId="0" xfId="66"/>
    <xf numFmtId="0" fontId="56" fillId="0" borderId="0" xfId="66" applyAlignment="1">
      <alignment horizontal="center"/>
    </xf>
    <xf numFmtId="0" fontId="56" fillId="0" borderId="33" xfId="66" applyBorder="1"/>
    <xf numFmtId="169" fontId="59" fillId="0" borderId="34" xfId="66" applyNumberFormat="1" applyFont="1" applyBorder="1" applyAlignment="1">
      <alignment horizontal="center"/>
    </xf>
    <xf numFmtId="0" fontId="60" fillId="0" borderId="35" xfId="66" applyFont="1" applyBorder="1"/>
    <xf numFmtId="169" fontId="59" fillId="0" borderId="36" xfId="66" applyNumberFormat="1" applyFont="1" applyBorder="1" applyAlignment="1">
      <alignment horizontal="center"/>
    </xf>
    <xf numFmtId="0" fontId="60" fillId="0" borderId="37" xfId="66" applyFont="1" applyBorder="1"/>
    <xf numFmtId="170" fontId="60" fillId="0" borderId="38" xfId="66" applyNumberFormat="1" applyFont="1" applyBorder="1"/>
    <xf numFmtId="0" fontId="61" fillId="0" borderId="37" xfId="66" applyFont="1" applyBorder="1"/>
    <xf numFmtId="0" fontId="56" fillId="0" borderId="0" xfId="66" applyFill="1" applyAlignment="1">
      <alignment horizontal="center"/>
    </xf>
    <xf numFmtId="0" fontId="56" fillId="0" borderId="0" xfId="66" applyBorder="1"/>
    <xf numFmtId="0" fontId="56" fillId="0" borderId="0" xfId="66" applyFill="1" applyBorder="1" applyAlignment="1">
      <alignment horizontal="center"/>
    </xf>
    <xf numFmtId="0" fontId="56" fillId="0" borderId="0" xfId="66" applyBorder="1" applyAlignment="1">
      <alignment horizontal="center"/>
    </xf>
    <xf numFmtId="171" fontId="56" fillId="0" borderId="0" xfId="66" applyNumberFormat="1" applyFill="1" applyBorder="1" applyAlignment="1" applyProtection="1">
      <alignment horizontal="right"/>
      <protection locked="0"/>
    </xf>
    <xf numFmtId="169" fontId="60" fillId="0" borderId="38" xfId="66" applyNumberFormat="1" applyFont="1" applyBorder="1"/>
    <xf numFmtId="0" fontId="59" fillId="30" borderId="39" xfId="66" applyFont="1" applyFill="1" applyBorder="1"/>
    <xf numFmtId="170" fontId="59" fillId="30" borderId="40" xfId="66" applyNumberFormat="1" applyFont="1" applyFill="1" applyBorder="1"/>
    <xf numFmtId="169" fontId="56" fillId="0" borderId="0" xfId="66" applyNumberFormat="1" applyAlignment="1">
      <alignment horizontal="center"/>
    </xf>
    <xf numFmtId="0" fontId="62" fillId="30" borderId="39" xfId="66" applyFont="1" applyFill="1" applyBorder="1"/>
    <xf numFmtId="0" fontId="56" fillId="0" borderId="41" xfId="66" applyBorder="1"/>
    <xf numFmtId="169" fontId="56" fillId="0" borderId="42" xfId="66" applyNumberFormat="1" applyBorder="1"/>
    <xf numFmtId="0" fontId="61" fillId="0" borderId="0" xfId="66" applyFont="1"/>
    <xf numFmtId="169" fontId="61" fillId="0" borderId="0" xfId="66" applyNumberFormat="1" applyFont="1"/>
    <xf numFmtId="0" fontId="56" fillId="0" borderId="37" xfId="66" applyFont="1" applyBorder="1"/>
    <xf numFmtId="3" fontId="56" fillId="0" borderId="0" xfId="66" applyNumberFormat="1" applyAlignment="1">
      <alignment horizontal="center"/>
    </xf>
    <xf numFmtId="0" fontId="63" fillId="0" borderId="37" xfId="66" applyFont="1" applyBorder="1"/>
    <xf numFmtId="170" fontId="60" fillId="0" borderId="43" xfId="66" applyNumberFormat="1" applyFont="1" applyBorder="1"/>
    <xf numFmtId="0" fontId="59" fillId="30" borderId="44" xfId="63" applyFont="1" applyFill="1" applyBorder="1"/>
    <xf numFmtId="170" fontId="59" fillId="30" borderId="45" xfId="63" applyNumberFormat="1" applyFont="1" applyFill="1" applyBorder="1"/>
    <xf numFmtId="0" fontId="48" fillId="0" borderId="0" xfId="66" applyFont="1" applyAlignment="1">
      <alignment horizontal="left"/>
    </xf>
    <xf numFmtId="169" fontId="48" fillId="0" borderId="0" xfId="66" applyNumberFormat="1" applyFont="1" applyAlignment="1">
      <alignment horizontal="left"/>
    </xf>
    <xf numFmtId="0" fontId="56" fillId="0" borderId="46" xfId="66" applyBorder="1"/>
    <xf numFmtId="0" fontId="56" fillId="0" borderId="47" xfId="66" applyBorder="1"/>
    <xf numFmtId="0" fontId="48" fillId="13" borderId="0" xfId="64" applyFill="1" applyProtection="1"/>
    <xf numFmtId="0" fontId="67" fillId="13" borderId="0" xfId="64" applyFont="1" applyFill="1" applyAlignment="1" applyProtection="1">
      <alignment vertical="center"/>
    </xf>
    <xf numFmtId="0" fontId="68" fillId="13" borderId="0" xfId="64" applyFont="1" applyFill="1" applyAlignment="1" applyProtection="1">
      <alignment horizontal="left" vertical="center"/>
    </xf>
    <xf numFmtId="0" fontId="69" fillId="13" borderId="0" xfId="53" applyNumberFormat="1" applyFont="1" applyFill="1" applyBorder="1" applyAlignment="1" applyProtection="1">
      <alignment vertical="center"/>
    </xf>
    <xf numFmtId="0" fontId="48" fillId="0" borderId="0" xfId="64"/>
    <xf numFmtId="0" fontId="70" fillId="31" borderId="0" xfId="64" applyFont="1" applyFill="1" applyAlignment="1">
      <alignment horizontal="center" vertical="center"/>
    </xf>
    <xf numFmtId="0" fontId="48" fillId="0" borderId="11" xfId="64" applyBorder="1"/>
    <xf numFmtId="0" fontId="48" fillId="0" borderId="12" xfId="64" applyBorder="1"/>
    <xf numFmtId="0" fontId="48" fillId="0" borderId="48" xfId="64" applyBorder="1"/>
    <xf numFmtId="0" fontId="48" fillId="0" borderId="13" xfId="64" applyBorder="1"/>
    <xf numFmtId="0" fontId="48" fillId="0" borderId="0" xfId="64" applyBorder="1"/>
    <xf numFmtId="0" fontId="71" fillId="0" borderId="0" xfId="64" applyFont="1" applyBorder="1" applyAlignment="1">
      <alignment horizontal="left" vertical="center"/>
    </xf>
    <xf numFmtId="0" fontId="48" fillId="0" borderId="49" xfId="64" applyBorder="1"/>
    <xf numFmtId="0" fontId="72" fillId="0" borderId="0" xfId="64" applyFont="1" applyBorder="1" applyAlignment="1">
      <alignment horizontal="left" vertical="center"/>
    </xf>
    <xf numFmtId="0" fontId="73" fillId="0" borderId="0" xfId="64" applyFont="1" applyAlignment="1">
      <alignment vertical="center"/>
    </xf>
    <xf numFmtId="0" fontId="73" fillId="0" borderId="13" xfId="64" applyFont="1" applyBorder="1" applyAlignment="1">
      <alignment vertical="center"/>
    </xf>
    <xf numFmtId="0" fontId="73" fillId="0" borderId="0" xfId="64" applyFont="1" applyBorder="1" applyAlignment="1">
      <alignment vertical="center"/>
    </xf>
    <xf numFmtId="0" fontId="73" fillId="0" borderId="49" xfId="64" applyFont="1" applyBorder="1" applyAlignment="1">
      <alignment vertical="center"/>
    </xf>
    <xf numFmtId="0" fontId="75" fillId="0" borderId="0" xfId="64" applyFont="1" applyBorder="1" applyAlignment="1">
      <alignment horizontal="left" vertical="center"/>
    </xf>
    <xf numFmtId="14" fontId="75" fillId="0" borderId="0" xfId="64" applyNumberFormat="1" applyFont="1" applyBorder="1" applyAlignment="1">
      <alignment horizontal="left" vertical="center"/>
    </xf>
    <xf numFmtId="0" fontId="73" fillId="0" borderId="13" xfId="64" applyFont="1" applyBorder="1" applyAlignment="1">
      <alignment vertical="center" wrapText="1"/>
    </xf>
    <xf numFmtId="0" fontId="73" fillId="0" borderId="0" xfId="64" applyFont="1" applyBorder="1" applyAlignment="1">
      <alignment vertical="center" wrapText="1"/>
    </xf>
    <xf numFmtId="0" fontId="73" fillId="0" borderId="49" xfId="64" applyFont="1" applyBorder="1" applyAlignment="1">
      <alignment vertical="center" wrapText="1"/>
    </xf>
    <xf numFmtId="0" fontId="73" fillId="0" borderId="0" xfId="64" applyFont="1" applyAlignment="1">
      <alignment vertical="center" wrapText="1"/>
    </xf>
    <xf numFmtId="0" fontId="73" fillId="0" borderId="20" xfId="64" applyFont="1" applyBorder="1" applyAlignment="1">
      <alignment vertical="center"/>
    </xf>
    <xf numFmtId="0" fontId="73" fillId="0" borderId="50" xfId="64" applyFont="1" applyBorder="1" applyAlignment="1">
      <alignment vertical="center"/>
    </xf>
    <xf numFmtId="0" fontId="76" fillId="0" borderId="0" xfId="64" applyFont="1" applyBorder="1" applyAlignment="1">
      <alignment horizontal="left" vertical="center"/>
    </xf>
    <xf numFmtId="4" fontId="77" fillId="0" borderId="0" xfId="64" applyNumberFormat="1" applyFont="1" applyBorder="1" applyAlignment="1">
      <alignment vertical="center"/>
    </xf>
    <xf numFmtId="0" fontId="78" fillId="0" borderId="0" xfId="64" applyFont="1" applyBorder="1" applyAlignment="1">
      <alignment horizontal="right" vertical="center"/>
    </xf>
    <xf numFmtId="0" fontId="78" fillId="0" borderId="0" xfId="64" applyFont="1" applyBorder="1" applyAlignment="1">
      <alignment horizontal="left" vertical="center"/>
    </xf>
    <xf numFmtId="4" fontId="78" fillId="0" borderId="0" xfId="64" applyNumberFormat="1" applyFont="1" applyBorder="1" applyAlignment="1">
      <alignment vertical="center"/>
    </xf>
    <xf numFmtId="164" fontId="78" fillId="0" borderId="0" xfId="64" applyNumberFormat="1" applyFont="1" applyBorder="1" applyAlignment="1">
      <alignment horizontal="right" vertical="center"/>
    </xf>
    <xf numFmtId="0" fontId="73" fillId="31" borderId="0" xfId="64" applyFont="1" applyFill="1" applyBorder="1" applyAlignment="1">
      <alignment vertical="center"/>
    </xf>
    <xf numFmtId="0" fontId="74" fillId="31" borderId="16" xfId="64" applyFont="1" applyFill="1" applyBorder="1" applyAlignment="1">
      <alignment horizontal="left" vertical="center"/>
    </xf>
    <xf numFmtId="0" fontId="73" fillId="31" borderId="17" xfId="64" applyFont="1" applyFill="1" applyBorder="1" applyAlignment="1">
      <alignment vertical="center"/>
    </xf>
    <xf numFmtId="0" fontId="74" fillId="31" borderId="17" xfId="64" applyFont="1" applyFill="1" applyBorder="1" applyAlignment="1">
      <alignment horizontal="right" vertical="center"/>
    </xf>
    <xf numFmtId="0" fontId="74" fillId="31" borderId="17" xfId="64" applyFont="1" applyFill="1" applyBorder="1" applyAlignment="1">
      <alignment horizontal="center" vertical="center"/>
    </xf>
    <xf numFmtId="4" fontId="74" fillId="31" borderId="17" xfId="64" applyNumberFormat="1" applyFont="1" applyFill="1" applyBorder="1" applyAlignment="1">
      <alignment vertical="center"/>
    </xf>
    <xf numFmtId="0" fontId="73" fillId="31" borderId="51" xfId="64" applyFont="1" applyFill="1" applyBorder="1" applyAlignment="1">
      <alignment vertical="center"/>
    </xf>
    <xf numFmtId="0" fontId="73" fillId="0" borderId="18" xfId="64" applyFont="1" applyBorder="1" applyAlignment="1">
      <alignment vertical="center"/>
    </xf>
    <xf numFmtId="0" fontId="73" fillId="0" borderId="19" xfId="64" applyFont="1" applyBorder="1" applyAlignment="1">
      <alignment vertical="center"/>
    </xf>
    <xf numFmtId="0" fontId="73" fillId="0" borderId="52" xfId="64" applyFont="1" applyBorder="1" applyAlignment="1">
      <alignment vertical="center"/>
    </xf>
    <xf numFmtId="0" fontId="73" fillId="0" borderId="11" xfId="64" applyFont="1" applyBorder="1" applyAlignment="1">
      <alignment vertical="center"/>
    </xf>
    <xf numFmtId="0" fontId="73" fillId="0" borderId="12" xfId="64" applyFont="1" applyBorder="1" applyAlignment="1">
      <alignment vertical="center"/>
    </xf>
    <xf numFmtId="0" fontId="73" fillId="0" borderId="48" xfId="64" applyFont="1" applyBorder="1" applyAlignment="1">
      <alignment vertical="center"/>
    </xf>
    <xf numFmtId="0" fontId="75" fillId="31" borderId="0" xfId="64" applyFont="1" applyFill="1" applyBorder="1" applyAlignment="1">
      <alignment horizontal="left" vertical="center"/>
    </xf>
    <xf numFmtId="0" fontId="75" fillId="31" borderId="0" xfId="64" applyFont="1" applyFill="1" applyBorder="1" applyAlignment="1">
      <alignment horizontal="right" vertical="center"/>
    </xf>
    <xf numFmtId="0" fontId="73" fillId="31" borderId="49" xfId="64" applyFont="1" applyFill="1" applyBorder="1" applyAlignment="1">
      <alignment vertical="center"/>
    </xf>
    <xf numFmtId="0" fontId="77" fillId="0" borderId="0" xfId="64" applyFont="1" applyBorder="1" applyAlignment="1">
      <alignment horizontal="left" vertical="center"/>
    </xf>
    <xf numFmtId="0" fontId="79" fillId="0" borderId="13" xfId="64" applyFont="1" applyBorder="1" applyAlignment="1">
      <alignment vertical="center"/>
    </xf>
    <xf numFmtId="0" fontId="79" fillId="0" borderId="0" xfId="64" applyFont="1" applyBorder="1" applyAlignment="1">
      <alignment vertical="center"/>
    </xf>
    <xf numFmtId="0" fontId="79" fillId="0" borderId="29" xfId="64" applyFont="1" applyBorder="1" applyAlignment="1">
      <alignment horizontal="left" vertical="center"/>
    </xf>
    <xf numFmtId="0" fontId="79" fillId="0" borderId="29" xfId="64" applyFont="1" applyBorder="1" applyAlignment="1">
      <alignment vertical="center"/>
    </xf>
    <xf numFmtId="4" fontId="79" fillId="0" borderId="29" xfId="64" applyNumberFormat="1" applyFont="1" applyBorder="1" applyAlignment="1">
      <alignment vertical="center"/>
    </xf>
    <xf numFmtId="0" fontId="79" fillId="0" borderId="49" xfId="64" applyFont="1" applyBorder="1" applyAlignment="1">
      <alignment vertical="center"/>
    </xf>
    <xf numFmtId="0" fontId="79" fillId="0" borderId="0" xfId="64" applyFont="1" applyAlignment="1">
      <alignment vertical="center"/>
    </xf>
    <xf numFmtId="0" fontId="80" fillId="0" borderId="13" xfId="64" applyFont="1" applyBorder="1" applyAlignment="1">
      <alignment vertical="center"/>
    </xf>
    <xf numFmtId="0" fontId="80" fillId="0" borderId="0" xfId="64" applyFont="1" applyBorder="1" applyAlignment="1">
      <alignment vertical="center"/>
    </xf>
    <xf numFmtId="0" fontId="80" fillId="0" borderId="49" xfId="64" applyFont="1" applyBorder="1" applyAlignment="1">
      <alignment vertical="center"/>
    </xf>
    <xf numFmtId="0" fontId="80" fillId="0" borderId="0" xfId="64" applyFont="1" applyAlignment="1">
      <alignment vertical="center"/>
    </xf>
    <xf numFmtId="0" fontId="80" fillId="0" borderId="29" xfId="64" applyFont="1" applyBorder="1" applyAlignment="1">
      <alignment horizontal="left" vertical="center"/>
    </xf>
    <xf numFmtId="0" fontId="80" fillId="0" borderId="29" xfId="64" applyFont="1" applyBorder="1" applyAlignment="1">
      <alignment vertical="center"/>
    </xf>
    <xf numFmtId="4" fontId="80" fillId="0" borderId="29" xfId="64" applyNumberFormat="1" applyFont="1" applyBorder="1" applyAlignment="1">
      <alignment vertical="center"/>
    </xf>
    <xf numFmtId="0" fontId="48" fillId="0" borderId="0" xfId="62"/>
    <xf numFmtId="0" fontId="48" fillId="0" borderId="0" xfId="62" applyFont="1"/>
    <xf numFmtId="0" fontId="59" fillId="0" borderId="0" xfId="62" applyFont="1" applyAlignment="1">
      <alignment horizontal="center"/>
    </xf>
    <xf numFmtId="0" fontId="48" fillId="0" borderId="0" xfId="62" applyAlignment="1">
      <alignment horizontal="center"/>
    </xf>
    <xf numFmtId="0" fontId="81" fillId="0" borderId="0" xfId="62" applyFont="1"/>
    <xf numFmtId="0" fontId="82" fillId="0" borderId="0" xfId="62" applyFont="1"/>
    <xf numFmtId="49" fontId="82" fillId="0" borderId="0" xfId="62" applyNumberFormat="1" applyFont="1"/>
    <xf numFmtId="0" fontId="83" fillId="0" borderId="0" xfId="62" applyFont="1"/>
    <xf numFmtId="0" fontId="83" fillId="0" borderId="0" xfId="62" applyFont="1" applyProtection="1">
      <protection locked="0"/>
    </xf>
    <xf numFmtId="0" fontId="83" fillId="0" borderId="0" xfId="62" applyFont="1" applyFill="1" applyBorder="1" applyAlignment="1">
      <alignment horizontal="left" vertical="center"/>
    </xf>
    <xf numFmtId="49" fontId="83" fillId="0" borderId="0" xfId="62" applyNumberFormat="1" applyFont="1" applyBorder="1" applyAlignment="1">
      <alignment horizontal="left" vertical="center"/>
    </xf>
    <xf numFmtId="0" fontId="83" fillId="0" borderId="0" xfId="62" applyFont="1" applyBorder="1" applyAlignment="1">
      <alignment horizontal="left" vertical="center"/>
    </xf>
    <xf numFmtId="0" fontId="83" fillId="0" borderId="0" xfId="62" applyFont="1" applyBorder="1" applyAlignment="1" applyProtection="1">
      <alignment horizontal="left" vertical="center"/>
      <protection locked="0"/>
    </xf>
    <xf numFmtId="0" fontId="83" fillId="0" borderId="0" xfId="62" applyFont="1" applyBorder="1" applyAlignment="1" applyProtection="1">
      <protection locked="0"/>
    </xf>
    <xf numFmtId="0" fontId="83" fillId="0" borderId="0" xfId="62" applyFont="1" applyBorder="1"/>
    <xf numFmtId="0" fontId="84" fillId="0" borderId="53" xfId="62" applyFont="1" applyBorder="1" applyAlignment="1">
      <alignment horizontal="center"/>
    </xf>
    <xf numFmtId="0" fontId="84" fillId="0" borderId="53" xfId="62" applyFont="1" applyBorder="1" applyAlignment="1">
      <alignment horizontal="center" vertical="center"/>
    </xf>
    <xf numFmtId="0" fontId="84" fillId="0" borderId="0" xfId="62" applyFont="1" applyBorder="1" applyAlignment="1">
      <alignment horizontal="center"/>
    </xf>
    <xf numFmtId="0" fontId="84" fillId="0" borderId="54" xfId="62" applyFont="1" applyBorder="1" applyAlignment="1">
      <alignment horizontal="center"/>
    </xf>
    <xf numFmtId="0" fontId="84" fillId="0" borderId="54" xfId="62" applyFont="1" applyBorder="1" applyAlignment="1">
      <alignment horizontal="center" vertical="center"/>
    </xf>
    <xf numFmtId="0" fontId="84" fillId="0" borderId="55" xfId="62" applyFont="1" applyBorder="1" applyAlignment="1" applyProtection="1">
      <alignment horizontal="center"/>
      <protection locked="0"/>
    </xf>
    <xf numFmtId="168" fontId="84" fillId="0" borderId="48" xfId="62" applyNumberFormat="1" applyFont="1" applyBorder="1" applyAlignment="1" applyProtection="1">
      <alignment horizontal="center"/>
      <protection locked="0"/>
    </xf>
    <xf numFmtId="168" fontId="84" fillId="0" borderId="56" xfId="62" applyNumberFormat="1" applyFont="1" applyBorder="1" applyAlignment="1" applyProtection="1">
      <alignment horizontal="center"/>
      <protection locked="0"/>
    </xf>
    <xf numFmtId="0" fontId="83" fillId="0" borderId="57" xfId="62" applyFont="1" applyFill="1" applyBorder="1" applyAlignment="1">
      <alignment horizontal="center" vertical="center"/>
    </xf>
    <xf numFmtId="49" fontId="83" fillId="0" borderId="58" xfId="62" applyNumberFormat="1" applyFont="1" applyFill="1" applyBorder="1" applyAlignment="1">
      <alignment horizontal="center" vertical="center"/>
    </xf>
    <xf numFmtId="49" fontId="84" fillId="0" borderId="58" xfId="62" applyNumberFormat="1" applyFont="1" applyFill="1" applyBorder="1" applyAlignment="1" applyProtection="1">
      <alignment horizontal="center" vertical="center"/>
      <protection locked="0"/>
    </xf>
    <xf numFmtId="49" fontId="84" fillId="0" borderId="58" xfId="62" applyNumberFormat="1" applyFont="1" applyFill="1" applyBorder="1" applyAlignment="1">
      <alignment horizontal="center" vertical="center"/>
    </xf>
    <xf numFmtId="49" fontId="66" fillId="0" borderId="58" xfId="62" applyNumberFormat="1" applyFont="1" applyFill="1" applyBorder="1" applyAlignment="1">
      <alignment horizontal="left" vertical="center" wrapText="1"/>
    </xf>
    <xf numFmtId="0" fontId="83" fillId="0" borderId="58" xfId="65" applyFont="1" applyFill="1" applyBorder="1" applyAlignment="1">
      <alignment horizontal="center" vertical="center"/>
    </xf>
    <xf numFmtId="3" fontId="83" fillId="0" borderId="58" xfId="62" applyNumberFormat="1" applyFont="1" applyFill="1" applyBorder="1" applyAlignment="1" applyProtection="1">
      <alignment horizontal="center" vertical="center"/>
      <protection locked="0"/>
    </xf>
    <xf numFmtId="3" fontId="83" fillId="0" borderId="58" xfId="64" applyNumberFormat="1" applyFont="1" applyBorder="1" applyAlignment="1" applyProtection="1">
      <alignment horizontal="center" vertical="center"/>
      <protection locked="0"/>
    </xf>
    <xf numFmtId="3" fontId="83" fillId="0" borderId="59" xfId="64" applyNumberFormat="1" applyFont="1" applyBorder="1" applyAlignment="1" applyProtection="1">
      <alignment horizontal="center" vertical="center"/>
      <protection locked="0"/>
    </xf>
    <xf numFmtId="0" fontId="83" fillId="0" borderId="0" xfId="62" applyFont="1" applyBorder="1" applyAlignment="1">
      <alignment horizontal="right"/>
    </xf>
    <xf numFmtId="0" fontId="48" fillId="0" borderId="0" xfId="65"/>
    <xf numFmtId="0" fontId="83" fillId="0" borderId="60" xfId="62" applyNumberFormat="1" applyFont="1" applyFill="1" applyBorder="1" applyAlignment="1" applyProtection="1">
      <alignment horizontal="center" vertical="center"/>
      <protection locked="0"/>
    </xf>
    <xf numFmtId="49" fontId="83" fillId="0" borderId="61" xfId="62" applyNumberFormat="1" applyFont="1" applyFill="1" applyBorder="1" applyAlignment="1">
      <alignment horizontal="center" vertical="center"/>
    </xf>
    <xf numFmtId="0" fontId="84" fillId="0" borderId="61" xfId="62" applyNumberFormat="1" applyFont="1" applyFill="1" applyBorder="1" applyAlignment="1" applyProtection="1">
      <alignment horizontal="center" vertical="center"/>
      <protection locked="0"/>
    </xf>
    <xf numFmtId="49" fontId="84" fillId="0" borderId="61" xfId="62" applyNumberFormat="1" applyFont="1" applyFill="1" applyBorder="1" applyAlignment="1">
      <alignment horizontal="center" vertical="center"/>
    </xf>
    <xf numFmtId="49" fontId="83" fillId="0" borderId="61" xfId="62" applyNumberFormat="1" applyFont="1" applyFill="1" applyBorder="1" applyAlignment="1">
      <alignment horizontal="left" vertical="center" wrapText="1"/>
    </xf>
    <xf numFmtId="0" fontId="83" fillId="0" borderId="61" xfId="65" applyFont="1" applyFill="1" applyBorder="1" applyAlignment="1">
      <alignment horizontal="center" vertical="center"/>
    </xf>
    <xf numFmtId="3" fontId="83" fillId="0" borderId="61" xfId="62" applyNumberFormat="1" applyFont="1" applyFill="1" applyBorder="1" applyAlignment="1" applyProtection="1">
      <alignment horizontal="center" vertical="center"/>
      <protection locked="0"/>
    </xf>
    <xf numFmtId="3" fontId="83" fillId="0" borderId="61" xfId="64" applyNumberFormat="1" applyFont="1" applyBorder="1" applyAlignment="1" applyProtection="1">
      <alignment horizontal="center" vertical="center"/>
      <protection locked="0"/>
    </xf>
    <xf numFmtId="3" fontId="83" fillId="0" borderId="62" xfId="64" applyNumberFormat="1" applyFont="1" applyBorder="1" applyAlignment="1" applyProtection="1">
      <alignment horizontal="center" vertical="center"/>
      <protection locked="0"/>
    </xf>
    <xf numFmtId="3" fontId="83" fillId="0" borderId="61" xfId="64" applyNumberFormat="1" applyFont="1" applyFill="1" applyBorder="1" applyAlignment="1" applyProtection="1">
      <alignment horizontal="center" vertical="center"/>
      <protection locked="0"/>
    </xf>
    <xf numFmtId="0" fontId="83" fillId="0" borderId="63" xfId="62" applyNumberFormat="1" applyFont="1" applyFill="1" applyBorder="1" applyAlignment="1" applyProtection="1">
      <alignment horizontal="center" vertical="center"/>
      <protection locked="0"/>
    </xf>
    <xf numFmtId="49" fontId="83" fillId="0" borderId="64" xfId="62" applyNumberFormat="1" applyFont="1" applyFill="1" applyBorder="1" applyAlignment="1">
      <alignment horizontal="center" vertical="center"/>
    </xf>
    <xf numFmtId="0" fontId="84" fillId="0" borderId="65" xfId="62" applyNumberFormat="1" applyFont="1" applyFill="1" applyBorder="1" applyAlignment="1" applyProtection="1">
      <alignment horizontal="center" vertical="center"/>
      <protection locked="0"/>
    </xf>
    <xf numFmtId="49" fontId="84" fillId="0" borderId="65" xfId="62" applyNumberFormat="1" applyFont="1" applyFill="1" applyBorder="1" applyAlignment="1">
      <alignment horizontal="center" vertical="center"/>
    </xf>
    <xf numFmtId="49" fontId="83" fillId="0" borderId="65" xfId="62" applyNumberFormat="1" applyFont="1" applyFill="1" applyBorder="1" applyAlignment="1">
      <alignment horizontal="left" vertical="center" wrapText="1"/>
    </xf>
    <xf numFmtId="0" fontId="83" fillId="0" borderId="65" xfId="65" applyFont="1" applyFill="1" applyBorder="1" applyAlignment="1">
      <alignment horizontal="center" vertical="center"/>
    </xf>
    <xf numFmtId="3" fontId="83" fillId="0" borderId="65" xfId="62" applyNumberFormat="1" applyFont="1" applyFill="1" applyBorder="1" applyAlignment="1" applyProtection="1">
      <alignment horizontal="center" vertical="center"/>
      <protection locked="0"/>
    </xf>
    <xf numFmtId="3" fontId="83" fillId="0" borderId="65" xfId="65" applyNumberFormat="1" applyFont="1" applyFill="1" applyBorder="1" applyAlignment="1" applyProtection="1">
      <alignment horizontal="center" vertical="center"/>
      <protection locked="0"/>
    </xf>
    <xf numFmtId="3" fontId="83" fillId="0" borderId="66" xfId="65" applyNumberFormat="1" applyFont="1" applyFill="1" applyBorder="1" applyAlignment="1" applyProtection="1">
      <alignment horizontal="center" vertical="center"/>
      <protection locked="0"/>
    </xf>
    <xf numFmtId="0" fontId="85" fillId="0" borderId="0" xfId="62" applyFont="1" applyFill="1" applyBorder="1" applyAlignment="1">
      <alignment horizontal="left" vertical="center"/>
    </xf>
    <xf numFmtId="0" fontId="83" fillId="0" borderId="0" xfId="62" applyFont="1" applyFill="1" applyBorder="1" applyAlignment="1">
      <alignment horizontal="center" vertical="center"/>
    </xf>
    <xf numFmtId="0" fontId="84" fillId="0" borderId="0" xfId="62" applyNumberFormat="1" applyFont="1" applyFill="1" applyBorder="1" applyAlignment="1" applyProtection="1">
      <alignment horizontal="center" vertical="top"/>
      <protection locked="0"/>
    </xf>
    <xf numFmtId="49" fontId="84" fillId="0" borderId="0" xfId="62" applyNumberFormat="1" applyFont="1" applyFill="1" applyBorder="1" applyAlignment="1">
      <alignment horizontal="center" vertical="center"/>
    </xf>
    <xf numFmtId="0" fontId="86" fillId="0" borderId="0" xfId="62" applyFont="1" applyFill="1" applyBorder="1" applyAlignment="1">
      <alignment horizontal="left" wrapText="1"/>
    </xf>
    <xf numFmtId="49" fontId="84" fillId="0" borderId="0" xfId="62" applyNumberFormat="1" applyFont="1" applyFill="1" applyBorder="1" applyAlignment="1" applyProtection="1">
      <alignment horizontal="center" vertical="top"/>
      <protection locked="0"/>
    </xf>
    <xf numFmtId="1" fontId="84" fillId="0" borderId="0" xfId="62" applyNumberFormat="1" applyFont="1" applyFill="1" applyBorder="1" applyAlignment="1" applyProtection="1">
      <alignment horizontal="center" vertical="top"/>
      <protection locked="0"/>
    </xf>
    <xf numFmtId="3" fontId="84" fillId="0" borderId="0" xfId="62" applyNumberFormat="1" applyFont="1" applyFill="1" applyBorder="1" applyAlignment="1" applyProtection="1">
      <alignment horizontal="right"/>
      <protection locked="0"/>
    </xf>
    <xf numFmtId="1" fontId="83" fillId="0" borderId="0" xfId="62" applyNumberFormat="1" applyFont="1" applyFill="1" applyBorder="1" applyAlignment="1" applyProtection="1">
      <alignment horizontal="center" vertical="center"/>
      <protection locked="0"/>
    </xf>
    <xf numFmtId="0" fontId="84" fillId="0" borderId="0" xfId="62" applyFont="1" applyBorder="1" applyAlignment="1">
      <alignment horizontal="right"/>
    </xf>
    <xf numFmtId="0" fontId="85" fillId="0" borderId="11" xfId="62" applyFont="1" applyFill="1" applyBorder="1" applyAlignment="1">
      <alignment horizontal="right" vertical="center"/>
    </xf>
    <xf numFmtId="0" fontId="85" fillId="0" borderId="12" xfId="62" applyFont="1" applyFill="1" applyBorder="1" applyAlignment="1">
      <alignment horizontal="right" vertical="center"/>
    </xf>
    <xf numFmtId="0" fontId="83" fillId="0" borderId="12" xfId="62" applyFont="1" applyBorder="1" applyAlignment="1">
      <alignment horizontal="right" vertical="center"/>
    </xf>
    <xf numFmtId="0" fontId="85" fillId="0" borderId="12" xfId="62" applyFont="1" applyBorder="1" applyAlignment="1">
      <alignment horizontal="right" vertical="center"/>
    </xf>
    <xf numFmtId="0" fontId="83" fillId="0" borderId="13" xfId="62" applyFont="1" applyBorder="1"/>
    <xf numFmtId="3" fontId="83" fillId="0" borderId="61" xfId="62" applyNumberFormat="1" applyFont="1" applyBorder="1" applyAlignment="1" applyProtection="1">
      <alignment horizontal="center"/>
      <protection locked="0"/>
    </xf>
    <xf numFmtId="0" fontId="83" fillId="0" borderId="0" xfId="62" applyFont="1" applyBorder="1" applyProtection="1">
      <protection locked="0"/>
    </xf>
    <xf numFmtId="0" fontId="83" fillId="0" borderId="18" xfId="62" applyFont="1" applyBorder="1"/>
    <xf numFmtId="0" fontId="83" fillId="0" borderId="19" xfId="62" applyFont="1" applyBorder="1"/>
    <xf numFmtId="3" fontId="83" fillId="0" borderId="61" xfId="65" applyNumberFormat="1" applyFont="1" applyBorder="1" applyAlignment="1" applyProtection="1">
      <alignment horizontal="center" vertical="center"/>
      <protection locked="0"/>
    </xf>
    <xf numFmtId="0" fontId="74" fillId="0" borderId="0" xfId="64" applyFont="1" applyBorder="1" applyAlignment="1">
      <alignment vertical="center"/>
    </xf>
    <xf numFmtId="0" fontId="60" fillId="0" borderId="0" xfId="62" applyFont="1"/>
    <xf numFmtId="170" fontId="62" fillId="30" borderId="42" xfId="66" applyNumberFormat="1" applyFont="1" applyFill="1" applyBorder="1"/>
    <xf numFmtId="0" fontId="60" fillId="0" borderId="41" xfId="66" applyFont="1" applyBorder="1"/>
    <xf numFmtId="169" fontId="60" fillId="0" borderId="42" xfId="66" applyNumberFormat="1" applyFont="1" applyBorder="1"/>
    <xf numFmtId="0" fontId="64" fillId="0" borderId="44" xfId="66" applyFont="1" applyBorder="1"/>
    <xf numFmtId="170" fontId="64" fillId="0" borderId="72" xfId="66" applyNumberFormat="1" applyFont="1" applyBorder="1"/>
    <xf numFmtId="170" fontId="64" fillId="0" borderId="0" xfId="66" applyNumberFormat="1" applyFont="1" applyBorder="1"/>
    <xf numFmtId="0" fontId="59" fillId="30" borderId="67" xfId="66" applyFont="1" applyFill="1" applyBorder="1"/>
    <xf numFmtId="0" fontId="59" fillId="30" borderId="68" xfId="66" applyFont="1" applyFill="1" applyBorder="1"/>
    <xf numFmtId="0" fontId="59" fillId="30" borderId="69" xfId="66" applyFont="1" applyFill="1" applyBorder="1"/>
    <xf numFmtId="0" fontId="59" fillId="30" borderId="45" xfId="66" applyFont="1" applyFill="1" applyBorder="1"/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4" fontId="19" fillId="0" borderId="15" xfId="0" applyNumberFormat="1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4" fontId="18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right" vertical="center"/>
    </xf>
    <xf numFmtId="0" fontId="4" fillId="25" borderId="17" xfId="0" applyFont="1" applyFill="1" applyBorder="1" applyAlignment="1" applyProtection="1">
      <alignment horizontal="left" vertical="center"/>
    </xf>
    <xf numFmtId="0" fontId="0" fillId="25" borderId="17" xfId="0" applyFont="1" applyFill="1" applyBorder="1" applyAlignment="1" applyProtection="1">
      <alignment vertical="center"/>
    </xf>
    <xf numFmtId="4" fontId="4" fillId="25" borderId="17" xfId="0" applyNumberFormat="1" applyFont="1" applyFill="1" applyBorder="1" applyAlignment="1" applyProtection="1">
      <alignment vertical="center"/>
    </xf>
    <xf numFmtId="0" fontId="0" fillId="25" borderId="31" xfId="0" applyFont="1" applyFill="1" applyBorder="1" applyAlignment="1" applyProtection="1">
      <alignment vertical="center"/>
    </xf>
    <xf numFmtId="164" fontId="2" fillId="0" borderId="0" xfId="0" applyNumberFormat="1" applyFont="1" applyAlignment="1" applyProtection="1">
      <alignment horizontal="right" vertical="center"/>
    </xf>
    <xf numFmtId="0" fontId="0" fillId="0" borderId="0" xfId="0"/>
    <xf numFmtId="0" fontId="21" fillId="0" borderId="26" xfId="0" applyFont="1" applyBorder="1" applyAlignment="1">
      <alignment horizontal="center" vertical="center"/>
    </xf>
    <xf numFmtId="0" fontId="21" fillId="0" borderId="20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7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0" fillId="0" borderId="0" xfId="0" applyNumberFormat="1" applyFont="1" applyAlignment="1" applyProtection="1">
      <alignment horizontal="left" vertical="center"/>
    </xf>
    <xf numFmtId="0" fontId="0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0" fillId="24" borderId="0" xfId="0" applyNumberFormat="1" applyFont="1" applyFill="1" applyAlignment="1" applyProtection="1">
      <alignment horizontal="left" vertical="center"/>
      <protection locked="0"/>
    </xf>
    <xf numFmtId="49" fontId="0" fillId="0" borderId="0" xfId="0" applyNumberFormat="1" applyFont="1" applyAlignment="1" applyProtection="1">
      <alignment horizontal="left" vertical="center"/>
    </xf>
    <xf numFmtId="0" fontId="0" fillId="0" borderId="0" xfId="0" applyFont="1" applyAlignment="1" applyProtection="1">
      <alignment horizontal="left" vertical="center" wrapText="1"/>
    </xf>
    <xf numFmtId="4" fontId="8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4" fontId="27" fillId="0" borderId="0" xfId="0" applyNumberFormat="1" applyFont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 wrapText="1"/>
    </xf>
    <xf numFmtId="0" fontId="22" fillId="25" borderId="17" xfId="0" applyFont="1" applyFill="1" applyBorder="1" applyAlignment="1" applyProtection="1">
      <alignment horizontal="center" vertical="center"/>
    </xf>
    <xf numFmtId="0" fontId="22" fillId="25" borderId="17" xfId="0" applyFont="1" applyFill="1" applyBorder="1" applyAlignment="1" applyProtection="1">
      <alignment horizontal="left" vertical="center"/>
    </xf>
    <xf numFmtId="0" fontId="22" fillId="25" borderId="31" xfId="0" applyFont="1" applyFill="1" applyBorder="1" applyAlignment="1" applyProtection="1">
      <alignment horizontal="left" vertical="center"/>
    </xf>
    <xf numFmtId="0" fontId="22" fillId="25" borderId="17" xfId="0" applyFont="1" applyFill="1" applyBorder="1" applyAlignment="1" applyProtection="1">
      <alignment horizontal="right"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22" fillId="25" borderId="16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0" fillId="24" borderId="0" xfId="0" applyFont="1" applyFill="1" applyAlignment="1" applyProtection="1">
      <alignment horizontal="left" vertical="center"/>
      <protection locked="0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72" fillId="0" borderId="0" xfId="64" applyFont="1" applyBorder="1" applyAlignment="1">
      <alignment horizontal="left" vertical="center" wrapText="1"/>
    </xf>
    <xf numFmtId="0" fontId="74" fillId="0" borderId="0" xfId="64" applyFont="1" applyBorder="1" applyAlignment="1">
      <alignment horizontal="left" vertical="center" wrapText="1"/>
    </xf>
    <xf numFmtId="0" fontId="69" fillId="13" borderId="0" xfId="53" applyNumberFormat="1" applyFont="1" applyFill="1" applyBorder="1" applyAlignment="1" applyProtection="1">
      <alignment vertical="center"/>
    </xf>
    <xf numFmtId="0" fontId="75" fillId="0" borderId="0" xfId="64" applyFont="1" applyBorder="1" applyAlignment="1">
      <alignment horizontal="left" vertical="center" wrapText="1"/>
    </xf>
    <xf numFmtId="0" fontId="85" fillId="0" borderId="61" xfId="62" applyFont="1" applyBorder="1" applyAlignment="1" applyProtection="1">
      <alignment horizontal="center"/>
      <protection locked="0"/>
    </xf>
    <xf numFmtId="0" fontId="48" fillId="0" borderId="0" xfId="65" applyFont="1" applyFill="1" applyBorder="1" applyAlignment="1">
      <alignment wrapText="1"/>
    </xf>
    <xf numFmtId="0" fontId="48" fillId="0" borderId="0" xfId="65" applyFont="1" applyFill="1" applyBorder="1" applyAlignment="1">
      <alignment horizontal="left" wrapText="1"/>
    </xf>
    <xf numFmtId="0" fontId="84" fillId="0" borderId="70" xfId="62" applyFont="1" applyBorder="1" applyAlignment="1">
      <alignment horizontal="center" vertical="center"/>
    </xf>
    <xf numFmtId="0" fontId="84" fillId="0" borderId="53" xfId="62" applyFont="1" applyBorder="1" applyAlignment="1">
      <alignment horizontal="center" vertical="center"/>
    </xf>
    <xf numFmtId="168" fontId="84" fillId="0" borderId="58" xfId="62" applyNumberFormat="1" applyFont="1" applyBorder="1" applyAlignment="1" applyProtection="1">
      <alignment horizontal="center"/>
      <protection locked="0"/>
    </xf>
    <xf numFmtId="168" fontId="84" fillId="0" borderId="59" xfId="62" applyNumberFormat="1" applyFont="1" applyBorder="1" applyAlignment="1" applyProtection="1">
      <alignment horizontal="center"/>
      <protection locked="0"/>
    </xf>
    <xf numFmtId="1" fontId="83" fillId="0" borderId="61" xfId="62" applyNumberFormat="1" applyFont="1" applyFill="1" applyBorder="1" applyAlignment="1" applyProtection="1">
      <alignment horizontal="center" vertical="center"/>
      <protection locked="0"/>
    </xf>
    <xf numFmtId="0" fontId="83" fillId="0" borderId="61" xfId="62" applyFont="1" applyBorder="1" applyAlignment="1" applyProtection="1">
      <alignment horizontal="center" vertical="center"/>
      <protection locked="0"/>
    </xf>
    <xf numFmtId="0" fontId="85" fillId="0" borderId="71" xfId="62" applyFont="1" applyFill="1" applyBorder="1" applyAlignment="1">
      <alignment horizontal="left" vertical="center"/>
    </xf>
    <xf numFmtId="0" fontId="87" fillId="0" borderId="0" xfId="65" applyFont="1" applyFill="1" applyBorder="1" applyAlignment="1">
      <alignment horizontal="left" wrapText="1"/>
    </xf>
  </cellXfs>
  <cellStyles count="85">
    <cellStyle name=" 1" xfId="1"/>
    <cellStyle name="20 % - zvýraznenie1" xfId="2"/>
    <cellStyle name="20 % - zvýraznenie2" xfId="3"/>
    <cellStyle name="20 % - zvýraznenie3" xfId="4"/>
    <cellStyle name="20 % - zvýraznenie4" xfId="5"/>
    <cellStyle name="20 % - zvýraznenie5" xfId="6"/>
    <cellStyle name="20 % - zvýraznenie6" xfId="7"/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40 % - zvýraznenie1" xfId="14"/>
    <cellStyle name="40 % - zvýraznenie2" xfId="15"/>
    <cellStyle name="40 % - zvýraznenie3" xfId="16"/>
    <cellStyle name="40 % - zvýraznenie4" xfId="17"/>
    <cellStyle name="40 % - zvýraznenie5" xfId="18"/>
    <cellStyle name="40 % - zvýraznenie6" xfId="19"/>
    <cellStyle name="40% - Accent1" xfId="20"/>
    <cellStyle name="40% - Accent2" xfId="21"/>
    <cellStyle name="40% - Accent3" xfId="22"/>
    <cellStyle name="40% - Accent4" xfId="23"/>
    <cellStyle name="40% - Accent5" xfId="24"/>
    <cellStyle name="40% - Accent6" xfId="25"/>
    <cellStyle name="60 % - zvýraznenie1" xfId="26"/>
    <cellStyle name="60 % - zvýraznenie2" xfId="27"/>
    <cellStyle name="60 % - zvýraznenie3" xfId="28"/>
    <cellStyle name="60 % - zvýraznenie4" xfId="29"/>
    <cellStyle name="60 % - zvýraznenie5" xfId="30"/>
    <cellStyle name="60 % - zvýraznenie6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" xfId="44"/>
    <cellStyle name="Calculation" xfId="45"/>
    <cellStyle name="Dobrá" xfId="46"/>
    <cellStyle name="Explanatory Text" xfId="47"/>
    <cellStyle name="Good" xfId="48"/>
    <cellStyle name="Heading 1" xfId="49"/>
    <cellStyle name="Heading 2" xfId="50"/>
    <cellStyle name="Heading 3" xfId="51"/>
    <cellStyle name="Heading 4" xfId="52"/>
    <cellStyle name="Hypertextový odkaz_Skramníky_Žhery_Výkaz výměr_opr_neuznat" xfId="53"/>
    <cellStyle name="Check Cell" xfId="54"/>
    <cellStyle name="Input" xfId="55"/>
    <cellStyle name="Kontrolná bunka" xfId="56"/>
    <cellStyle name="Linked Cell" xfId="57"/>
    <cellStyle name="Neutral" xfId="58"/>
    <cellStyle name="Neutrálna" xfId="59"/>
    <cellStyle name="Normal_Sheet1" xfId="60"/>
    <cellStyle name="normální" xfId="0" builtinId="0" customBuiltin="1"/>
    <cellStyle name="normální 2" xfId="61"/>
    <cellStyle name="normální_Kanalizace Litovel - Chudobín- ceny " xfId="62"/>
    <cellStyle name="normální_rekapitulace" xfId="63"/>
    <cellStyle name="normální_Skramníky_Žhery_Výkaz výměr_opr_neuznat" xfId="64"/>
    <cellStyle name="normální_VV Králíky" xfId="65"/>
    <cellStyle name="normální_VV Rekapitulace Neskaredice kanalizace" xfId="66"/>
    <cellStyle name="Note" xfId="67"/>
    <cellStyle name="Output" xfId="68"/>
    <cellStyle name="Prepojená bunka" xfId="69"/>
    <cellStyle name="Spolu" xfId="70"/>
    <cellStyle name="Styl 1" xfId="71"/>
    <cellStyle name="Text upozornenia" xfId="72"/>
    <cellStyle name="Title" xfId="73"/>
    <cellStyle name="Titul" xfId="74"/>
    <cellStyle name="Total" xfId="75"/>
    <cellStyle name="Vysvetľujúci text" xfId="76"/>
    <cellStyle name="Warning Text" xfId="77"/>
    <cellStyle name="Zlá" xfId="78"/>
    <cellStyle name="Zvýraznenie1" xfId="79"/>
    <cellStyle name="Zvýraznenie2" xfId="80"/>
    <cellStyle name="Zvýraznenie3" xfId="81"/>
    <cellStyle name="Zvýraznenie4" xfId="82"/>
    <cellStyle name="Zvýraznenie5" xfId="83"/>
    <cellStyle name="Zvýraznenie6" xfId="84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142875</xdr:rowOff>
    </xdr:to>
    <xdr:pic>
      <xdr:nvPicPr>
        <xdr:cNvPr id="2049" name="Picture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2857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95250</xdr:rowOff>
    </xdr:to>
    <xdr:pic>
      <xdr:nvPicPr>
        <xdr:cNvPr id="11265" name="Picture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2857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95250</xdr:rowOff>
    </xdr:to>
    <xdr:pic>
      <xdr:nvPicPr>
        <xdr:cNvPr id="12289" name="Picture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2857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0</xdr:col>
      <xdr:colOff>285750</xdr:colOff>
      <xdr:row>0</xdr:row>
      <xdr:rowOff>276225</xdr:rowOff>
    </xdr:to>
    <xdr:pic>
      <xdr:nvPicPr>
        <xdr:cNvPr id="13313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257175" cy="2762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0</xdr:col>
      <xdr:colOff>285750</xdr:colOff>
      <xdr:row>0</xdr:row>
      <xdr:rowOff>276225</xdr:rowOff>
    </xdr:to>
    <xdr:pic>
      <xdr:nvPicPr>
        <xdr:cNvPr id="1433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257175" cy="2762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0</xdr:col>
      <xdr:colOff>285750</xdr:colOff>
      <xdr:row>0</xdr:row>
      <xdr:rowOff>276225</xdr:rowOff>
    </xdr:to>
    <xdr:pic>
      <xdr:nvPicPr>
        <xdr:cNvPr id="1536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257175" cy="2762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0</xdr:col>
      <xdr:colOff>285750</xdr:colOff>
      <xdr:row>0</xdr:row>
      <xdr:rowOff>276225</xdr:rowOff>
    </xdr:to>
    <xdr:pic>
      <xdr:nvPicPr>
        <xdr:cNvPr id="16385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257175" cy="2762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95250</xdr:rowOff>
    </xdr:to>
    <xdr:pic>
      <xdr:nvPicPr>
        <xdr:cNvPr id="17409" name="Picture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2857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95250</xdr:rowOff>
    </xdr:to>
    <xdr:pic>
      <xdr:nvPicPr>
        <xdr:cNvPr id="3073" name="Picture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2857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95250</xdr:rowOff>
    </xdr:to>
    <xdr:pic>
      <xdr:nvPicPr>
        <xdr:cNvPr id="4097" name="Picture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2857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95250</xdr:rowOff>
    </xdr:to>
    <xdr:pic>
      <xdr:nvPicPr>
        <xdr:cNvPr id="5121" name="Picture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2857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95250</xdr:rowOff>
    </xdr:to>
    <xdr:pic>
      <xdr:nvPicPr>
        <xdr:cNvPr id="6145" name="Picture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2857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95250</xdr:rowOff>
    </xdr:to>
    <xdr:pic>
      <xdr:nvPicPr>
        <xdr:cNvPr id="7169" name="Picture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2857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95250</xdr:rowOff>
    </xdr:to>
    <xdr:pic>
      <xdr:nvPicPr>
        <xdr:cNvPr id="8193" name="Picture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2857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95250</xdr:rowOff>
    </xdr:to>
    <xdr:pic>
      <xdr:nvPicPr>
        <xdr:cNvPr id="9217" name="Picture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2857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95250</xdr:rowOff>
    </xdr:to>
    <xdr:pic>
      <xdr:nvPicPr>
        <xdr:cNvPr id="10241" name="Picture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28575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tabSelected="1" zoomScaleNormal="100" zoomScaleSheetLayoutView="100" workbookViewId="0">
      <selection activeCell="B38" sqref="B38"/>
    </sheetView>
  </sheetViews>
  <sheetFormatPr defaultColWidth="10.6640625" defaultRowHeight="12.75"/>
  <cols>
    <col min="1" max="1" width="59.6640625" style="260" customWidth="1"/>
    <col min="2" max="2" width="34.83203125" style="259" customWidth="1"/>
    <col min="3" max="3" width="17.33203125" style="260" customWidth="1"/>
    <col min="4" max="4" width="10.6640625" style="260" customWidth="1"/>
    <col min="5" max="5" width="15.33203125" style="260" customWidth="1"/>
    <col min="6" max="6" width="5.5" style="260" customWidth="1"/>
    <col min="7" max="7" width="15.33203125" style="260" bestFit="1" customWidth="1"/>
    <col min="8" max="8" width="18.1640625" style="261" customWidth="1"/>
    <col min="9" max="9" width="12.1640625" style="261" bestFit="1" customWidth="1"/>
    <col min="10" max="16384" width="10.6640625" style="260"/>
  </cols>
  <sheetData>
    <row r="1" spans="1:10" ht="15.75">
      <c r="A1" s="258" t="s">
        <v>355</v>
      </c>
    </row>
    <row r="2" spans="1:10" ht="16.5" thickBot="1">
      <c r="A2" s="258" t="s">
        <v>356</v>
      </c>
    </row>
    <row r="3" spans="1:10" ht="16.5" thickBot="1">
      <c r="A3" s="437" t="s">
        <v>357</v>
      </c>
      <c r="B3" s="438"/>
    </row>
    <row r="4" spans="1:10" ht="15.75">
      <c r="A4" s="262"/>
      <c r="B4" s="263" t="s">
        <v>358</v>
      </c>
    </row>
    <row r="5" spans="1:10" ht="15.75">
      <c r="A5" s="264" t="s">
        <v>359</v>
      </c>
      <c r="B5" s="265"/>
    </row>
    <row r="6" spans="1:10">
      <c r="A6" s="266" t="s">
        <v>360</v>
      </c>
      <c r="B6" s="267">
        <f>'SO_01 - Tlakové kanalizač...'!J30</f>
        <v>0</v>
      </c>
    </row>
    <row r="7" spans="1:10">
      <c r="A7" s="266" t="s">
        <v>361</v>
      </c>
      <c r="B7" s="267">
        <f>'SO_02.1 - Podružné tlakov...'!J32</f>
        <v>0</v>
      </c>
    </row>
    <row r="8" spans="1:10">
      <c r="A8" s="268" t="s">
        <v>362</v>
      </c>
      <c r="B8" s="267">
        <f>'SO_02.2 - Podružné tlakov...'!J32</f>
        <v>0</v>
      </c>
    </row>
    <row r="9" spans="1:10">
      <c r="A9" s="266" t="s">
        <v>363</v>
      </c>
      <c r="B9" s="267">
        <f>'SO_03.1 - Domovní čerpací...'!J41</f>
        <v>0</v>
      </c>
    </row>
    <row r="10" spans="1:10">
      <c r="A10" s="268" t="s">
        <v>364</v>
      </c>
      <c r="B10" s="267">
        <f>'SO_03.2 - Domovní čerpací...'!J41</f>
        <v>0</v>
      </c>
    </row>
    <row r="11" spans="1:10">
      <c r="A11" s="266" t="s">
        <v>365</v>
      </c>
      <c r="B11" s="267"/>
    </row>
    <row r="12" spans="1:10">
      <c r="A12" s="266" t="s">
        <v>366</v>
      </c>
      <c r="B12" s="267">
        <f>'SO_04 - Tlakové kanalizač...'!J39</f>
        <v>0</v>
      </c>
    </row>
    <row r="13" spans="1:10">
      <c r="A13" s="266" t="s">
        <v>367</v>
      </c>
      <c r="B13" s="267">
        <f>'SO_05.1 - Podružné tlakov...'!J41</f>
        <v>0</v>
      </c>
      <c r="H13" s="269"/>
    </row>
    <row r="14" spans="1:10">
      <c r="A14" s="268" t="s">
        <v>368</v>
      </c>
      <c r="B14" s="267">
        <f>'SO_05.2 - Podružné tlakov...'!J41</f>
        <v>0</v>
      </c>
      <c r="H14" s="269"/>
    </row>
    <row r="15" spans="1:10">
      <c r="A15" s="266" t="s">
        <v>369</v>
      </c>
      <c r="B15" s="267">
        <f>'SO_06.1 - Domovní čerpací...'!J41</f>
        <v>0</v>
      </c>
      <c r="G15" s="270"/>
      <c r="H15" s="271"/>
      <c r="I15" s="272"/>
    </row>
    <row r="16" spans="1:10">
      <c r="A16" s="268" t="s">
        <v>370</v>
      </c>
      <c r="B16" s="267">
        <f>'SO_06.2 - Domovní čerpací...'!J41</f>
        <v>0</v>
      </c>
      <c r="D16" s="261"/>
      <c r="G16" s="270"/>
      <c r="H16" s="273"/>
      <c r="I16" s="272"/>
      <c r="J16" s="261"/>
    </row>
    <row r="17" spans="1:10">
      <c r="A17" s="266"/>
      <c r="B17" s="274"/>
      <c r="D17" s="261"/>
      <c r="H17" s="260"/>
      <c r="J17" s="261"/>
    </row>
    <row r="18" spans="1:10" ht="16.5" thickBot="1">
      <c r="A18" s="275" t="s">
        <v>371</v>
      </c>
      <c r="B18" s="276">
        <f>B6+B7+B9+B12+B13+B15</f>
        <v>0</v>
      </c>
      <c r="H18" s="259"/>
      <c r="J18" s="277"/>
    </row>
    <row r="19" spans="1:10" ht="16.5" thickBot="1">
      <c r="A19" s="278" t="s">
        <v>372</v>
      </c>
      <c r="B19" s="276">
        <f>B8+B10+B14+B16</f>
        <v>0</v>
      </c>
      <c r="H19" s="259"/>
      <c r="J19" s="277"/>
    </row>
    <row r="20" spans="1:10" ht="13.5" thickBot="1">
      <c r="A20" s="279"/>
      <c r="B20" s="280"/>
      <c r="H20" s="259"/>
      <c r="J20" s="277"/>
    </row>
    <row r="21" spans="1:10" ht="16.5" thickBot="1">
      <c r="A21" s="439" t="s">
        <v>373</v>
      </c>
      <c r="B21" s="440"/>
      <c r="E21" s="281"/>
      <c r="F21" s="281"/>
      <c r="G21" s="281"/>
      <c r="H21" s="282"/>
      <c r="J21" s="261"/>
    </row>
    <row r="22" spans="1:10">
      <c r="A22" s="279"/>
      <c r="B22" s="280"/>
      <c r="H22" s="259"/>
      <c r="J22" s="261"/>
    </row>
    <row r="23" spans="1:10">
      <c r="A23" s="283" t="s">
        <v>374</v>
      </c>
      <c r="B23" s="267">
        <f>'PS 01'!J24</f>
        <v>0</v>
      </c>
      <c r="I23" s="284"/>
      <c r="J23" s="261"/>
    </row>
    <row r="24" spans="1:10">
      <c r="A24" s="285" t="s">
        <v>375</v>
      </c>
      <c r="B24" s="286">
        <f>'PS 01_neuznat'!J24</f>
        <v>0</v>
      </c>
      <c r="I24" s="284"/>
      <c r="J24" s="261"/>
    </row>
    <row r="25" spans="1:10">
      <c r="A25" s="283" t="s">
        <v>376</v>
      </c>
      <c r="B25" s="286">
        <f>'PS 02'!J24</f>
        <v>0</v>
      </c>
      <c r="I25" s="284"/>
      <c r="J25" s="261"/>
    </row>
    <row r="26" spans="1:10">
      <c r="A26" s="285" t="s">
        <v>377</v>
      </c>
      <c r="B26" s="286">
        <f>'PS 02_neuznat'!J24</f>
        <v>0</v>
      </c>
      <c r="I26" s="284"/>
      <c r="J26" s="261"/>
    </row>
    <row r="27" spans="1:10">
      <c r="A27" s="283"/>
      <c r="B27" s="286"/>
      <c r="I27" s="284"/>
      <c r="J27" s="261"/>
    </row>
    <row r="28" spans="1:10">
      <c r="A28" s="283"/>
      <c r="B28" s="286"/>
      <c r="I28" s="284"/>
      <c r="J28" s="261"/>
    </row>
    <row r="29" spans="1:10">
      <c r="A29" s="266"/>
      <c r="B29" s="267"/>
      <c r="D29" s="261"/>
      <c r="H29" s="260"/>
      <c r="J29" s="261"/>
    </row>
    <row r="30" spans="1:10" ht="16.5" thickBot="1">
      <c r="A30" s="275" t="s">
        <v>227</v>
      </c>
      <c r="B30" s="276">
        <f>B23+B25</f>
        <v>0</v>
      </c>
      <c r="H30" s="260"/>
      <c r="J30" s="261"/>
    </row>
    <row r="31" spans="1:10" ht="16.5" thickBot="1">
      <c r="A31" s="278" t="s">
        <v>228</v>
      </c>
      <c r="B31" s="431">
        <f>B24+B26</f>
        <v>0</v>
      </c>
    </row>
    <row r="32" spans="1:10" ht="13.5" thickBot="1">
      <c r="A32" s="432"/>
      <c r="B32" s="433"/>
    </row>
    <row r="33" spans="1:5" ht="16.5" thickBot="1">
      <c r="A33" s="287" t="s">
        <v>378</v>
      </c>
      <c r="B33" s="288">
        <f>'VRN - Vedlejší rozpočtové...'!J30</f>
        <v>0</v>
      </c>
    </row>
    <row r="34" spans="1:5">
      <c r="A34" s="432"/>
      <c r="B34" s="433"/>
    </row>
    <row r="35" spans="1:5" ht="13.5" thickBot="1">
      <c r="A35" s="432"/>
      <c r="B35" s="433"/>
      <c r="E35" s="259"/>
    </row>
    <row r="36" spans="1:5" ht="18.75" thickBot="1">
      <c r="A36" s="434" t="s">
        <v>229</v>
      </c>
      <c r="B36" s="435">
        <f>B18+B30+B33</f>
        <v>0</v>
      </c>
    </row>
    <row r="37" spans="1:5" ht="18.75" thickBot="1">
      <c r="A37" s="434" t="s">
        <v>230</v>
      </c>
      <c r="B37" s="435">
        <f>B19+B31</f>
        <v>0</v>
      </c>
    </row>
    <row r="38" spans="1:5" ht="18.75" thickBot="1">
      <c r="A38" s="434" t="s">
        <v>231</v>
      </c>
      <c r="B38" s="436">
        <f>B36+B37</f>
        <v>0</v>
      </c>
    </row>
    <row r="39" spans="1:5">
      <c r="B39" s="289" t="s">
        <v>379</v>
      </c>
    </row>
    <row r="40" spans="1:5">
      <c r="B40" s="289"/>
      <c r="C40" s="261" t="s">
        <v>380</v>
      </c>
    </row>
    <row r="41" spans="1:5" ht="21.75" customHeight="1">
      <c r="A41" s="260" t="s">
        <v>381</v>
      </c>
      <c r="B41" s="289"/>
    </row>
    <row r="42" spans="1:5" ht="21.75" customHeight="1">
      <c r="B42" s="290"/>
    </row>
    <row r="43" spans="1:5">
      <c r="C43" s="291"/>
    </row>
    <row r="44" spans="1:5" ht="21.75" customHeight="1"/>
    <row r="45" spans="1:5" ht="21.75" customHeight="1">
      <c r="A45" s="258"/>
    </row>
    <row r="46" spans="1:5" ht="27" customHeight="1">
      <c r="C46" s="292"/>
    </row>
    <row r="47" spans="1:5" ht="27" customHeight="1">
      <c r="C47" s="270"/>
    </row>
  </sheetData>
  <mergeCells count="2">
    <mergeCell ref="A3:B3"/>
    <mergeCell ref="A21:B21"/>
  </mergeCells>
  <phoneticPr fontId="58" type="noConversion"/>
  <pageMargins left="0.78740157499999996" right="0.78740157499999996" top="0.984251969" bottom="0.984251969" header="0.4921259845" footer="0.4921259845"/>
  <pageSetup paperSize="9" scale="84" orientation="landscape" r:id="rId1"/>
  <headerFooter alignWithMargins="0"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B2:BM238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style="104" customWidth="1"/>
    <col min="10" max="10" width="23.5" customWidth="1"/>
    <col min="11" max="11" width="15.5" hidden="1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46" ht="36.950000000000003" customHeight="1">
      <c r="L2" s="453"/>
      <c r="M2" s="453"/>
      <c r="N2" s="453"/>
      <c r="O2" s="453"/>
      <c r="P2" s="453"/>
      <c r="Q2" s="453"/>
      <c r="R2" s="453"/>
      <c r="S2" s="453"/>
      <c r="T2" s="453"/>
      <c r="U2" s="453"/>
      <c r="V2" s="453"/>
      <c r="AT2" s="17" t="s">
        <v>556</v>
      </c>
    </row>
    <row r="3" spans="2:46" ht="6.95" customHeight="1">
      <c r="B3" s="105"/>
      <c r="C3" s="106"/>
      <c r="D3" s="106"/>
      <c r="E3" s="106"/>
      <c r="F3" s="106"/>
      <c r="G3" s="106"/>
      <c r="H3" s="106"/>
      <c r="I3" s="107"/>
      <c r="J3" s="106"/>
      <c r="K3" s="106"/>
      <c r="L3" s="20"/>
      <c r="AT3" s="17" t="s">
        <v>525</v>
      </c>
    </row>
    <row r="4" spans="2:46" ht="24.95" customHeight="1">
      <c r="B4" s="20"/>
      <c r="D4" s="108" t="s">
        <v>566</v>
      </c>
      <c r="L4" s="20"/>
      <c r="M4" s="24" t="s">
        <v>456</v>
      </c>
      <c r="AT4" s="17" t="s">
        <v>450</v>
      </c>
    </row>
    <row r="5" spans="2:46" ht="6.95" customHeight="1">
      <c r="B5" s="20"/>
      <c r="L5" s="20"/>
    </row>
    <row r="6" spans="2:46" ht="12" customHeight="1">
      <c r="B6" s="20"/>
      <c r="D6" s="109" t="s">
        <v>462</v>
      </c>
      <c r="L6" s="20"/>
    </row>
    <row r="7" spans="2:46" ht="16.5" customHeight="1">
      <c r="B7" s="20"/>
      <c r="E7" s="487" t="str">
        <f>'Rekapitulace stavby'!K6</f>
        <v>Kanalizace Klučov - napojení místních částí Žhery a Skramníky - UZ+ NN - doplnění dotazů</v>
      </c>
      <c r="F7" s="488"/>
      <c r="G7" s="488"/>
      <c r="H7" s="488"/>
      <c r="L7" s="20"/>
    </row>
    <row r="8" spans="2:46" ht="12" customHeight="1">
      <c r="B8" s="20"/>
      <c r="D8" s="109" t="s">
        <v>567</v>
      </c>
      <c r="L8" s="20"/>
    </row>
    <row r="9" spans="2:46" s="1" customFormat="1" ht="16.5" customHeight="1">
      <c r="B9" s="38"/>
      <c r="E9" s="487" t="s">
        <v>117</v>
      </c>
      <c r="F9" s="490"/>
      <c r="G9" s="490"/>
      <c r="H9" s="490"/>
      <c r="I9" s="110"/>
      <c r="L9" s="38"/>
    </row>
    <row r="10" spans="2:46" s="1" customFormat="1" ht="12" customHeight="1">
      <c r="B10" s="38"/>
      <c r="D10" s="109" t="s">
        <v>1019</v>
      </c>
      <c r="I10" s="110"/>
      <c r="L10" s="38"/>
    </row>
    <row r="11" spans="2:46" s="1" customFormat="1" ht="36.950000000000003" customHeight="1">
      <c r="B11" s="38"/>
      <c r="E11" s="489" t="s">
        <v>180</v>
      </c>
      <c r="F11" s="490"/>
      <c r="G11" s="490"/>
      <c r="H11" s="490"/>
      <c r="I11" s="110"/>
      <c r="L11" s="38"/>
    </row>
    <row r="12" spans="2:46" s="1" customFormat="1">
      <c r="B12" s="38"/>
      <c r="I12" s="110"/>
      <c r="L12" s="38"/>
    </row>
    <row r="13" spans="2:46" s="1" customFormat="1" ht="12" customHeight="1">
      <c r="B13" s="38"/>
      <c r="D13" s="109" t="s">
        <v>464</v>
      </c>
      <c r="F13" s="17" t="s">
        <v>447</v>
      </c>
      <c r="I13" s="111" t="s">
        <v>465</v>
      </c>
      <c r="J13" s="17" t="s">
        <v>447</v>
      </c>
      <c r="L13" s="38"/>
    </row>
    <row r="14" spans="2:46" s="1" customFormat="1" ht="12" customHeight="1">
      <c r="B14" s="38"/>
      <c r="D14" s="109" t="s">
        <v>466</v>
      </c>
      <c r="F14" s="17" t="s">
        <v>472</v>
      </c>
      <c r="I14" s="111" t="s">
        <v>468</v>
      </c>
      <c r="J14" s="112" t="str">
        <f>'Rekapitulace stavby'!AN8</f>
        <v>12. 7. 2018</v>
      </c>
      <c r="L14" s="38"/>
    </row>
    <row r="15" spans="2:46" s="1" customFormat="1" ht="10.9" customHeight="1">
      <c r="B15" s="38"/>
      <c r="I15" s="110"/>
      <c r="L15" s="38"/>
    </row>
    <row r="16" spans="2:46" s="1" customFormat="1" ht="12" customHeight="1">
      <c r="B16" s="38"/>
      <c r="D16" s="109" t="s">
        <v>470</v>
      </c>
      <c r="I16" s="111" t="s">
        <v>471</v>
      </c>
      <c r="J16" s="17" t="str">
        <f>IF('Rekapitulace stavby'!AN10="","",'Rekapitulace stavby'!AN10)</f>
        <v/>
      </c>
      <c r="L16" s="38"/>
    </row>
    <row r="17" spans="2:12" s="1" customFormat="1" ht="18" customHeight="1">
      <c r="B17" s="38"/>
      <c r="E17" s="17" t="str">
        <f>IF('Rekapitulace stavby'!E11="","",'Rekapitulace stavby'!E11)</f>
        <v xml:space="preserve"> </v>
      </c>
      <c r="I17" s="111" t="s">
        <v>473</v>
      </c>
      <c r="J17" s="17" t="str">
        <f>IF('Rekapitulace stavby'!AN11="","",'Rekapitulace stavby'!AN11)</f>
        <v/>
      </c>
      <c r="L17" s="38"/>
    </row>
    <row r="18" spans="2:12" s="1" customFormat="1" ht="6.95" customHeight="1">
      <c r="B18" s="38"/>
      <c r="I18" s="110"/>
      <c r="L18" s="38"/>
    </row>
    <row r="19" spans="2:12" s="1" customFormat="1" ht="12" customHeight="1">
      <c r="B19" s="38"/>
      <c r="D19" s="109" t="s">
        <v>474</v>
      </c>
      <c r="I19" s="111" t="s">
        <v>471</v>
      </c>
      <c r="J19" s="30" t="str">
        <f>'Rekapitulace stavby'!AN13</f>
        <v>Vyplň údaj</v>
      </c>
      <c r="L19" s="38"/>
    </row>
    <row r="20" spans="2:12" s="1" customFormat="1" ht="18" customHeight="1">
      <c r="B20" s="38"/>
      <c r="E20" s="491" t="str">
        <f>'Rekapitulace stavby'!E14</f>
        <v>Vyplň údaj</v>
      </c>
      <c r="F20" s="492"/>
      <c r="G20" s="492"/>
      <c r="H20" s="492"/>
      <c r="I20" s="111" t="s">
        <v>473</v>
      </c>
      <c r="J20" s="30" t="str">
        <f>'Rekapitulace stavby'!AN14</f>
        <v>Vyplň údaj</v>
      </c>
      <c r="L20" s="38"/>
    </row>
    <row r="21" spans="2:12" s="1" customFormat="1" ht="6.95" customHeight="1">
      <c r="B21" s="38"/>
      <c r="I21" s="110"/>
      <c r="L21" s="38"/>
    </row>
    <row r="22" spans="2:12" s="1" customFormat="1" ht="12" customHeight="1">
      <c r="B22" s="38"/>
      <c r="D22" s="109" t="s">
        <v>476</v>
      </c>
      <c r="I22" s="111" t="s">
        <v>471</v>
      </c>
      <c r="J22" s="17" t="str">
        <f>IF('Rekapitulace stavby'!AN16="","",'Rekapitulace stavby'!AN16)</f>
        <v/>
      </c>
      <c r="L22" s="38"/>
    </row>
    <row r="23" spans="2:12" s="1" customFormat="1" ht="18" customHeight="1">
      <c r="B23" s="38"/>
      <c r="E23" s="17" t="str">
        <f>IF('Rekapitulace stavby'!E17="","",'Rekapitulace stavby'!E17)</f>
        <v>Ing. Martin Herman</v>
      </c>
      <c r="I23" s="111" t="s">
        <v>473</v>
      </c>
      <c r="J23" s="17" t="str">
        <f>IF('Rekapitulace stavby'!AN17="","",'Rekapitulace stavby'!AN17)</f>
        <v/>
      </c>
      <c r="L23" s="38"/>
    </row>
    <row r="24" spans="2:12" s="1" customFormat="1" ht="6.95" customHeight="1">
      <c r="B24" s="38"/>
      <c r="I24" s="110"/>
      <c r="L24" s="38"/>
    </row>
    <row r="25" spans="2:12" s="1" customFormat="1" ht="12" customHeight="1">
      <c r="B25" s="38"/>
      <c r="D25" s="109" t="s">
        <v>479</v>
      </c>
      <c r="I25" s="111" t="s">
        <v>471</v>
      </c>
      <c r="J25" s="17" t="str">
        <f>IF('Rekapitulace stavby'!AN19="","",'Rekapitulace stavby'!AN19)</f>
        <v/>
      </c>
      <c r="L25" s="38"/>
    </row>
    <row r="26" spans="2:12" s="1" customFormat="1" ht="18" customHeight="1">
      <c r="B26" s="38"/>
      <c r="E26" s="17" t="str">
        <f>IF('Rekapitulace stavby'!E20="","",'Rekapitulace stavby'!E20)</f>
        <v>VIS s.r.o., Hradec Králové, Dita Paštová</v>
      </c>
      <c r="I26" s="111" t="s">
        <v>473</v>
      </c>
      <c r="J26" s="17" t="str">
        <f>IF('Rekapitulace stavby'!AN20="","",'Rekapitulace stavby'!AN20)</f>
        <v/>
      </c>
      <c r="L26" s="38"/>
    </row>
    <row r="27" spans="2:12" s="1" customFormat="1" ht="6.95" customHeight="1">
      <c r="B27" s="38"/>
      <c r="I27" s="110"/>
      <c r="L27" s="38"/>
    </row>
    <row r="28" spans="2:12" s="1" customFormat="1" ht="12" customHeight="1">
      <c r="B28" s="38"/>
      <c r="D28" s="109" t="s">
        <v>481</v>
      </c>
      <c r="I28" s="110"/>
      <c r="L28" s="38"/>
    </row>
    <row r="29" spans="2:12" s="7" customFormat="1" ht="16.5" customHeight="1">
      <c r="B29" s="113"/>
      <c r="E29" s="493" t="s">
        <v>447</v>
      </c>
      <c r="F29" s="493"/>
      <c r="G29" s="493"/>
      <c r="H29" s="493"/>
      <c r="I29" s="114"/>
      <c r="L29" s="113"/>
    </row>
    <row r="30" spans="2:12" s="1" customFormat="1" ht="6.95" customHeight="1">
      <c r="B30" s="38"/>
      <c r="I30" s="110"/>
      <c r="L30" s="38"/>
    </row>
    <row r="31" spans="2:12" s="1" customFormat="1" ht="6.95" customHeight="1">
      <c r="B31" s="38"/>
      <c r="D31" s="56"/>
      <c r="E31" s="56"/>
      <c r="F31" s="56"/>
      <c r="G31" s="56"/>
      <c r="H31" s="56"/>
      <c r="I31" s="115"/>
      <c r="J31" s="56"/>
      <c r="K31" s="56"/>
      <c r="L31" s="38"/>
    </row>
    <row r="32" spans="2:12" s="1" customFormat="1" ht="25.35" customHeight="1">
      <c r="B32" s="38"/>
      <c r="D32" s="116" t="s">
        <v>482</v>
      </c>
      <c r="I32" s="110"/>
      <c r="J32" s="117">
        <f>ROUND(J94, 2)</f>
        <v>0</v>
      </c>
      <c r="L32" s="38"/>
    </row>
    <row r="33" spans="2:12" s="1" customFormat="1" ht="6.95" customHeight="1">
      <c r="B33" s="38"/>
      <c r="D33" s="56"/>
      <c r="E33" s="56"/>
      <c r="F33" s="56"/>
      <c r="G33" s="56"/>
      <c r="H33" s="56"/>
      <c r="I33" s="115"/>
      <c r="J33" s="56"/>
      <c r="K33" s="56"/>
      <c r="L33" s="38"/>
    </row>
    <row r="34" spans="2:12" s="1" customFormat="1" ht="14.45" customHeight="1">
      <c r="B34" s="38"/>
      <c r="F34" s="118" t="s">
        <v>484</v>
      </c>
      <c r="I34" s="119" t="s">
        <v>483</v>
      </c>
      <c r="J34" s="118" t="s">
        <v>485</v>
      </c>
      <c r="L34" s="38"/>
    </row>
    <row r="35" spans="2:12" s="1" customFormat="1" ht="14.45" customHeight="1">
      <c r="B35" s="38"/>
      <c r="D35" s="109" t="s">
        <v>486</v>
      </c>
      <c r="E35" s="109" t="s">
        <v>487</v>
      </c>
      <c r="F35" s="120">
        <f>ROUND((SUM(BE94:BE237)),  2)</f>
        <v>0</v>
      </c>
      <c r="I35" s="121">
        <v>0.21</v>
      </c>
      <c r="J35" s="120">
        <f>ROUND(((SUM(BE94:BE237))*I35),  2)</f>
        <v>0</v>
      </c>
      <c r="L35" s="38"/>
    </row>
    <row r="36" spans="2:12" s="1" customFormat="1" ht="14.45" customHeight="1">
      <c r="B36" s="38"/>
      <c r="E36" s="109" t="s">
        <v>488</v>
      </c>
      <c r="F36" s="120">
        <f>ROUND((SUM(BF94:BF237)),  2)</f>
        <v>0</v>
      </c>
      <c r="I36" s="121">
        <v>0.15</v>
      </c>
      <c r="J36" s="120">
        <f>ROUND(((SUM(BF94:BF237))*I36),  2)</f>
        <v>0</v>
      </c>
      <c r="L36" s="38"/>
    </row>
    <row r="37" spans="2:12" s="1" customFormat="1" ht="14.45" hidden="1" customHeight="1">
      <c r="B37" s="38"/>
      <c r="E37" s="109" t="s">
        <v>489</v>
      </c>
      <c r="F37" s="120">
        <f>ROUND((SUM(BG94:BG237)),  2)</f>
        <v>0</v>
      </c>
      <c r="I37" s="121">
        <v>0.21</v>
      </c>
      <c r="J37" s="120">
        <f>0</f>
        <v>0</v>
      </c>
      <c r="L37" s="38"/>
    </row>
    <row r="38" spans="2:12" s="1" customFormat="1" ht="14.45" hidden="1" customHeight="1">
      <c r="B38" s="38"/>
      <c r="E38" s="109" t="s">
        <v>490</v>
      </c>
      <c r="F38" s="120">
        <f>ROUND((SUM(BH94:BH237)),  2)</f>
        <v>0</v>
      </c>
      <c r="I38" s="121">
        <v>0.15</v>
      </c>
      <c r="J38" s="120">
        <f>0</f>
        <v>0</v>
      </c>
      <c r="L38" s="38"/>
    </row>
    <row r="39" spans="2:12" s="1" customFormat="1" ht="14.45" hidden="1" customHeight="1">
      <c r="B39" s="38"/>
      <c r="E39" s="109" t="s">
        <v>491</v>
      </c>
      <c r="F39" s="120">
        <f>ROUND((SUM(BI94:BI237)),  2)</f>
        <v>0</v>
      </c>
      <c r="I39" s="121">
        <v>0</v>
      </c>
      <c r="J39" s="120">
        <f>0</f>
        <v>0</v>
      </c>
      <c r="L39" s="38"/>
    </row>
    <row r="40" spans="2:12" s="1" customFormat="1" ht="6.95" customHeight="1">
      <c r="B40" s="38"/>
      <c r="I40" s="110"/>
      <c r="L40" s="38"/>
    </row>
    <row r="41" spans="2:12" s="1" customFormat="1" ht="25.35" customHeight="1">
      <c r="B41" s="38"/>
      <c r="C41" s="122"/>
      <c r="D41" s="123" t="s">
        <v>492</v>
      </c>
      <c r="E41" s="124"/>
      <c r="F41" s="124"/>
      <c r="G41" s="125" t="s">
        <v>493</v>
      </c>
      <c r="H41" s="126" t="s">
        <v>494</v>
      </c>
      <c r="I41" s="127"/>
      <c r="J41" s="128">
        <f>SUM(J32:J39)</f>
        <v>0</v>
      </c>
      <c r="K41" s="129"/>
      <c r="L41" s="38"/>
    </row>
    <row r="42" spans="2:12" s="1" customFormat="1" ht="14.45" customHeight="1">
      <c r="B42" s="130"/>
      <c r="C42" s="131"/>
      <c r="D42" s="131"/>
      <c r="E42" s="131"/>
      <c r="F42" s="131"/>
      <c r="G42" s="131"/>
      <c r="H42" s="131"/>
      <c r="I42" s="132"/>
      <c r="J42" s="131"/>
      <c r="K42" s="131"/>
      <c r="L42" s="38"/>
    </row>
    <row r="46" spans="2:12" s="1" customFormat="1" ht="6.95" customHeight="1">
      <c r="B46" s="133"/>
      <c r="C46" s="134"/>
      <c r="D46" s="134"/>
      <c r="E46" s="134"/>
      <c r="F46" s="134"/>
      <c r="G46" s="134"/>
      <c r="H46" s="134"/>
      <c r="I46" s="135"/>
      <c r="J46" s="134"/>
      <c r="K46" s="134"/>
      <c r="L46" s="38"/>
    </row>
    <row r="47" spans="2:12" s="1" customFormat="1" ht="24.95" customHeight="1">
      <c r="B47" s="34"/>
      <c r="C47" s="23" t="s">
        <v>569</v>
      </c>
      <c r="D47" s="35"/>
      <c r="E47" s="35"/>
      <c r="F47" s="35"/>
      <c r="G47" s="35"/>
      <c r="H47" s="35"/>
      <c r="I47" s="110"/>
      <c r="J47" s="35"/>
      <c r="K47" s="35"/>
      <c r="L47" s="38"/>
    </row>
    <row r="48" spans="2:12" s="1" customFormat="1" ht="6.95" customHeight="1">
      <c r="B48" s="34"/>
      <c r="C48" s="35"/>
      <c r="D48" s="35"/>
      <c r="E48" s="35"/>
      <c r="F48" s="35"/>
      <c r="G48" s="35"/>
      <c r="H48" s="35"/>
      <c r="I48" s="110"/>
      <c r="J48" s="35"/>
      <c r="K48" s="35"/>
      <c r="L48" s="38"/>
    </row>
    <row r="49" spans="2:47" s="1" customFormat="1" ht="12" customHeight="1">
      <c r="B49" s="34"/>
      <c r="C49" s="29" t="s">
        <v>462</v>
      </c>
      <c r="D49" s="35"/>
      <c r="E49" s="35"/>
      <c r="F49" s="35"/>
      <c r="G49" s="35"/>
      <c r="H49" s="35"/>
      <c r="I49" s="110"/>
      <c r="J49" s="35"/>
      <c r="K49" s="35"/>
      <c r="L49" s="38"/>
    </row>
    <row r="50" spans="2:47" s="1" customFormat="1" ht="16.5" customHeight="1">
      <c r="B50" s="34"/>
      <c r="C50" s="35"/>
      <c r="D50" s="35"/>
      <c r="E50" s="485" t="str">
        <f>E7</f>
        <v>Kanalizace Klučov - napojení místních částí Žhery a Skramníky - UZ+ NN - doplnění dotazů</v>
      </c>
      <c r="F50" s="486"/>
      <c r="G50" s="486"/>
      <c r="H50" s="486"/>
      <c r="I50" s="110"/>
      <c r="J50" s="35"/>
      <c r="K50" s="35"/>
      <c r="L50" s="38"/>
    </row>
    <row r="51" spans="2:47" ht="12" customHeight="1">
      <c r="B51" s="21"/>
      <c r="C51" s="29" t="s">
        <v>567</v>
      </c>
      <c r="D51" s="22"/>
      <c r="E51" s="22"/>
      <c r="F51" s="22"/>
      <c r="G51" s="22"/>
      <c r="H51" s="22"/>
      <c r="J51" s="22"/>
      <c r="K51" s="22"/>
      <c r="L51" s="20"/>
    </row>
    <row r="52" spans="2:47" s="1" customFormat="1" ht="16.5" customHeight="1">
      <c r="B52" s="34"/>
      <c r="C52" s="35"/>
      <c r="D52" s="35"/>
      <c r="E52" s="485" t="s">
        <v>117</v>
      </c>
      <c r="F52" s="461"/>
      <c r="G52" s="461"/>
      <c r="H52" s="461"/>
      <c r="I52" s="110"/>
      <c r="J52" s="35"/>
      <c r="K52" s="35"/>
      <c r="L52" s="38"/>
    </row>
    <row r="53" spans="2:47" s="1" customFormat="1" ht="12" customHeight="1">
      <c r="B53" s="34"/>
      <c r="C53" s="29" t="s">
        <v>1019</v>
      </c>
      <c r="D53" s="35"/>
      <c r="E53" s="35"/>
      <c r="F53" s="35"/>
      <c r="G53" s="35"/>
      <c r="H53" s="35"/>
      <c r="I53" s="110"/>
      <c r="J53" s="35"/>
      <c r="K53" s="35"/>
      <c r="L53" s="38"/>
    </row>
    <row r="54" spans="2:47" s="1" customFormat="1" ht="16.5" customHeight="1">
      <c r="B54" s="34"/>
      <c r="C54" s="35"/>
      <c r="D54" s="35"/>
      <c r="E54" s="462" t="str">
        <f>E11</f>
        <v>SO_05.2 - Podružné tlakové propoje Skramníky - neuznatelné náklady</v>
      </c>
      <c r="F54" s="461"/>
      <c r="G54" s="461"/>
      <c r="H54" s="461"/>
      <c r="I54" s="110"/>
      <c r="J54" s="35"/>
      <c r="K54" s="35"/>
      <c r="L54" s="38"/>
    </row>
    <row r="55" spans="2:47" s="1" customFormat="1" ht="6.95" customHeight="1">
      <c r="B55" s="34"/>
      <c r="C55" s="35"/>
      <c r="D55" s="35"/>
      <c r="E55" s="35"/>
      <c r="F55" s="35"/>
      <c r="G55" s="35"/>
      <c r="H55" s="35"/>
      <c r="I55" s="110"/>
      <c r="J55" s="35"/>
      <c r="K55" s="35"/>
      <c r="L55" s="38"/>
    </row>
    <row r="56" spans="2:47" s="1" customFormat="1" ht="12" customHeight="1">
      <c r="B56" s="34"/>
      <c r="C56" s="29" t="s">
        <v>466</v>
      </c>
      <c r="D56" s="35"/>
      <c r="E56" s="35"/>
      <c r="F56" s="27" t="str">
        <f>F14</f>
        <v xml:space="preserve"> </v>
      </c>
      <c r="G56" s="35"/>
      <c r="H56" s="35"/>
      <c r="I56" s="111" t="s">
        <v>468</v>
      </c>
      <c r="J56" s="55" t="str">
        <f>IF(J14="","",J14)</f>
        <v>12. 7. 2018</v>
      </c>
      <c r="K56" s="35"/>
      <c r="L56" s="38"/>
    </row>
    <row r="57" spans="2:47" s="1" customFormat="1" ht="6.95" customHeight="1">
      <c r="B57" s="34"/>
      <c r="C57" s="35"/>
      <c r="D57" s="35"/>
      <c r="E57" s="35"/>
      <c r="F57" s="35"/>
      <c r="G57" s="35"/>
      <c r="H57" s="35"/>
      <c r="I57" s="110"/>
      <c r="J57" s="35"/>
      <c r="K57" s="35"/>
      <c r="L57" s="38"/>
    </row>
    <row r="58" spans="2:47" s="1" customFormat="1" ht="13.7" customHeight="1">
      <c r="B58" s="34"/>
      <c r="C58" s="29" t="s">
        <v>470</v>
      </c>
      <c r="D58" s="35"/>
      <c r="E58" s="35"/>
      <c r="F58" s="27" t="str">
        <f>E17</f>
        <v xml:space="preserve"> </v>
      </c>
      <c r="G58" s="35"/>
      <c r="H58" s="35"/>
      <c r="I58" s="111" t="s">
        <v>476</v>
      </c>
      <c r="J58" s="32" t="str">
        <f>E23</f>
        <v>Ing. Martin Herman</v>
      </c>
      <c r="K58" s="35"/>
      <c r="L58" s="38"/>
    </row>
    <row r="59" spans="2:47" s="1" customFormat="1" ht="24.95" customHeight="1">
      <c r="B59" s="34"/>
      <c r="C59" s="29" t="s">
        <v>474</v>
      </c>
      <c r="D59" s="35"/>
      <c r="E59" s="35"/>
      <c r="F59" s="27" t="str">
        <f>IF(E20="","",E20)</f>
        <v>Vyplň údaj</v>
      </c>
      <c r="G59" s="35"/>
      <c r="H59" s="35"/>
      <c r="I59" s="111" t="s">
        <v>479</v>
      </c>
      <c r="J59" s="32" t="str">
        <f>E26</f>
        <v>VIS s.r.o., Hradec Králové, Dita Paštová</v>
      </c>
      <c r="K59" s="35"/>
      <c r="L59" s="38"/>
    </row>
    <row r="60" spans="2:47" s="1" customFormat="1" ht="10.35" customHeight="1">
      <c r="B60" s="34"/>
      <c r="C60" s="35"/>
      <c r="D60" s="35"/>
      <c r="E60" s="35"/>
      <c r="F60" s="35"/>
      <c r="G60" s="35"/>
      <c r="H60" s="35"/>
      <c r="I60" s="110"/>
      <c r="J60" s="35"/>
      <c r="K60" s="35"/>
      <c r="L60" s="38"/>
    </row>
    <row r="61" spans="2:47" s="1" customFormat="1" ht="29.25" customHeight="1">
      <c r="B61" s="34"/>
      <c r="C61" s="136" t="s">
        <v>570</v>
      </c>
      <c r="D61" s="42"/>
      <c r="E61" s="42"/>
      <c r="F61" s="42"/>
      <c r="G61" s="42"/>
      <c r="H61" s="42"/>
      <c r="I61" s="137"/>
      <c r="J61" s="138" t="s">
        <v>571</v>
      </c>
      <c r="K61" s="42"/>
      <c r="L61" s="38"/>
    </row>
    <row r="62" spans="2:47" s="1" customFormat="1" ht="10.35" customHeight="1">
      <c r="B62" s="34"/>
      <c r="C62" s="35"/>
      <c r="D62" s="35"/>
      <c r="E62" s="35"/>
      <c r="F62" s="35"/>
      <c r="G62" s="35"/>
      <c r="H62" s="35"/>
      <c r="I62" s="110"/>
      <c r="J62" s="35"/>
      <c r="K62" s="35"/>
      <c r="L62" s="38"/>
    </row>
    <row r="63" spans="2:47" s="1" customFormat="1" ht="22.9" customHeight="1">
      <c r="B63" s="34"/>
      <c r="C63" s="139" t="s">
        <v>572</v>
      </c>
      <c r="D63" s="35"/>
      <c r="E63" s="35"/>
      <c r="F63" s="35"/>
      <c r="G63" s="35"/>
      <c r="H63" s="35"/>
      <c r="I63" s="110"/>
      <c r="J63" s="72">
        <f>J94</f>
        <v>0</v>
      </c>
      <c r="K63" s="35"/>
      <c r="L63" s="38"/>
      <c r="AU63" s="17" t="s">
        <v>573</v>
      </c>
    </row>
    <row r="64" spans="2:47" s="8" customFormat="1" ht="24.95" customHeight="1">
      <c r="B64" s="140"/>
      <c r="C64" s="141"/>
      <c r="D64" s="142" t="s">
        <v>574</v>
      </c>
      <c r="E64" s="143"/>
      <c r="F64" s="143"/>
      <c r="G64" s="143"/>
      <c r="H64" s="143"/>
      <c r="I64" s="144"/>
      <c r="J64" s="145">
        <f>J95</f>
        <v>0</v>
      </c>
      <c r="K64" s="141"/>
      <c r="L64" s="146"/>
    </row>
    <row r="65" spans="2:12" s="9" customFormat="1" ht="19.899999999999999" customHeight="1">
      <c r="B65" s="147"/>
      <c r="C65" s="92"/>
      <c r="D65" s="148" t="s">
        <v>575</v>
      </c>
      <c r="E65" s="149"/>
      <c r="F65" s="149"/>
      <c r="G65" s="149"/>
      <c r="H65" s="149"/>
      <c r="I65" s="150"/>
      <c r="J65" s="151">
        <f>J96</f>
        <v>0</v>
      </c>
      <c r="K65" s="92"/>
      <c r="L65" s="152"/>
    </row>
    <row r="66" spans="2:12" s="9" customFormat="1" ht="19.899999999999999" customHeight="1">
      <c r="B66" s="147"/>
      <c r="C66" s="92"/>
      <c r="D66" s="148" t="s">
        <v>576</v>
      </c>
      <c r="E66" s="149"/>
      <c r="F66" s="149"/>
      <c r="G66" s="149"/>
      <c r="H66" s="149"/>
      <c r="I66" s="150"/>
      <c r="J66" s="151">
        <f>J166</f>
        <v>0</v>
      </c>
      <c r="K66" s="92"/>
      <c r="L66" s="152"/>
    </row>
    <row r="67" spans="2:12" s="9" customFormat="1" ht="19.899999999999999" customHeight="1">
      <c r="B67" s="147"/>
      <c r="C67" s="92"/>
      <c r="D67" s="148" t="s">
        <v>577</v>
      </c>
      <c r="E67" s="149"/>
      <c r="F67" s="149"/>
      <c r="G67" s="149"/>
      <c r="H67" s="149"/>
      <c r="I67" s="150"/>
      <c r="J67" s="151">
        <f>J170</f>
        <v>0</v>
      </c>
      <c r="K67" s="92"/>
      <c r="L67" s="152"/>
    </row>
    <row r="68" spans="2:12" s="9" customFormat="1" ht="19.899999999999999" customHeight="1">
      <c r="B68" s="147"/>
      <c r="C68" s="92"/>
      <c r="D68" s="148" t="s">
        <v>578</v>
      </c>
      <c r="E68" s="149"/>
      <c r="F68" s="149"/>
      <c r="G68" s="149"/>
      <c r="H68" s="149"/>
      <c r="I68" s="150"/>
      <c r="J68" s="151">
        <f>J173</f>
        <v>0</v>
      </c>
      <c r="K68" s="92"/>
      <c r="L68" s="152"/>
    </row>
    <row r="69" spans="2:12" s="9" customFormat="1" ht="19.899999999999999" customHeight="1">
      <c r="B69" s="147"/>
      <c r="C69" s="92"/>
      <c r="D69" s="148" t="s">
        <v>579</v>
      </c>
      <c r="E69" s="149"/>
      <c r="F69" s="149"/>
      <c r="G69" s="149"/>
      <c r="H69" s="149"/>
      <c r="I69" s="150"/>
      <c r="J69" s="151">
        <f>J210</f>
        <v>0</v>
      </c>
      <c r="K69" s="92"/>
      <c r="L69" s="152"/>
    </row>
    <row r="70" spans="2:12" s="9" customFormat="1" ht="19.899999999999999" customHeight="1">
      <c r="B70" s="147"/>
      <c r="C70" s="92"/>
      <c r="D70" s="148" t="s">
        <v>580</v>
      </c>
      <c r="E70" s="149"/>
      <c r="F70" s="149"/>
      <c r="G70" s="149"/>
      <c r="H70" s="149"/>
      <c r="I70" s="150"/>
      <c r="J70" s="151">
        <f>J219</f>
        <v>0</v>
      </c>
      <c r="K70" s="92"/>
      <c r="L70" s="152"/>
    </row>
    <row r="71" spans="2:12" s="9" customFormat="1" ht="19.899999999999999" customHeight="1">
      <c r="B71" s="147"/>
      <c r="C71" s="92"/>
      <c r="D71" s="148" t="s">
        <v>581</v>
      </c>
      <c r="E71" s="149"/>
      <c r="F71" s="149"/>
      <c r="G71" s="149"/>
      <c r="H71" s="149"/>
      <c r="I71" s="150"/>
      <c r="J71" s="151">
        <f>J226</f>
        <v>0</v>
      </c>
      <c r="K71" s="92"/>
      <c r="L71" s="152"/>
    </row>
    <row r="72" spans="2:12" s="9" customFormat="1" ht="19.899999999999999" customHeight="1">
      <c r="B72" s="147"/>
      <c r="C72" s="92"/>
      <c r="D72" s="148" t="s">
        <v>582</v>
      </c>
      <c r="E72" s="149"/>
      <c r="F72" s="149"/>
      <c r="G72" s="149"/>
      <c r="H72" s="149"/>
      <c r="I72" s="150"/>
      <c r="J72" s="151">
        <f>J236</f>
        <v>0</v>
      </c>
      <c r="K72" s="92"/>
      <c r="L72" s="152"/>
    </row>
    <row r="73" spans="2:12" s="1" customFormat="1" ht="21.75" customHeight="1">
      <c r="B73" s="34"/>
      <c r="C73" s="35"/>
      <c r="D73" s="35"/>
      <c r="E73" s="35"/>
      <c r="F73" s="35"/>
      <c r="G73" s="35"/>
      <c r="H73" s="35"/>
      <c r="I73" s="110"/>
      <c r="J73" s="35"/>
      <c r="K73" s="35"/>
      <c r="L73" s="38"/>
    </row>
    <row r="74" spans="2:12" s="1" customFormat="1" ht="6.95" customHeight="1">
      <c r="B74" s="46"/>
      <c r="C74" s="47"/>
      <c r="D74" s="47"/>
      <c r="E74" s="47"/>
      <c r="F74" s="47"/>
      <c r="G74" s="47"/>
      <c r="H74" s="47"/>
      <c r="I74" s="132"/>
      <c r="J74" s="47"/>
      <c r="K74" s="47"/>
      <c r="L74" s="38"/>
    </row>
    <row r="78" spans="2:12" s="1" customFormat="1" ht="6.95" customHeight="1">
      <c r="B78" s="48"/>
      <c r="C78" s="49"/>
      <c r="D78" s="49"/>
      <c r="E78" s="49"/>
      <c r="F78" s="49"/>
      <c r="G78" s="49"/>
      <c r="H78" s="49"/>
      <c r="I78" s="135"/>
      <c r="J78" s="49"/>
      <c r="K78" s="49"/>
      <c r="L78" s="38"/>
    </row>
    <row r="79" spans="2:12" s="1" customFormat="1" ht="24.95" customHeight="1">
      <c r="B79" s="34"/>
      <c r="C79" s="23" t="s">
        <v>583</v>
      </c>
      <c r="D79" s="35"/>
      <c r="E79" s="35"/>
      <c r="F79" s="35"/>
      <c r="G79" s="35"/>
      <c r="H79" s="35"/>
      <c r="I79" s="110"/>
      <c r="J79" s="35"/>
      <c r="K79" s="35"/>
      <c r="L79" s="38"/>
    </row>
    <row r="80" spans="2:12" s="1" customFormat="1" ht="6.95" customHeight="1">
      <c r="B80" s="34"/>
      <c r="C80" s="35"/>
      <c r="D80" s="35"/>
      <c r="E80" s="35"/>
      <c r="F80" s="35"/>
      <c r="G80" s="35"/>
      <c r="H80" s="35"/>
      <c r="I80" s="110"/>
      <c r="J80" s="35"/>
      <c r="K80" s="35"/>
      <c r="L80" s="38"/>
    </row>
    <row r="81" spans="2:63" s="1" customFormat="1" ht="12" customHeight="1">
      <c r="B81" s="34"/>
      <c r="C81" s="29" t="s">
        <v>462</v>
      </c>
      <c r="D81" s="35"/>
      <c r="E81" s="35"/>
      <c r="F81" s="35"/>
      <c r="G81" s="35"/>
      <c r="H81" s="35"/>
      <c r="I81" s="110"/>
      <c r="J81" s="35"/>
      <c r="K81" s="35"/>
      <c r="L81" s="38"/>
    </row>
    <row r="82" spans="2:63" s="1" customFormat="1" ht="16.5" customHeight="1">
      <c r="B82" s="34"/>
      <c r="C82" s="35"/>
      <c r="D82" s="35"/>
      <c r="E82" s="485" t="str">
        <f>E7</f>
        <v>Kanalizace Klučov - napojení místních částí Žhery a Skramníky - UZ+ NN - doplnění dotazů</v>
      </c>
      <c r="F82" s="486"/>
      <c r="G82" s="486"/>
      <c r="H82" s="486"/>
      <c r="I82" s="110"/>
      <c r="J82" s="35"/>
      <c r="K82" s="35"/>
      <c r="L82" s="38"/>
    </row>
    <row r="83" spans="2:63" ht="12" customHeight="1">
      <c r="B83" s="21"/>
      <c r="C83" s="29" t="s">
        <v>567</v>
      </c>
      <c r="D83" s="22"/>
      <c r="E83" s="22"/>
      <c r="F83" s="22"/>
      <c r="G83" s="22"/>
      <c r="H83" s="22"/>
      <c r="J83" s="22"/>
      <c r="K83" s="22"/>
      <c r="L83" s="20"/>
    </row>
    <row r="84" spans="2:63" s="1" customFormat="1" ht="16.5" customHeight="1">
      <c r="B84" s="34"/>
      <c r="C84" s="35"/>
      <c r="D84" s="35"/>
      <c r="E84" s="485" t="s">
        <v>117</v>
      </c>
      <c r="F84" s="461"/>
      <c r="G84" s="461"/>
      <c r="H84" s="461"/>
      <c r="I84" s="110"/>
      <c r="J84" s="35"/>
      <c r="K84" s="35"/>
      <c r="L84" s="38"/>
    </row>
    <row r="85" spans="2:63" s="1" customFormat="1" ht="12" customHeight="1">
      <c r="B85" s="34"/>
      <c r="C85" s="29" t="s">
        <v>1019</v>
      </c>
      <c r="D85" s="35"/>
      <c r="E85" s="35"/>
      <c r="F85" s="35"/>
      <c r="G85" s="35"/>
      <c r="H85" s="35"/>
      <c r="I85" s="110"/>
      <c r="J85" s="35"/>
      <c r="K85" s="35"/>
      <c r="L85" s="38"/>
    </row>
    <row r="86" spans="2:63" s="1" customFormat="1" ht="16.5" customHeight="1">
      <c r="B86" s="34"/>
      <c r="C86" s="35"/>
      <c r="D86" s="35"/>
      <c r="E86" s="462" t="str">
        <f>E11</f>
        <v>SO_05.2 - Podružné tlakové propoje Skramníky - neuznatelné náklady</v>
      </c>
      <c r="F86" s="461"/>
      <c r="G86" s="461"/>
      <c r="H86" s="461"/>
      <c r="I86" s="110"/>
      <c r="J86" s="35"/>
      <c r="K86" s="35"/>
      <c r="L86" s="38"/>
    </row>
    <row r="87" spans="2:63" s="1" customFormat="1" ht="6.95" customHeight="1">
      <c r="B87" s="34"/>
      <c r="C87" s="35"/>
      <c r="D87" s="35"/>
      <c r="E87" s="35"/>
      <c r="F87" s="35"/>
      <c r="G87" s="35"/>
      <c r="H87" s="35"/>
      <c r="I87" s="110"/>
      <c r="J87" s="35"/>
      <c r="K87" s="35"/>
      <c r="L87" s="38"/>
    </row>
    <row r="88" spans="2:63" s="1" customFormat="1" ht="12" customHeight="1">
      <c r="B88" s="34"/>
      <c r="C88" s="29" t="s">
        <v>466</v>
      </c>
      <c r="D88" s="35"/>
      <c r="E88" s="35"/>
      <c r="F88" s="27" t="str">
        <f>F14</f>
        <v xml:space="preserve"> </v>
      </c>
      <c r="G88" s="35"/>
      <c r="H88" s="35"/>
      <c r="I88" s="111" t="s">
        <v>468</v>
      </c>
      <c r="J88" s="55" t="str">
        <f>IF(J14="","",J14)</f>
        <v>12. 7. 2018</v>
      </c>
      <c r="K88" s="35"/>
      <c r="L88" s="38"/>
    </row>
    <row r="89" spans="2:63" s="1" customFormat="1" ht="6.95" customHeight="1">
      <c r="B89" s="34"/>
      <c r="C89" s="35"/>
      <c r="D89" s="35"/>
      <c r="E89" s="35"/>
      <c r="F89" s="35"/>
      <c r="G89" s="35"/>
      <c r="H89" s="35"/>
      <c r="I89" s="110"/>
      <c r="J89" s="35"/>
      <c r="K89" s="35"/>
      <c r="L89" s="38"/>
    </row>
    <row r="90" spans="2:63" s="1" customFormat="1" ht="13.7" customHeight="1">
      <c r="B90" s="34"/>
      <c r="C90" s="29" t="s">
        <v>470</v>
      </c>
      <c r="D90" s="35"/>
      <c r="E90" s="35"/>
      <c r="F90" s="27" t="str">
        <f>E17</f>
        <v xml:space="preserve"> </v>
      </c>
      <c r="G90" s="35"/>
      <c r="H90" s="35"/>
      <c r="I90" s="111" t="s">
        <v>476</v>
      </c>
      <c r="J90" s="32" t="str">
        <f>E23</f>
        <v>Ing. Martin Herman</v>
      </c>
      <c r="K90" s="35"/>
      <c r="L90" s="38"/>
    </row>
    <row r="91" spans="2:63" s="1" customFormat="1" ht="24.95" customHeight="1">
      <c r="B91" s="34"/>
      <c r="C91" s="29" t="s">
        <v>474</v>
      </c>
      <c r="D91" s="35"/>
      <c r="E91" s="35"/>
      <c r="F91" s="27" t="str">
        <f>IF(E20="","",E20)</f>
        <v>Vyplň údaj</v>
      </c>
      <c r="G91" s="35"/>
      <c r="H91" s="35"/>
      <c r="I91" s="111" t="s">
        <v>479</v>
      </c>
      <c r="J91" s="32" t="str">
        <f>E26</f>
        <v>VIS s.r.o., Hradec Králové, Dita Paštová</v>
      </c>
      <c r="K91" s="35"/>
      <c r="L91" s="38"/>
    </row>
    <row r="92" spans="2:63" s="1" customFormat="1" ht="10.35" customHeight="1">
      <c r="B92" s="34"/>
      <c r="C92" s="35"/>
      <c r="D92" s="35"/>
      <c r="E92" s="35"/>
      <c r="F92" s="35"/>
      <c r="G92" s="35"/>
      <c r="H92" s="35"/>
      <c r="I92" s="110"/>
      <c r="J92" s="35"/>
      <c r="K92" s="35"/>
      <c r="L92" s="38"/>
    </row>
    <row r="93" spans="2:63" s="10" customFormat="1" ht="29.25" customHeight="1">
      <c r="B93" s="153"/>
      <c r="C93" s="154" t="s">
        <v>584</v>
      </c>
      <c r="D93" s="155" t="s">
        <v>501</v>
      </c>
      <c r="E93" s="155" t="s">
        <v>497</v>
      </c>
      <c r="F93" s="155" t="s">
        <v>498</v>
      </c>
      <c r="G93" s="155" t="s">
        <v>585</v>
      </c>
      <c r="H93" s="155" t="s">
        <v>586</v>
      </c>
      <c r="I93" s="156" t="s">
        <v>587</v>
      </c>
      <c r="J93" s="157" t="s">
        <v>571</v>
      </c>
      <c r="K93" s="158" t="s">
        <v>588</v>
      </c>
      <c r="L93" s="159"/>
      <c r="M93" s="63" t="s">
        <v>447</v>
      </c>
      <c r="N93" s="64" t="s">
        <v>486</v>
      </c>
      <c r="O93" s="64" t="s">
        <v>589</v>
      </c>
      <c r="P93" s="64" t="s">
        <v>590</v>
      </c>
      <c r="Q93" s="64" t="s">
        <v>591</v>
      </c>
      <c r="R93" s="64" t="s">
        <v>592</v>
      </c>
      <c r="S93" s="64" t="s">
        <v>593</v>
      </c>
      <c r="T93" s="65" t="s">
        <v>594</v>
      </c>
    </row>
    <row r="94" spans="2:63" s="1" customFormat="1" ht="22.9" customHeight="1">
      <c r="B94" s="34"/>
      <c r="C94" s="70" t="s">
        <v>595</v>
      </c>
      <c r="D94" s="35"/>
      <c r="E94" s="35"/>
      <c r="F94" s="35"/>
      <c r="G94" s="35"/>
      <c r="H94" s="35"/>
      <c r="I94" s="110"/>
      <c r="J94" s="160">
        <f>BK94</f>
        <v>0</v>
      </c>
      <c r="K94" s="35"/>
      <c r="L94" s="38"/>
      <c r="M94" s="66"/>
      <c r="N94" s="67"/>
      <c r="O94" s="67"/>
      <c r="P94" s="161">
        <f>P95</f>
        <v>0</v>
      </c>
      <c r="Q94" s="67"/>
      <c r="R94" s="161">
        <f>R95</f>
        <v>268.49023856999997</v>
      </c>
      <c r="S94" s="67"/>
      <c r="T94" s="162">
        <f>T95</f>
        <v>35.577999999999996</v>
      </c>
      <c r="AT94" s="17" t="s">
        <v>515</v>
      </c>
      <c r="AU94" s="17" t="s">
        <v>573</v>
      </c>
      <c r="BK94" s="163">
        <f>BK95</f>
        <v>0</v>
      </c>
    </row>
    <row r="95" spans="2:63" s="11" customFormat="1" ht="25.9" customHeight="1">
      <c r="B95" s="164"/>
      <c r="C95" s="165"/>
      <c r="D95" s="166" t="s">
        <v>515</v>
      </c>
      <c r="E95" s="167" t="s">
        <v>596</v>
      </c>
      <c r="F95" s="167" t="s">
        <v>597</v>
      </c>
      <c r="G95" s="165"/>
      <c r="H95" s="165"/>
      <c r="I95" s="168"/>
      <c r="J95" s="169">
        <f>BK95</f>
        <v>0</v>
      </c>
      <c r="K95" s="165"/>
      <c r="L95" s="170"/>
      <c r="M95" s="171"/>
      <c r="N95" s="172"/>
      <c r="O95" s="172"/>
      <c r="P95" s="173">
        <f>P96+P166+P170+P173+P210+P219+P226+P236</f>
        <v>0</v>
      </c>
      <c r="Q95" s="172"/>
      <c r="R95" s="173">
        <f>R96+R166+R170+R173+R210+R219+R226+R236</f>
        <v>268.49023856999997</v>
      </c>
      <c r="S95" s="172"/>
      <c r="T95" s="174">
        <f>T96+T166+T170+T173+T210+T219+T226+T236</f>
        <v>35.577999999999996</v>
      </c>
      <c r="AR95" s="175" t="s">
        <v>523</v>
      </c>
      <c r="AT95" s="176" t="s">
        <v>515</v>
      </c>
      <c r="AU95" s="176" t="s">
        <v>516</v>
      </c>
      <c r="AY95" s="175" t="s">
        <v>598</v>
      </c>
      <c r="BK95" s="177">
        <f>BK96+BK166+BK170+BK173+BK210+BK219+BK226+BK236</f>
        <v>0</v>
      </c>
    </row>
    <row r="96" spans="2:63" s="11" customFormat="1" ht="22.9" customHeight="1">
      <c r="B96" s="164"/>
      <c r="C96" s="165"/>
      <c r="D96" s="166" t="s">
        <v>515</v>
      </c>
      <c r="E96" s="178" t="s">
        <v>523</v>
      </c>
      <c r="F96" s="178" t="s">
        <v>599</v>
      </c>
      <c r="G96" s="165"/>
      <c r="H96" s="165"/>
      <c r="I96" s="168"/>
      <c r="J96" s="179">
        <f>BK96</f>
        <v>0</v>
      </c>
      <c r="K96" s="165"/>
      <c r="L96" s="170"/>
      <c r="M96" s="171"/>
      <c r="N96" s="172"/>
      <c r="O96" s="172"/>
      <c r="P96" s="173">
        <f>SUM(P97:P165)</f>
        <v>0</v>
      </c>
      <c r="Q96" s="172"/>
      <c r="R96" s="173">
        <f>SUM(R97:R165)</f>
        <v>263.58536520000001</v>
      </c>
      <c r="S96" s="172"/>
      <c r="T96" s="174">
        <f>SUM(T97:T165)</f>
        <v>35.577999999999996</v>
      </c>
      <c r="AR96" s="175" t="s">
        <v>523</v>
      </c>
      <c r="AT96" s="176" t="s">
        <v>515</v>
      </c>
      <c r="AU96" s="176" t="s">
        <v>523</v>
      </c>
      <c r="AY96" s="175" t="s">
        <v>598</v>
      </c>
      <c r="BK96" s="177">
        <f>SUM(BK97:BK165)</f>
        <v>0</v>
      </c>
    </row>
    <row r="97" spans="2:65" s="1" customFormat="1" ht="16.5" customHeight="1">
      <c r="B97" s="34"/>
      <c r="C97" s="180" t="s">
        <v>523</v>
      </c>
      <c r="D97" s="180" t="s">
        <v>600</v>
      </c>
      <c r="E97" s="181" t="s">
        <v>119</v>
      </c>
      <c r="F97" s="182" t="s">
        <v>120</v>
      </c>
      <c r="G97" s="183" t="s">
        <v>603</v>
      </c>
      <c r="H97" s="184">
        <v>6.4</v>
      </c>
      <c r="I97" s="185"/>
      <c r="J97" s="186">
        <f>ROUND(I97*H97,2)</f>
        <v>0</v>
      </c>
      <c r="K97" s="182" t="s">
        <v>604</v>
      </c>
      <c r="L97" s="38"/>
      <c r="M97" s="187" t="s">
        <v>447</v>
      </c>
      <c r="N97" s="188" t="s">
        <v>487</v>
      </c>
      <c r="O97" s="60"/>
      <c r="P97" s="189">
        <f>O97*H97</f>
        <v>0</v>
      </c>
      <c r="Q97" s="189">
        <v>0</v>
      </c>
      <c r="R97" s="189">
        <f>Q97*H97</f>
        <v>0</v>
      </c>
      <c r="S97" s="189">
        <v>0.23499999999999999</v>
      </c>
      <c r="T97" s="190">
        <f>S97*H97</f>
        <v>1.504</v>
      </c>
      <c r="AR97" s="17" t="s">
        <v>605</v>
      </c>
      <c r="AT97" s="17" t="s">
        <v>600</v>
      </c>
      <c r="AU97" s="17" t="s">
        <v>525</v>
      </c>
      <c r="AY97" s="17" t="s">
        <v>598</v>
      </c>
      <c r="BE97" s="191">
        <f>IF(N97="základní",J97,0)</f>
        <v>0</v>
      </c>
      <c r="BF97" s="191">
        <f>IF(N97="snížená",J97,0)</f>
        <v>0</v>
      </c>
      <c r="BG97" s="191">
        <f>IF(N97="zákl. přenesená",J97,0)</f>
        <v>0</v>
      </c>
      <c r="BH97" s="191">
        <f>IF(N97="sníž. přenesená",J97,0)</f>
        <v>0</v>
      </c>
      <c r="BI97" s="191">
        <f>IF(N97="nulová",J97,0)</f>
        <v>0</v>
      </c>
      <c r="BJ97" s="17" t="s">
        <v>523</v>
      </c>
      <c r="BK97" s="191">
        <f>ROUND(I97*H97,2)</f>
        <v>0</v>
      </c>
      <c r="BL97" s="17" t="s">
        <v>605</v>
      </c>
      <c r="BM97" s="17" t="s">
        <v>611</v>
      </c>
    </row>
    <row r="98" spans="2:65" s="12" customFormat="1">
      <c r="B98" s="192"/>
      <c r="C98" s="193"/>
      <c r="D98" s="194" t="s">
        <v>607</v>
      </c>
      <c r="E98" s="195" t="s">
        <v>447</v>
      </c>
      <c r="F98" s="196" t="s">
        <v>181</v>
      </c>
      <c r="G98" s="193"/>
      <c r="H98" s="197">
        <v>6.4</v>
      </c>
      <c r="I98" s="198"/>
      <c r="J98" s="193"/>
      <c r="K98" s="193"/>
      <c r="L98" s="199"/>
      <c r="M98" s="200"/>
      <c r="N98" s="201"/>
      <c r="O98" s="201"/>
      <c r="P98" s="201"/>
      <c r="Q98" s="201"/>
      <c r="R98" s="201"/>
      <c r="S98" s="201"/>
      <c r="T98" s="202"/>
      <c r="AT98" s="203" t="s">
        <v>607</v>
      </c>
      <c r="AU98" s="203" t="s">
        <v>525</v>
      </c>
      <c r="AV98" s="12" t="s">
        <v>525</v>
      </c>
      <c r="AW98" s="12" t="s">
        <v>478</v>
      </c>
      <c r="AX98" s="12" t="s">
        <v>523</v>
      </c>
      <c r="AY98" s="203" t="s">
        <v>598</v>
      </c>
    </row>
    <row r="99" spans="2:65" s="1" customFormat="1" ht="16.5" customHeight="1">
      <c r="B99" s="34"/>
      <c r="C99" s="180" t="s">
        <v>525</v>
      </c>
      <c r="D99" s="180" t="s">
        <v>600</v>
      </c>
      <c r="E99" s="181" t="s">
        <v>1119</v>
      </c>
      <c r="F99" s="182" t="s">
        <v>1120</v>
      </c>
      <c r="G99" s="183" t="s">
        <v>603</v>
      </c>
      <c r="H99" s="184">
        <v>8</v>
      </c>
      <c r="I99" s="185"/>
      <c r="J99" s="186">
        <f>ROUND(I99*H99,2)</f>
        <v>0</v>
      </c>
      <c r="K99" s="182" t="s">
        <v>604</v>
      </c>
      <c r="L99" s="38"/>
      <c r="M99" s="187" t="s">
        <v>447</v>
      </c>
      <c r="N99" s="188" t="s">
        <v>487</v>
      </c>
      <c r="O99" s="60"/>
      <c r="P99" s="189">
        <f>O99*H99</f>
        <v>0</v>
      </c>
      <c r="Q99" s="189">
        <v>0</v>
      </c>
      <c r="R99" s="189">
        <f>Q99*H99</f>
        <v>0</v>
      </c>
      <c r="S99" s="189">
        <v>0.26</v>
      </c>
      <c r="T99" s="190">
        <f>S99*H99</f>
        <v>2.08</v>
      </c>
      <c r="AR99" s="17" t="s">
        <v>605</v>
      </c>
      <c r="AT99" s="17" t="s">
        <v>600</v>
      </c>
      <c r="AU99" s="17" t="s">
        <v>525</v>
      </c>
      <c r="AY99" s="17" t="s">
        <v>598</v>
      </c>
      <c r="BE99" s="191">
        <f>IF(N99="základní",J99,0)</f>
        <v>0</v>
      </c>
      <c r="BF99" s="191">
        <f>IF(N99="snížená",J99,0)</f>
        <v>0</v>
      </c>
      <c r="BG99" s="191">
        <f>IF(N99="zákl. přenesená",J99,0)</f>
        <v>0</v>
      </c>
      <c r="BH99" s="191">
        <f>IF(N99="sníž. přenesená",J99,0)</f>
        <v>0</v>
      </c>
      <c r="BI99" s="191">
        <f>IF(N99="nulová",J99,0)</f>
        <v>0</v>
      </c>
      <c r="BJ99" s="17" t="s">
        <v>523</v>
      </c>
      <c r="BK99" s="191">
        <f>ROUND(I99*H99,2)</f>
        <v>0</v>
      </c>
      <c r="BL99" s="17" t="s">
        <v>605</v>
      </c>
      <c r="BM99" s="17" t="s">
        <v>122</v>
      </c>
    </row>
    <row r="100" spans="2:65" s="12" customFormat="1">
      <c r="B100" s="192"/>
      <c r="C100" s="193"/>
      <c r="D100" s="194" t="s">
        <v>607</v>
      </c>
      <c r="E100" s="195" t="s">
        <v>447</v>
      </c>
      <c r="F100" s="196" t="s">
        <v>182</v>
      </c>
      <c r="G100" s="193"/>
      <c r="H100" s="197">
        <v>8</v>
      </c>
      <c r="I100" s="198"/>
      <c r="J100" s="193"/>
      <c r="K100" s="193"/>
      <c r="L100" s="199"/>
      <c r="M100" s="200"/>
      <c r="N100" s="201"/>
      <c r="O100" s="201"/>
      <c r="P100" s="201"/>
      <c r="Q100" s="201"/>
      <c r="R100" s="201"/>
      <c r="S100" s="201"/>
      <c r="T100" s="202"/>
      <c r="AT100" s="203" t="s">
        <v>607</v>
      </c>
      <c r="AU100" s="203" t="s">
        <v>525</v>
      </c>
      <c r="AV100" s="12" t="s">
        <v>525</v>
      </c>
      <c r="AW100" s="12" t="s">
        <v>478</v>
      </c>
      <c r="AX100" s="12" t="s">
        <v>523</v>
      </c>
      <c r="AY100" s="203" t="s">
        <v>598</v>
      </c>
    </row>
    <row r="101" spans="2:65" s="1" customFormat="1" ht="16.5" customHeight="1">
      <c r="B101" s="34"/>
      <c r="C101" s="180" t="s">
        <v>612</v>
      </c>
      <c r="D101" s="180" t="s">
        <v>600</v>
      </c>
      <c r="E101" s="181" t="s">
        <v>613</v>
      </c>
      <c r="F101" s="182" t="s">
        <v>614</v>
      </c>
      <c r="G101" s="183" t="s">
        <v>603</v>
      </c>
      <c r="H101" s="184">
        <v>14.4</v>
      </c>
      <c r="I101" s="185"/>
      <c r="J101" s="186">
        <f>ROUND(I101*H101,2)</f>
        <v>0</v>
      </c>
      <c r="K101" s="182" t="s">
        <v>604</v>
      </c>
      <c r="L101" s="38"/>
      <c r="M101" s="187" t="s">
        <v>447</v>
      </c>
      <c r="N101" s="188" t="s">
        <v>487</v>
      </c>
      <c r="O101" s="60"/>
      <c r="P101" s="189">
        <f>O101*H101</f>
        <v>0</v>
      </c>
      <c r="Q101" s="189">
        <v>0</v>
      </c>
      <c r="R101" s="189">
        <f>Q101*H101</f>
        <v>0</v>
      </c>
      <c r="S101" s="189">
        <v>0.18</v>
      </c>
      <c r="T101" s="190">
        <f>S101*H101</f>
        <v>2.5920000000000001</v>
      </c>
      <c r="AR101" s="17" t="s">
        <v>605</v>
      </c>
      <c r="AT101" s="17" t="s">
        <v>600</v>
      </c>
      <c r="AU101" s="17" t="s">
        <v>525</v>
      </c>
      <c r="AY101" s="17" t="s">
        <v>598</v>
      </c>
      <c r="BE101" s="191">
        <f>IF(N101="základní",J101,0)</f>
        <v>0</v>
      </c>
      <c r="BF101" s="191">
        <f>IF(N101="snížená",J101,0)</f>
        <v>0</v>
      </c>
      <c r="BG101" s="191">
        <f>IF(N101="zákl. přenesená",J101,0)</f>
        <v>0</v>
      </c>
      <c r="BH101" s="191">
        <f>IF(N101="sníž. přenesená",J101,0)</f>
        <v>0</v>
      </c>
      <c r="BI101" s="191">
        <f>IF(N101="nulová",J101,0)</f>
        <v>0</v>
      </c>
      <c r="BJ101" s="17" t="s">
        <v>523</v>
      </c>
      <c r="BK101" s="191">
        <f>ROUND(I101*H101,2)</f>
        <v>0</v>
      </c>
      <c r="BL101" s="17" t="s">
        <v>605</v>
      </c>
      <c r="BM101" s="17" t="s">
        <v>615</v>
      </c>
    </row>
    <row r="102" spans="2:65" s="12" customFormat="1">
      <c r="B102" s="192"/>
      <c r="C102" s="193"/>
      <c r="D102" s="194" t="s">
        <v>607</v>
      </c>
      <c r="E102" s="195" t="s">
        <v>447</v>
      </c>
      <c r="F102" s="196" t="s">
        <v>183</v>
      </c>
      <c r="G102" s="193"/>
      <c r="H102" s="197">
        <v>14.4</v>
      </c>
      <c r="I102" s="198"/>
      <c r="J102" s="193"/>
      <c r="K102" s="193"/>
      <c r="L102" s="199"/>
      <c r="M102" s="200"/>
      <c r="N102" s="201"/>
      <c r="O102" s="201"/>
      <c r="P102" s="201"/>
      <c r="Q102" s="201"/>
      <c r="R102" s="201"/>
      <c r="S102" s="201"/>
      <c r="T102" s="202"/>
      <c r="AT102" s="203" t="s">
        <v>607</v>
      </c>
      <c r="AU102" s="203" t="s">
        <v>525</v>
      </c>
      <c r="AV102" s="12" t="s">
        <v>525</v>
      </c>
      <c r="AW102" s="12" t="s">
        <v>478</v>
      </c>
      <c r="AX102" s="12" t="s">
        <v>523</v>
      </c>
      <c r="AY102" s="203" t="s">
        <v>598</v>
      </c>
    </row>
    <row r="103" spans="2:65" s="1" customFormat="1" ht="16.5" customHeight="1">
      <c r="B103" s="34"/>
      <c r="C103" s="180" t="s">
        <v>605</v>
      </c>
      <c r="D103" s="180" t="s">
        <v>600</v>
      </c>
      <c r="E103" s="181" t="s">
        <v>616</v>
      </c>
      <c r="F103" s="182" t="s">
        <v>617</v>
      </c>
      <c r="G103" s="183" t="s">
        <v>603</v>
      </c>
      <c r="H103" s="184">
        <v>13.2</v>
      </c>
      <c r="I103" s="185"/>
      <c r="J103" s="186">
        <f>ROUND(I103*H103,2)</f>
        <v>0</v>
      </c>
      <c r="K103" s="182" t="s">
        <v>604</v>
      </c>
      <c r="L103" s="38"/>
      <c r="M103" s="187" t="s">
        <v>447</v>
      </c>
      <c r="N103" s="188" t="s">
        <v>487</v>
      </c>
      <c r="O103" s="60"/>
      <c r="P103" s="189">
        <f>O103*H103</f>
        <v>0</v>
      </c>
      <c r="Q103" s="189">
        <v>0</v>
      </c>
      <c r="R103" s="189">
        <f>Q103*H103</f>
        <v>0</v>
      </c>
      <c r="S103" s="189">
        <v>0.28999999999999998</v>
      </c>
      <c r="T103" s="190">
        <f>S103*H103</f>
        <v>3.8279999999999994</v>
      </c>
      <c r="AR103" s="17" t="s">
        <v>605</v>
      </c>
      <c r="AT103" s="17" t="s">
        <v>600</v>
      </c>
      <c r="AU103" s="17" t="s">
        <v>525</v>
      </c>
      <c r="AY103" s="17" t="s">
        <v>598</v>
      </c>
      <c r="BE103" s="191">
        <f>IF(N103="základní",J103,0)</f>
        <v>0</v>
      </c>
      <c r="BF103" s="191">
        <f>IF(N103="snížená",J103,0)</f>
        <v>0</v>
      </c>
      <c r="BG103" s="191">
        <f>IF(N103="zákl. přenesená",J103,0)</f>
        <v>0</v>
      </c>
      <c r="BH103" s="191">
        <f>IF(N103="sníž. přenesená",J103,0)</f>
        <v>0</v>
      </c>
      <c r="BI103" s="191">
        <f>IF(N103="nulová",J103,0)</f>
        <v>0</v>
      </c>
      <c r="BJ103" s="17" t="s">
        <v>523</v>
      </c>
      <c r="BK103" s="191">
        <f>ROUND(I103*H103,2)</f>
        <v>0</v>
      </c>
      <c r="BL103" s="17" t="s">
        <v>605</v>
      </c>
      <c r="BM103" s="17" t="s">
        <v>618</v>
      </c>
    </row>
    <row r="104" spans="2:65" s="12" customFormat="1">
      <c r="B104" s="192"/>
      <c r="C104" s="193"/>
      <c r="D104" s="194" t="s">
        <v>607</v>
      </c>
      <c r="E104" s="195" t="s">
        <v>447</v>
      </c>
      <c r="F104" s="196" t="s">
        <v>184</v>
      </c>
      <c r="G104" s="193"/>
      <c r="H104" s="197">
        <v>13.2</v>
      </c>
      <c r="I104" s="198"/>
      <c r="J104" s="193"/>
      <c r="K104" s="193"/>
      <c r="L104" s="199"/>
      <c r="M104" s="200"/>
      <c r="N104" s="201"/>
      <c r="O104" s="201"/>
      <c r="P104" s="201"/>
      <c r="Q104" s="201"/>
      <c r="R104" s="201"/>
      <c r="S104" s="201"/>
      <c r="T104" s="202"/>
      <c r="AT104" s="203" t="s">
        <v>607</v>
      </c>
      <c r="AU104" s="203" t="s">
        <v>525</v>
      </c>
      <c r="AV104" s="12" t="s">
        <v>525</v>
      </c>
      <c r="AW104" s="12" t="s">
        <v>478</v>
      </c>
      <c r="AX104" s="12" t="s">
        <v>523</v>
      </c>
      <c r="AY104" s="203" t="s">
        <v>598</v>
      </c>
    </row>
    <row r="105" spans="2:65" s="1" customFormat="1" ht="16.5" customHeight="1">
      <c r="B105" s="34"/>
      <c r="C105" s="180" t="s">
        <v>619</v>
      </c>
      <c r="D105" s="180" t="s">
        <v>600</v>
      </c>
      <c r="E105" s="181" t="s">
        <v>620</v>
      </c>
      <c r="F105" s="182" t="s">
        <v>621</v>
      </c>
      <c r="G105" s="183" t="s">
        <v>603</v>
      </c>
      <c r="H105" s="184">
        <v>19.600000000000001</v>
      </c>
      <c r="I105" s="185"/>
      <c r="J105" s="186">
        <f>ROUND(I105*H105,2)</f>
        <v>0</v>
      </c>
      <c r="K105" s="182" t="s">
        <v>604</v>
      </c>
      <c r="L105" s="38"/>
      <c r="M105" s="187" t="s">
        <v>447</v>
      </c>
      <c r="N105" s="188" t="s">
        <v>487</v>
      </c>
      <c r="O105" s="60"/>
      <c r="P105" s="189">
        <f>O105*H105</f>
        <v>0</v>
      </c>
      <c r="Q105" s="189">
        <v>0</v>
      </c>
      <c r="R105" s="189">
        <f>Q105*H105</f>
        <v>0</v>
      </c>
      <c r="S105" s="189">
        <v>0.44</v>
      </c>
      <c r="T105" s="190">
        <f>S105*H105</f>
        <v>8.6240000000000006</v>
      </c>
      <c r="AR105" s="17" t="s">
        <v>605</v>
      </c>
      <c r="AT105" s="17" t="s">
        <v>600</v>
      </c>
      <c r="AU105" s="17" t="s">
        <v>525</v>
      </c>
      <c r="AY105" s="17" t="s">
        <v>598</v>
      </c>
      <c r="BE105" s="191">
        <f>IF(N105="základní",J105,0)</f>
        <v>0</v>
      </c>
      <c r="BF105" s="191">
        <f>IF(N105="snížená",J105,0)</f>
        <v>0</v>
      </c>
      <c r="BG105" s="191">
        <f>IF(N105="zákl. přenesená",J105,0)</f>
        <v>0</v>
      </c>
      <c r="BH105" s="191">
        <f>IF(N105="sníž. přenesená",J105,0)</f>
        <v>0</v>
      </c>
      <c r="BI105" s="191">
        <f>IF(N105="nulová",J105,0)</f>
        <v>0</v>
      </c>
      <c r="BJ105" s="17" t="s">
        <v>523</v>
      </c>
      <c r="BK105" s="191">
        <f>ROUND(I105*H105,2)</f>
        <v>0</v>
      </c>
      <c r="BL105" s="17" t="s">
        <v>605</v>
      </c>
      <c r="BM105" s="17" t="s">
        <v>622</v>
      </c>
    </row>
    <row r="106" spans="2:65" s="12" customFormat="1">
      <c r="B106" s="192"/>
      <c r="C106" s="193"/>
      <c r="D106" s="194" t="s">
        <v>607</v>
      </c>
      <c r="E106" s="195" t="s">
        <v>447</v>
      </c>
      <c r="F106" s="196" t="s">
        <v>185</v>
      </c>
      <c r="G106" s="193"/>
      <c r="H106" s="197">
        <v>6.4</v>
      </c>
      <c r="I106" s="198"/>
      <c r="J106" s="193"/>
      <c r="K106" s="193"/>
      <c r="L106" s="199"/>
      <c r="M106" s="200"/>
      <c r="N106" s="201"/>
      <c r="O106" s="201"/>
      <c r="P106" s="201"/>
      <c r="Q106" s="201"/>
      <c r="R106" s="201"/>
      <c r="S106" s="201"/>
      <c r="T106" s="202"/>
      <c r="AT106" s="203" t="s">
        <v>607</v>
      </c>
      <c r="AU106" s="203" t="s">
        <v>525</v>
      </c>
      <c r="AV106" s="12" t="s">
        <v>525</v>
      </c>
      <c r="AW106" s="12" t="s">
        <v>478</v>
      </c>
      <c r="AX106" s="12" t="s">
        <v>516</v>
      </c>
      <c r="AY106" s="203" t="s">
        <v>598</v>
      </c>
    </row>
    <row r="107" spans="2:65" s="12" customFormat="1">
      <c r="B107" s="192"/>
      <c r="C107" s="193"/>
      <c r="D107" s="194" t="s">
        <v>607</v>
      </c>
      <c r="E107" s="195" t="s">
        <v>447</v>
      </c>
      <c r="F107" s="196" t="s">
        <v>184</v>
      </c>
      <c r="G107" s="193"/>
      <c r="H107" s="197">
        <v>13.2</v>
      </c>
      <c r="I107" s="198"/>
      <c r="J107" s="193"/>
      <c r="K107" s="193"/>
      <c r="L107" s="199"/>
      <c r="M107" s="200"/>
      <c r="N107" s="201"/>
      <c r="O107" s="201"/>
      <c r="P107" s="201"/>
      <c r="Q107" s="201"/>
      <c r="R107" s="201"/>
      <c r="S107" s="201"/>
      <c r="T107" s="202"/>
      <c r="AT107" s="203" t="s">
        <v>607</v>
      </c>
      <c r="AU107" s="203" t="s">
        <v>525</v>
      </c>
      <c r="AV107" s="12" t="s">
        <v>525</v>
      </c>
      <c r="AW107" s="12" t="s">
        <v>478</v>
      </c>
      <c r="AX107" s="12" t="s">
        <v>516</v>
      </c>
      <c r="AY107" s="203" t="s">
        <v>598</v>
      </c>
    </row>
    <row r="108" spans="2:65" s="13" customFormat="1">
      <c r="B108" s="204"/>
      <c r="C108" s="205"/>
      <c r="D108" s="194" t="s">
        <v>607</v>
      </c>
      <c r="E108" s="206" t="s">
        <v>447</v>
      </c>
      <c r="F108" s="207" t="s">
        <v>627</v>
      </c>
      <c r="G108" s="205"/>
      <c r="H108" s="208">
        <v>19.600000000000001</v>
      </c>
      <c r="I108" s="209"/>
      <c r="J108" s="205"/>
      <c r="K108" s="205"/>
      <c r="L108" s="210"/>
      <c r="M108" s="211"/>
      <c r="N108" s="212"/>
      <c r="O108" s="212"/>
      <c r="P108" s="212"/>
      <c r="Q108" s="212"/>
      <c r="R108" s="212"/>
      <c r="S108" s="212"/>
      <c r="T108" s="213"/>
      <c r="AT108" s="214" t="s">
        <v>607</v>
      </c>
      <c r="AU108" s="214" t="s">
        <v>525</v>
      </c>
      <c r="AV108" s="13" t="s">
        <v>605</v>
      </c>
      <c r="AW108" s="13" t="s">
        <v>478</v>
      </c>
      <c r="AX108" s="13" t="s">
        <v>523</v>
      </c>
      <c r="AY108" s="214" t="s">
        <v>598</v>
      </c>
    </row>
    <row r="109" spans="2:65" s="1" customFormat="1" ht="16.5" customHeight="1">
      <c r="B109" s="34"/>
      <c r="C109" s="180" t="s">
        <v>628</v>
      </c>
      <c r="D109" s="180" t="s">
        <v>600</v>
      </c>
      <c r="E109" s="181" t="s">
        <v>629</v>
      </c>
      <c r="F109" s="182" t="s">
        <v>630</v>
      </c>
      <c r="G109" s="183" t="s">
        <v>603</v>
      </c>
      <c r="H109" s="184">
        <v>16.8</v>
      </c>
      <c r="I109" s="185"/>
      <c r="J109" s="186">
        <f>ROUND(I109*H109,2)</f>
        <v>0</v>
      </c>
      <c r="K109" s="182" t="s">
        <v>604</v>
      </c>
      <c r="L109" s="38"/>
      <c r="M109" s="187" t="s">
        <v>447</v>
      </c>
      <c r="N109" s="188" t="s">
        <v>487</v>
      </c>
      <c r="O109" s="60"/>
      <c r="P109" s="189">
        <f>O109*H109</f>
        <v>0</v>
      </c>
      <c r="Q109" s="189">
        <v>0</v>
      </c>
      <c r="R109" s="189">
        <f>Q109*H109</f>
        <v>0</v>
      </c>
      <c r="S109" s="189">
        <v>0.625</v>
      </c>
      <c r="T109" s="190">
        <f>S109*H109</f>
        <v>10.5</v>
      </c>
      <c r="AR109" s="17" t="s">
        <v>605</v>
      </c>
      <c r="AT109" s="17" t="s">
        <v>600</v>
      </c>
      <c r="AU109" s="17" t="s">
        <v>525</v>
      </c>
      <c r="AY109" s="17" t="s">
        <v>598</v>
      </c>
      <c r="BE109" s="191">
        <f>IF(N109="základní",J109,0)</f>
        <v>0</v>
      </c>
      <c r="BF109" s="191">
        <f>IF(N109="snížená",J109,0)</f>
        <v>0</v>
      </c>
      <c r="BG109" s="191">
        <f>IF(N109="zákl. přenesená",J109,0)</f>
        <v>0</v>
      </c>
      <c r="BH109" s="191">
        <f>IF(N109="sníž. přenesená",J109,0)</f>
        <v>0</v>
      </c>
      <c r="BI109" s="191">
        <f>IF(N109="nulová",J109,0)</f>
        <v>0</v>
      </c>
      <c r="BJ109" s="17" t="s">
        <v>523</v>
      </c>
      <c r="BK109" s="191">
        <f>ROUND(I109*H109,2)</f>
        <v>0</v>
      </c>
      <c r="BL109" s="17" t="s">
        <v>605</v>
      </c>
      <c r="BM109" s="17" t="s">
        <v>631</v>
      </c>
    </row>
    <row r="110" spans="2:65" s="12" customFormat="1">
      <c r="B110" s="192"/>
      <c r="C110" s="193"/>
      <c r="D110" s="194" t="s">
        <v>607</v>
      </c>
      <c r="E110" s="195" t="s">
        <v>447</v>
      </c>
      <c r="F110" s="196" t="s">
        <v>185</v>
      </c>
      <c r="G110" s="193"/>
      <c r="H110" s="197">
        <v>6.4</v>
      </c>
      <c r="I110" s="198"/>
      <c r="J110" s="193"/>
      <c r="K110" s="193"/>
      <c r="L110" s="199"/>
      <c r="M110" s="200"/>
      <c r="N110" s="201"/>
      <c r="O110" s="201"/>
      <c r="P110" s="201"/>
      <c r="Q110" s="201"/>
      <c r="R110" s="201"/>
      <c r="S110" s="201"/>
      <c r="T110" s="202"/>
      <c r="AT110" s="203" t="s">
        <v>607</v>
      </c>
      <c r="AU110" s="203" t="s">
        <v>525</v>
      </c>
      <c r="AV110" s="12" t="s">
        <v>525</v>
      </c>
      <c r="AW110" s="12" t="s">
        <v>478</v>
      </c>
      <c r="AX110" s="12" t="s">
        <v>516</v>
      </c>
      <c r="AY110" s="203" t="s">
        <v>598</v>
      </c>
    </row>
    <row r="111" spans="2:65" s="12" customFormat="1">
      <c r="B111" s="192"/>
      <c r="C111" s="193"/>
      <c r="D111" s="194" t="s">
        <v>607</v>
      </c>
      <c r="E111" s="195" t="s">
        <v>447</v>
      </c>
      <c r="F111" s="196" t="s">
        <v>186</v>
      </c>
      <c r="G111" s="193"/>
      <c r="H111" s="197">
        <v>10.4</v>
      </c>
      <c r="I111" s="198"/>
      <c r="J111" s="193"/>
      <c r="K111" s="193"/>
      <c r="L111" s="199"/>
      <c r="M111" s="200"/>
      <c r="N111" s="201"/>
      <c r="O111" s="201"/>
      <c r="P111" s="201"/>
      <c r="Q111" s="201"/>
      <c r="R111" s="201"/>
      <c r="S111" s="201"/>
      <c r="T111" s="202"/>
      <c r="AT111" s="203" t="s">
        <v>607</v>
      </c>
      <c r="AU111" s="203" t="s">
        <v>525</v>
      </c>
      <c r="AV111" s="12" t="s">
        <v>525</v>
      </c>
      <c r="AW111" s="12" t="s">
        <v>478</v>
      </c>
      <c r="AX111" s="12" t="s">
        <v>516</v>
      </c>
      <c r="AY111" s="203" t="s">
        <v>598</v>
      </c>
    </row>
    <row r="112" spans="2:65" s="13" customFormat="1">
      <c r="B112" s="204"/>
      <c r="C112" s="205"/>
      <c r="D112" s="194" t="s">
        <v>607</v>
      </c>
      <c r="E112" s="206" t="s">
        <v>447</v>
      </c>
      <c r="F112" s="207" t="s">
        <v>627</v>
      </c>
      <c r="G112" s="205"/>
      <c r="H112" s="208">
        <v>16.8</v>
      </c>
      <c r="I112" s="209"/>
      <c r="J112" s="205"/>
      <c r="K112" s="205"/>
      <c r="L112" s="210"/>
      <c r="M112" s="211"/>
      <c r="N112" s="212"/>
      <c r="O112" s="212"/>
      <c r="P112" s="212"/>
      <c r="Q112" s="212"/>
      <c r="R112" s="212"/>
      <c r="S112" s="212"/>
      <c r="T112" s="213"/>
      <c r="AT112" s="214" t="s">
        <v>607</v>
      </c>
      <c r="AU112" s="214" t="s">
        <v>525</v>
      </c>
      <c r="AV112" s="13" t="s">
        <v>605</v>
      </c>
      <c r="AW112" s="13" t="s">
        <v>478</v>
      </c>
      <c r="AX112" s="13" t="s">
        <v>523</v>
      </c>
      <c r="AY112" s="214" t="s">
        <v>598</v>
      </c>
    </row>
    <row r="113" spans="2:65" s="1" customFormat="1" ht="16.5" customHeight="1">
      <c r="B113" s="34"/>
      <c r="C113" s="180" t="s">
        <v>635</v>
      </c>
      <c r="D113" s="180" t="s">
        <v>600</v>
      </c>
      <c r="E113" s="181" t="s">
        <v>636</v>
      </c>
      <c r="F113" s="182" t="s">
        <v>637</v>
      </c>
      <c r="G113" s="183" t="s">
        <v>603</v>
      </c>
      <c r="H113" s="184">
        <v>6.4</v>
      </c>
      <c r="I113" s="185"/>
      <c r="J113" s="186">
        <f>ROUND(I113*H113,2)</f>
        <v>0</v>
      </c>
      <c r="K113" s="182" t="s">
        <v>604</v>
      </c>
      <c r="L113" s="38"/>
      <c r="M113" s="187" t="s">
        <v>447</v>
      </c>
      <c r="N113" s="188" t="s">
        <v>487</v>
      </c>
      <c r="O113" s="60"/>
      <c r="P113" s="189">
        <f>O113*H113</f>
        <v>0</v>
      </c>
      <c r="Q113" s="189">
        <v>0</v>
      </c>
      <c r="R113" s="189">
        <f>Q113*H113</f>
        <v>0</v>
      </c>
      <c r="S113" s="189">
        <v>9.8000000000000004E-2</v>
      </c>
      <c r="T113" s="190">
        <f>S113*H113</f>
        <v>0.62720000000000009</v>
      </c>
      <c r="AR113" s="17" t="s">
        <v>605</v>
      </c>
      <c r="AT113" s="17" t="s">
        <v>600</v>
      </c>
      <c r="AU113" s="17" t="s">
        <v>525</v>
      </c>
      <c r="AY113" s="17" t="s">
        <v>598</v>
      </c>
      <c r="BE113" s="191">
        <f>IF(N113="základní",J113,0)</f>
        <v>0</v>
      </c>
      <c r="BF113" s="191">
        <f>IF(N113="snížená",J113,0)</f>
        <v>0</v>
      </c>
      <c r="BG113" s="191">
        <f>IF(N113="zákl. přenesená",J113,0)</f>
        <v>0</v>
      </c>
      <c r="BH113" s="191">
        <f>IF(N113="sníž. přenesená",J113,0)</f>
        <v>0</v>
      </c>
      <c r="BI113" s="191">
        <f>IF(N113="nulová",J113,0)</f>
        <v>0</v>
      </c>
      <c r="BJ113" s="17" t="s">
        <v>523</v>
      </c>
      <c r="BK113" s="191">
        <f>ROUND(I113*H113,2)</f>
        <v>0</v>
      </c>
      <c r="BL113" s="17" t="s">
        <v>605</v>
      </c>
      <c r="BM113" s="17" t="s">
        <v>638</v>
      </c>
    </row>
    <row r="114" spans="2:65" s="12" customFormat="1">
      <c r="B114" s="192"/>
      <c r="C114" s="193"/>
      <c r="D114" s="194" t="s">
        <v>607</v>
      </c>
      <c r="E114" s="195" t="s">
        <v>447</v>
      </c>
      <c r="F114" s="196" t="s">
        <v>185</v>
      </c>
      <c r="G114" s="193"/>
      <c r="H114" s="197">
        <v>6.4</v>
      </c>
      <c r="I114" s="198"/>
      <c r="J114" s="193"/>
      <c r="K114" s="193"/>
      <c r="L114" s="199"/>
      <c r="M114" s="200"/>
      <c r="N114" s="201"/>
      <c r="O114" s="201"/>
      <c r="P114" s="201"/>
      <c r="Q114" s="201"/>
      <c r="R114" s="201"/>
      <c r="S114" s="201"/>
      <c r="T114" s="202"/>
      <c r="AT114" s="203" t="s">
        <v>607</v>
      </c>
      <c r="AU114" s="203" t="s">
        <v>525</v>
      </c>
      <c r="AV114" s="12" t="s">
        <v>525</v>
      </c>
      <c r="AW114" s="12" t="s">
        <v>478</v>
      </c>
      <c r="AX114" s="12" t="s">
        <v>523</v>
      </c>
      <c r="AY114" s="203" t="s">
        <v>598</v>
      </c>
    </row>
    <row r="115" spans="2:65" s="1" customFormat="1" ht="16.5" customHeight="1">
      <c r="B115" s="34"/>
      <c r="C115" s="180" t="s">
        <v>639</v>
      </c>
      <c r="D115" s="180" t="s">
        <v>600</v>
      </c>
      <c r="E115" s="181" t="s">
        <v>640</v>
      </c>
      <c r="F115" s="182" t="s">
        <v>641</v>
      </c>
      <c r="G115" s="183" t="s">
        <v>603</v>
      </c>
      <c r="H115" s="184">
        <v>13.2</v>
      </c>
      <c r="I115" s="185"/>
      <c r="J115" s="186">
        <f>ROUND(I115*H115,2)</f>
        <v>0</v>
      </c>
      <c r="K115" s="182" t="s">
        <v>604</v>
      </c>
      <c r="L115" s="38"/>
      <c r="M115" s="187" t="s">
        <v>447</v>
      </c>
      <c r="N115" s="188" t="s">
        <v>487</v>
      </c>
      <c r="O115" s="60"/>
      <c r="P115" s="189">
        <f>O115*H115</f>
        <v>0</v>
      </c>
      <c r="Q115" s="189">
        <v>0</v>
      </c>
      <c r="R115" s="189">
        <f>Q115*H115</f>
        <v>0</v>
      </c>
      <c r="S115" s="189">
        <v>0.22</v>
      </c>
      <c r="T115" s="190">
        <f>S115*H115</f>
        <v>2.9039999999999999</v>
      </c>
      <c r="AR115" s="17" t="s">
        <v>605</v>
      </c>
      <c r="AT115" s="17" t="s">
        <v>600</v>
      </c>
      <c r="AU115" s="17" t="s">
        <v>525</v>
      </c>
      <c r="AY115" s="17" t="s">
        <v>598</v>
      </c>
      <c r="BE115" s="191">
        <f>IF(N115="základní",J115,0)</f>
        <v>0</v>
      </c>
      <c r="BF115" s="191">
        <f>IF(N115="snížená",J115,0)</f>
        <v>0</v>
      </c>
      <c r="BG115" s="191">
        <f>IF(N115="zákl. přenesená",J115,0)</f>
        <v>0</v>
      </c>
      <c r="BH115" s="191">
        <f>IF(N115="sníž. přenesená",J115,0)</f>
        <v>0</v>
      </c>
      <c r="BI115" s="191">
        <f>IF(N115="nulová",J115,0)</f>
        <v>0</v>
      </c>
      <c r="BJ115" s="17" t="s">
        <v>523</v>
      </c>
      <c r="BK115" s="191">
        <f>ROUND(I115*H115,2)</f>
        <v>0</v>
      </c>
      <c r="BL115" s="17" t="s">
        <v>605</v>
      </c>
      <c r="BM115" s="17" t="s">
        <v>642</v>
      </c>
    </row>
    <row r="116" spans="2:65" s="12" customFormat="1">
      <c r="B116" s="192"/>
      <c r="C116" s="193"/>
      <c r="D116" s="194" t="s">
        <v>607</v>
      </c>
      <c r="E116" s="195" t="s">
        <v>447</v>
      </c>
      <c r="F116" s="196" t="s">
        <v>184</v>
      </c>
      <c r="G116" s="193"/>
      <c r="H116" s="197">
        <v>13.2</v>
      </c>
      <c r="I116" s="198"/>
      <c r="J116" s="193"/>
      <c r="K116" s="193"/>
      <c r="L116" s="199"/>
      <c r="M116" s="200"/>
      <c r="N116" s="201"/>
      <c r="O116" s="201"/>
      <c r="P116" s="201"/>
      <c r="Q116" s="201"/>
      <c r="R116" s="201"/>
      <c r="S116" s="201"/>
      <c r="T116" s="202"/>
      <c r="AT116" s="203" t="s">
        <v>607</v>
      </c>
      <c r="AU116" s="203" t="s">
        <v>525</v>
      </c>
      <c r="AV116" s="12" t="s">
        <v>525</v>
      </c>
      <c r="AW116" s="12" t="s">
        <v>478</v>
      </c>
      <c r="AX116" s="12" t="s">
        <v>523</v>
      </c>
      <c r="AY116" s="203" t="s">
        <v>598</v>
      </c>
    </row>
    <row r="117" spans="2:65" s="1" customFormat="1" ht="16.5" customHeight="1">
      <c r="B117" s="34"/>
      <c r="C117" s="180" t="s">
        <v>646</v>
      </c>
      <c r="D117" s="180" t="s">
        <v>600</v>
      </c>
      <c r="E117" s="181" t="s">
        <v>647</v>
      </c>
      <c r="F117" s="182" t="s">
        <v>648</v>
      </c>
      <c r="G117" s="183" t="s">
        <v>603</v>
      </c>
      <c r="H117" s="184">
        <v>19.600000000000001</v>
      </c>
      <c r="I117" s="185"/>
      <c r="J117" s="186">
        <f>ROUND(I117*H117,2)</f>
        <v>0</v>
      </c>
      <c r="K117" s="182" t="s">
        <v>604</v>
      </c>
      <c r="L117" s="38"/>
      <c r="M117" s="187" t="s">
        <v>447</v>
      </c>
      <c r="N117" s="188" t="s">
        <v>487</v>
      </c>
      <c r="O117" s="60"/>
      <c r="P117" s="189">
        <f>O117*H117</f>
        <v>0</v>
      </c>
      <c r="Q117" s="189">
        <v>6.9999999999999994E-5</v>
      </c>
      <c r="R117" s="189">
        <f>Q117*H117</f>
        <v>1.372E-3</v>
      </c>
      <c r="S117" s="189">
        <v>0.128</v>
      </c>
      <c r="T117" s="190">
        <f>S117*H117</f>
        <v>2.5088000000000004</v>
      </c>
      <c r="AR117" s="17" t="s">
        <v>605</v>
      </c>
      <c r="AT117" s="17" t="s">
        <v>600</v>
      </c>
      <c r="AU117" s="17" t="s">
        <v>525</v>
      </c>
      <c r="AY117" s="17" t="s">
        <v>598</v>
      </c>
      <c r="BE117" s="191">
        <f>IF(N117="základní",J117,0)</f>
        <v>0</v>
      </c>
      <c r="BF117" s="191">
        <f>IF(N117="snížená",J117,0)</f>
        <v>0</v>
      </c>
      <c r="BG117" s="191">
        <f>IF(N117="zákl. přenesená",J117,0)</f>
        <v>0</v>
      </c>
      <c r="BH117" s="191">
        <f>IF(N117="sníž. přenesená",J117,0)</f>
        <v>0</v>
      </c>
      <c r="BI117" s="191">
        <f>IF(N117="nulová",J117,0)</f>
        <v>0</v>
      </c>
      <c r="BJ117" s="17" t="s">
        <v>523</v>
      </c>
      <c r="BK117" s="191">
        <f>ROUND(I117*H117,2)</f>
        <v>0</v>
      </c>
      <c r="BL117" s="17" t="s">
        <v>605</v>
      </c>
      <c r="BM117" s="17" t="s">
        <v>649</v>
      </c>
    </row>
    <row r="118" spans="2:65" s="12" customFormat="1">
      <c r="B118" s="192"/>
      <c r="C118" s="193"/>
      <c r="D118" s="194" t="s">
        <v>607</v>
      </c>
      <c r="E118" s="195" t="s">
        <v>447</v>
      </c>
      <c r="F118" s="196" t="s">
        <v>185</v>
      </c>
      <c r="G118" s="193"/>
      <c r="H118" s="197">
        <v>6.4</v>
      </c>
      <c r="I118" s="198"/>
      <c r="J118" s="193"/>
      <c r="K118" s="193"/>
      <c r="L118" s="199"/>
      <c r="M118" s="200"/>
      <c r="N118" s="201"/>
      <c r="O118" s="201"/>
      <c r="P118" s="201"/>
      <c r="Q118" s="201"/>
      <c r="R118" s="201"/>
      <c r="S118" s="201"/>
      <c r="T118" s="202"/>
      <c r="AT118" s="203" t="s">
        <v>607</v>
      </c>
      <c r="AU118" s="203" t="s">
        <v>525</v>
      </c>
      <c r="AV118" s="12" t="s">
        <v>525</v>
      </c>
      <c r="AW118" s="12" t="s">
        <v>478</v>
      </c>
      <c r="AX118" s="12" t="s">
        <v>516</v>
      </c>
      <c r="AY118" s="203" t="s">
        <v>598</v>
      </c>
    </row>
    <row r="119" spans="2:65" s="12" customFormat="1">
      <c r="B119" s="192"/>
      <c r="C119" s="193"/>
      <c r="D119" s="194" t="s">
        <v>607</v>
      </c>
      <c r="E119" s="195" t="s">
        <v>447</v>
      </c>
      <c r="F119" s="196" t="s">
        <v>184</v>
      </c>
      <c r="G119" s="193"/>
      <c r="H119" s="197">
        <v>13.2</v>
      </c>
      <c r="I119" s="198"/>
      <c r="J119" s="193"/>
      <c r="K119" s="193"/>
      <c r="L119" s="199"/>
      <c r="M119" s="200"/>
      <c r="N119" s="201"/>
      <c r="O119" s="201"/>
      <c r="P119" s="201"/>
      <c r="Q119" s="201"/>
      <c r="R119" s="201"/>
      <c r="S119" s="201"/>
      <c r="T119" s="202"/>
      <c r="AT119" s="203" t="s">
        <v>607</v>
      </c>
      <c r="AU119" s="203" t="s">
        <v>525</v>
      </c>
      <c r="AV119" s="12" t="s">
        <v>525</v>
      </c>
      <c r="AW119" s="12" t="s">
        <v>478</v>
      </c>
      <c r="AX119" s="12" t="s">
        <v>516</v>
      </c>
      <c r="AY119" s="203" t="s">
        <v>598</v>
      </c>
    </row>
    <row r="120" spans="2:65" s="13" customFormat="1">
      <c r="B120" s="204"/>
      <c r="C120" s="205"/>
      <c r="D120" s="194" t="s">
        <v>607</v>
      </c>
      <c r="E120" s="206" t="s">
        <v>447</v>
      </c>
      <c r="F120" s="207" t="s">
        <v>627</v>
      </c>
      <c r="G120" s="205"/>
      <c r="H120" s="208">
        <v>19.600000000000001</v>
      </c>
      <c r="I120" s="209"/>
      <c r="J120" s="205"/>
      <c r="K120" s="205"/>
      <c r="L120" s="210"/>
      <c r="M120" s="211"/>
      <c r="N120" s="212"/>
      <c r="O120" s="212"/>
      <c r="P120" s="212"/>
      <c r="Q120" s="212"/>
      <c r="R120" s="212"/>
      <c r="S120" s="212"/>
      <c r="T120" s="213"/>
      <c r="AT120" s="214" t="s">
        <v>607</v>
      </c>
      <c r="AU120" s="214" t="s">
        <v>525</v>
      </c>
      <c r="AV120" s="13" t="s">
        <v>605</v>
      </c>
      <c r="AW120" s="13" t="s">
        <v>478</v>
      </c>
      <c r="AX120" s="13" t="s">
        <v>523</v>
      </c>
      <c r="AY120" s="214" t="s">
        <v>598</v>
      </c>
    </row>
    <row r="121" spans="2:65" s="1" customFormat="1" ht="16.5" customHeight="1">
      <c r="B121" s="34"/>
      <c r="C121" s="180" t="s">
        <v>656</v>
      </c>
      <c r="D121" s="180" t="s">
        <v>600</v>
      </c>
      <c r="E121" s="181" t="s">
        <v>128</v>
      </c>
      <c r="F121" s="182" t="s">
        <v>129</v>
      </c>
      <c r="G121" s="183" t="s">
        <v>700</v>
      </c>
      <c r="H121" s="184">
        <v>2</v>
      </c>
      <c r="I121" s="185"/>
      <c r="J121" s="186">
        <f>ROUND(I121*H121,2)</f>
        <v>0</v>
      </c>
      <c r="K121" s="182" t="s">
        <v>604</v>
      </c>
      <c r="L121" s="38"/>
      <c r="M121" s="187" t="s">
        <v>447</v>
      </c>
      <c r="N121" s="188" t="s">
        <v>487</v>
      </c>
      <c r="O121" s="60"/>
      <c r="P121" s="189">
        <f>O121*H121</f>
        <v>0</v>
      </c>
      <c r="Q121" s="189">
        <v>0</v>
      </c>
      <c r="R121" s="189">
        <f>Q121*H121</f>
        <v>0</v>
      </c>
      <c r="S121" s="189">
        <v>0.20499999999999999</v>
      </c>
      <c r="T121" s="190">
        <f>S121*H121</f>
        <v>0.41</v>
      </c>
      <c r="AR121" s="17" t="s">
        <v>605</v>
      </c>
      <c r="AT121" s="17" t="s">
        <v>600</v>
      </c>
      <c r="AU121" s="17" t="s">
        <v>525</v>
      </c>
      <c r="AY121" s="17" t="s">
        <v>598</v>
      </c>
      <c r="BE121" s="191">
        <f>IF(N121="základní",J121,0)</f>
        <v>0</v>
      </c>
      <c r="BF121" s="191">
        <f>IF(N121="snížená",J121,0)</f>
        <v>0</v>
      </c>
      <c r="BG121" s="191">
        <f>IF(N121="zákl. přenesená",J121,0)</f>
        <v>0</v>
      </c>
      <c r="BH121" s="191">
        <f>IF(N121="sníž. přenesená",J121,0)</f>
        <v>0</v>
      </c>
      <c r="BI121" s="191">
        <f>IF(N121="nulová",J121,0)</f>
        <v>0</v>
      </c>
      <c r="BJ121" s="17" t="s">
        <v>523</v>
      </c>
      <c r="BK121" s="191">
        <f>ROUND(I121*H121,2)</f>
        <v>0</v>
      </c>
      <c r="BL121" s="17" t="s">
        <v>605</v>
      </c>
      <c r="BM121" s="17" t="s">
        <v>130</v>
      </c>
    </row>
    <row r="122" spans="2:65" s="1" customFormat="1" ht="16.5" customHeight="1">
      <c r="B122" s="34"/>
      <c r="C122" s="180" t="s">
        <v>661</v>
      </c>
      <c r="D122" s="180" t="s">
        <v>600</v>
      </c>
      <c r="E122" s="181" t="s">
        <v>657</v>
      </c>
      <c r="F122" s="182" t="s">
        <v>658</v>
      </c>
      <c r="G122" s="183" t="s">
        <v>659</v>
      </c>
      <c r="H122" s="184">
        <v>85</v>
      </c>
      <c r="I122" s="185"/>
      <c r="J122" s="186">
        <f>ROUND(I122*H122,2)</f>
        <v>0</v>
      </c>
      <c r="K122" s="182" t="s">
        <v>604</v>
      </c>
      <c r="L122" s="38"/>
      <c r="M122" s="187" t="s">
        <v>447</v>
      </c>
      <c r="N122" s="188" t="s">
        <v>487</v>
      </c>
      <c r="O122" s="60"/>
      <c r="P122" s="189">
        <f>O122*H122</f>
        <v>0</v>
      </c>
      <c r="Q122" s="189">
        <v>0</v>
      </c>
      <c r="R122" s="189">
        <f>Q122*H122</f>
        <v>0</v>
      </c>
      <c r="S122" s="189">
        <v>0</v>
      </c>
      <c r="T122" s="190">
        <f>S122*H122</f>
        <v>0</v>
      </c>
      <c r="AR122" s="17" t="s">
        <v>605</v>
      </c>
      <c r="AT122" s="17" t="s">
        <v>600</v>
      </c>
      <c r="AU122" s="17" t="s">
        <v>525</v>
      </c>
      <c r="AY122" s="17" t="s">
        <v>598</v>
      </c>
      <c r="BE122" s="191">
        <f>IF(N122="základní",J122,0)</f>
        <v>0</v>
      </c>
      <c r="BF122" s="191">
        <f>IF(N122="snížená",J122,0)</f>
        <v>0</v>
      </c>
      <c r="BG122" s="191">
        <f>IF(N122="zákl. přenesená",J122,0)</f>
        <v>0</v>
      </c>
      <c r="BH122" s="191">
        <f>IF(N122="sníž. přenesená",J122,0)</f>
        <v>0</v>
      </c>
      <c r="BI122" s="191">
        <f>IF(N122="nulová",J122,0)</f>
        <v>0</v>
      </c>
      <c r="BJ122" s="17" t="s">
        <v>523</v>
      </c>
      <c r="BK122" s="191">
        <f>ROUND(I122*H122,2)</f>
        <v>0</v>
      </c>
      <c r="BL122" s="17" t="s">
        <v>605</v>
      </c>
      <c r="BM122" s="17" t="s">
        <v>131</v>
      </c>
    </row>
    <row r="123" spans="2:65" s="12" customFormat="1">
      <c r="B123" s="192"/>
      <c r="C123" s="193"/>
      <c r="D123" s="194" t="s">
        <v>607</v>
      </c>
      <c r="E123" s="195" t="s">
        <v>447</v>
      </c>
      <c r="F123" s="196" t="s">
        <v>187</v>
      </c>
      <c r="G123" s="193"/>
      <c r="H123" s="197">
        <v>85</v>
      </c>
      <c r="I123" s="198"/>
      <c r="J123" s="193"/>
      <c r="K123" s="193"/>
      <c r="L123" s="199"/>
      <c r="M123" s="200"/>
      <c r="N123" s="201"/>
      <c r="O123" s="201"/>
      <c r="P123" s="201"/>
      <c r="Q123" s="201"/>
      <c r="R123" s="201"/>
      <c r="S123" s="201"/>
      <c r="T123" s="202"/>
      <c r="AT123" s="203" t="s">
        <v>607</v>
      </c>
      <c r="AU123" s="203" t="s">
        <v>525</v>
      </c>
      <c r="AV123" s="12" t="s">
        <v>525</v>
      </c>
      <c r="AW123" s="12" t="s">
        <v>478</v>
      </c>
      <c r="AX123" s="12" t="s">
        <v>523</v>
      </c>
      <c r="AY123" s="203" t="s">
        <v>598</v>
      </c>
    </row>
    <row r="124" spans="2:65" s="1" customFormat="1" ht="16.5" customHeight="1">
      <c r="B124" s="34"/>
      <c r="C124" s="180" t="s">
        <v>666</v>
      </c>
      <c r="D124" s="180" t="s">
        <v>600</v>
      </c>
      <c r="E124" s="181" t="s">
        <v>662</v>
      </c>
      <c r="F124" s="182" t="s">
        <v>663</v>
      </c>
      <c r="G124" s="183" t="s">
        <v>664</v>
      </c>
      <c r="H124" s="184">
        <v>17</v>
      </c>
      <c r="I124" s="185"/>
      <c r="J124" s="186">
        <f>ROUND(I124*H124,2)</f>
        <v>0</v>
      </c>
      <c r="K124" s="182" t="s">
        <v>604</v>
      </c>
      <c r="L124" s="38"/>
      <c r="M124" s="187" t="s">
        <v>447</v>
      </c>
      <c r="N124" s="188" t="s">
        <v>487</v>
      </c>
      <c r="O124" s="60"/>
      <c r="P124" s="189">
        <f>O124*H124</f>
        <v>0</v>
      </c>
      <c r="Q124" s="189">
        <v>0</v>
      </c>
      <c r="R124" s="189">
        <f>Q124*H124</f>
        <v>0</v>
      </c>
      <c r="S124" s="189">
        <v>0</v>
      </c>
      <c r="T124" s="190">
        <f>S124*H124</f>
        <v>0</v>
      </c>
      <c r="AR124" s="17" t="s">
        <v>605</v>
      </c>
      <c r="AT124" s="17" t="s">
        <v>600</v>
      </c>
      <c r="AU124" s="17" t="s">
        <v>525</v>
      </c>
      <c r="AY124" s="17" t="s">
        <v>598</v>
      </c>
      <c r="BE124" s="191">
        <f>IF(N124="základní",J124,0)</f>
        <v>0</v>
      </c>
      <c r="BF124" s="191">
        <f>IF(N124="snížená",J124,0)</f>
        <v>0</v>
      </c>
      <c r="BG124" s="191">
        <f>IF(N124="zákl. přenesená",J124,0)</f>
        <v>0</v>
      </c>
      <c r="BH124" s="191">
        <f>IF(N124="sníž. přenesená",J124,0)</f>
        <v>0</v>
      </c>
      <c r="BI124" s="191">
        <f>IF(N124="nulová",J124,0)</f>
        <v>0</v>
      </c>
      <c r="BJ124" s="17" t="s">
        <v>523</v>
      </c>
      <c r="BK124" s="191">
        <f>ROUND(I124*H124,2)</f>
        <v>0</v>
      </c>
      <c r="BL124" s="17" t="s">
        <v>605</v>
      </c>
      <c r="BM124" s="17" t="s">
        <v>133</v>
      </c>
    </row>
    <row r="125" spans="2:65" s="1" customFormat="1" ht="16.5" customHeight="1">
      <c r="B125" s="34"/>
      <c r="C125" s="180" t="s">
        <v>675</v>
      </c>
      <c r="D125" s="180" t="s">
        <v>600</v>
      </c>
      <c r="E125" s="181" t="s">
        <v>667</v>
      </c>
      <c r="F125" s="182" t="s">
        <v>668</v>
      </c>
      <c r="G125" s="183" t="s">
        <v>669</v>
      </c>
      <c r="H125" s="184">
        <v>85.415999999999997</v>
      </c>
      <c r="I125" s="185"/>
      <c r="J125" s="186">
        <f>ROUND(I125*H125,2)</f>
        <v>0</v>
      </c>
      <c r="K125" s="182" t="s">
        <v>604</v>
      </c>
      <c r="L125" s="38"/>
      <c r="M125" s="187" t="s">
        <v>447</v>
      </c>
      <c r="N125" s="188" t="s">
        <v>487</v>
      </c>
      <c r="O125" s="60"/>
      <c r="P125" s="189">
        <f>O125*H125</f>
        <v>0</v>
      </c>
      <c r="Q125" s="189">
        <v>0</v>
      </c>
      <c r="R125" s="189">
        <f>Q125*H125</f>
        <v>0</v>
      </c>
      <c r="S125" s="189">
        <v>0</v>
      </c>
      <c r="T125" s="190">
        <f>S125*H125</f>
        <v>0</v>
      </c>
      <c r="AR125" s="17" t="s">
        <v>605</v>
      </c>
      <c r="AT125" s="17" t="s">
        <v>600</v>
      </c>
      <c r="AU125" s="17" t="s">
        <v>525</v>
      </c>
      <c r="AY125" s="17" t="s">
        <v>598</v>
      </c>
      <c r="BE125" s="191">
        <f>IF(N125="základní",J125,0)</f>
        <v>0</v>
      </c>
      <c r="BF125" s="191">
        <f>IF(N125="snížená",J125,0)</f>
        <v>0</v>
      </c>
      <c r="BG125" s="191">
        <f>IF(N125="zákl. přenesená",J125,0)</f>
        <v>0</v>
      </c>
      <c r="BH125" s="191">
        <f>IF(N125="sníž. přenesená",J125,0)</f>
        <v>0</v>
      </c>
      <c r="BI125" s="191">
        <f>IF(N125="nulová",J125,0)</f>
        <v>0</v>
      </c>
      <c r="BJ125" s="17" t="s">
        <v>523</v>
      </c>
      <c r="BK125" s="191">
        <f>ROUND(I125*H125,2)</f>
        <v>0</v>
      </c>
      <c r="BL125" s="17" t="s">
        <v>605</v>
      </c>
      <c r="BM125" s="17" t="s">
        <v>670</v>
      </c>
    </row>
    <row r="126" spans="2:65" s="12" customFormat="1">
      <c r="B126" s="192"/>
      <c r="C126" s="193"/>
      <c r="D126" s="194" t="s">
        <v>607</v>
      </c>
      <c r="E126" s="195" t="s">
        <v>447</v>
      </c>
      <c r="F126" s="196" t="s">
        <v>188</v>
      </c>
      <c r="G126" s="193"/>
      <c r="H126" s="197">
        <v>85.415999999999997</v>
      </c>
      <c r="I126" s="198"/>
      <c r="J126" s="193"/>
      <c r="K126" s="193"/>
      <c r="L126" s="199"/>
      <c r="M126" s="200"/>
      <c r="N126" s="201"/>
      <c r="O126" s="201"/>
      <c r="P126" s="201"/>
      <c r="Q126" s="201"/>
      <c r="R126" s="201"/>
      <c r="S126" s="201"/>
      <c r="T126" s="202"/>
      <c r="AT126" s="203" t="s">
        <v>607</v>
      </c>
      <c r="AU126" s="203" t="s">
        <v>525</v>
      </c>
      <c r="AV126" s="12" t="s">
        <v>525</v>
      </c>
      <c r="AW126" s="12" t="s">
        <v>478</v>
      </c>
      <c r="AX126" s="12" t="s">
        <v>523</v>
      </c>
      <c r="AY126" s="203" t="s">
        <v>598</v>
      </c>
    </row>
    <row r="127" spans="2:65" s="1" customFormat="1" ht="16.5" customHeight="1">
      <c r="B127" s="34"/>
      <c r="C127" s="180" t="s">
        <v>685</v>
      </c>
      <c r="D127" s="180" t="s">
        <v>600</v>
      </c>
      <c r="E127" s="181" t="s">
        <v>1029</v>
      </c>
      <c r="F127" s="182" t="s">
        <v>1030</v>
      </c>
      <c r="G127" s="183" t="s">
        <v>669</v>
      </c>
      <c r="H127" s="184">
        <v>279.75200000000001</v>
      </c>
      <c r="I127" s="185"/>
      <c r="J127" s="186">
        <f>ROUND(I127*H127,2)</f>
        <v>0</v>
      </c>
      <c r="K127" s="182" t="s">
        <v>604</v>
      </c>
      <c r="L127" s="38"/>
      <c r="M127" s="187" t="s">
        <v>447</v>
      </c>
      <c r="N127" s="188" t="s">
        <v>487</v>
      </c>
      <c r="O127" s="60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AR127" s="17" t="s">
        <v>605</v>
      </c>
      <c r="AT127" s="17" t="s">
        <v>600</v>
      </c>
      <c r="AU127" s="17" t="s">
        <v>525</v>
      </c>
      <c r="AY127" s="17" t="s">
        <v>598</v>
      </c>
      <c r="BE127" s="191">
        <f>IF(N127="základní",J127,0)</f>
        <v>0</v>
      </c>
      <c r="BF127" s="191">
        <f>IF(N127="snížená",J127,0)</f>
        <v>0</v>
      </c>
      <c r="BG127" s="191">
        <f>IF(N127="zákl. přenesená",J127,0)</f>
        <v>0</v>
      </c>
      <c r="BH127" s="191">
        <f>IF(N127="sníž. přenesená",J127,0)</f>
        <v>0</v>
      </c>
      <c r="BI127" s="191">
        <f>IF(N127="nulová",J127,0)</f>
        <v>0</v>
      </c>
      <c r="BJ127" s="17" t="s">
        <v>523</v>
      </c>
      <c r="BK127" s="191">
        <f>ROUND(I127*H127,2)</f>
        <v>0</v>
      </c>
      <c r="BL127" s="17" t="s">
        <v>605</v>
      </c>
      <c r="BM127" s="17" t="s">
        <v>1031</v>
      </c>
    </row>
    <row r="128" spans="2:65" s="15" customFormat="1">
      <c r="B128" s="243"/>
      <c r="C128" s="244"/>
      <c r="D128" s="194" t="s">
        <v>607</v>
      </c>
      <c r="E128" s="245" t="s">
        <v>447</v>
      </c>
      <c r="F128" s="246" t="s">
        <v>1032</v>
      </c>
      <c r="G128" s="244"/>
      <c r="H128" s="245" t="s">
        <v>447</v>
      </c>
      <c r="I128" s="247"/>
      <c r="J128" s="244"/>
      <c r="K128" s="244"/>
      <c r="L128" s="248"/>
      <c r="M128" s="249"/>
      <c r="N128" s="250"/>
      <c r="O128" s="250"/>
      <c r="P128" s="250"/>
      <c r="Q128" s="250"/>
      <c r="R128" s="250"/>
      <c r="S128" s="250"/>
      <c r="T128" s="251"/>
      <c r="AT128" s="252" t="s">
        <v>607</v>
      </c>
      <c r="AU128" s="252" t="s">
        <v>525</v>
      </c>
      <c r="AV128" s="15" t="s">
        <v>523</v>
      </c>
      <c r="AW128" s="15" t="s">
        <v>478</v>
      </c>
      <c r="AX128" s="15" t="s">
        <v>516</v>
      </c>
      <c r="AY128" s="252" t="s">
        <v>598</v>
      </c>
    </row>
    <row r="129" spans="2:65" s="12" customFormat="1">
      <c r="B129" s="192"/>
      <c r="C129" s="193"/>
      <c r="D129" s="194" t="s">
        <v>607</v>
      </c>
      <c r="E129" s="195" t="s">
        <v>447</v>
      </c>
      <c r="F129" s="196" t="s">
        <v>189</v>
      </c>
      <c r="G129" s="193"/>
      <c r="H129" s="197">
        <v>279.75200000000001</v>
      </c>
      <c r="I129" s="198"/>
      <c r="J129" s="193"/>
      <c r="K129" s="193"/>
      <c r="L129" s="199"/>
      <c r="M129" s="200"/>
      <c r="N129" s="201"/>
      <c r="O129" s="201"/>
      <c r="P129" s="201"/>
      <c r="Q129" s="201"/>
      <c r="R129" s="201"/>
      <c r="S129" s="201"/>
      <c r="T129" s="202"/>
      <c r="AT129" s="203" t="s">
        <v>607</v>
      </c>
      <c r="AU129" s="203" t="s">
        <v>525</v>
      </c>
      <c r="AV129" s="12" t="s">
        <v>525</v>
      </c>
      <c r="AW129" s="12" t="s">
        <v>478</v>
      </c>
      <c r="AX129" s="12" t="s">
        <v>523</v>
      </c>
      <c r="AY129" s="203" t="s">
        <v>598</v>
      </c>
    </row>
    <row r="130" spans="2:65" s="1" customFormat="1" ht="16.5" customHeight="1">
      <c r="B130" s="34"/>
      <c r="C130" s="180" t="s">
        <v>454</v>
      </c>
      <c r="D130" s="180" t="s">
        <v>600</v>
      </c>
      <c r="E130" s="181" t="s">
        <v>1034</v>
      </c>
      <c r="F130" s="182" t="s">
        <v>1035</v>
      </c>
      <c r="G130" s="183" t="s">
        <v>669</v>
      </c>
      <c r="H130" s="184">
        <v>279.75200000000001</v>
      </c>
      <c r="I130" s="185"/>
      <c r="J130" s="186">
        <f>ROUND(I130*H130,2)</f>
        <v>0</v>
      </c>
      <c r="K130" s="182" t="s">
        <v>604</v>
      </c>
      <c r="L130" s="38"/>
      <c r="M130" s="187" t="s">
        <v>447</v>
      </c>
      <c r="N130" s="188" t="s">
        <v>487</v>
      </c>
      <c r="O130" s="60"/>
      <c r="P130" s="189">
        <f>O130*H130</f>
        <v>0</v>
      </c>
      <c r="Q130" s="189">
        <v>0</v>
      </c>
      <c r="R130" s="189">
        <f>Q130*H130</f>
        <v>0</v>
      </c>
      <c r="S130" s="189">
        <v>0</v>
      </c>
      <c r="T130" s="190">
        <f>S130*H130</f>
        <v>0</v>
      </c>
      <c r="AR130" s="17" t="s">
        <v>605</v>
      </c>
      <c r="AT130" s="17" t="s">
        <v>600</v>
      </c>
      <c r="AU130" s="17" t="s">
        <v>525</v>
      </c>
      <c r="AY130" s="17" t="s">
        <v>598</v>
      </c>
      <c r="BE130" s="191">
        <f>IF(N130="základní",J130,0)</f>
        <v>0</v>
      </c>
      <c r="BF130" s="191">
        <f>IF(N130="snížená",J130,0)</f>
        <v>0</v>
      </c>
      <c r="BG130" s="191">
        <f>IF(N130="zákl. přenesená",J130,0)</f>
        <v>0</v>
      </c>
      <c r="BH130" s="191">
        <f>IF(N130="sníž. přenesená",J130,0)</f>
        <v>0</v>
      </c>
      <c r="BI130" s="191">
        <f>IF(N130="nulová",J130,0)</f>
        <v>0</v>
      </c>
      <c r="BJ130" s="17" t="s">
        <v>523</v>
      </c>
      <c r="BK130" s="191">
        <f>ROUND(I130*H130,2)</f>
        <v>0</v>
      </c>
      <c r="BL130" s="17" t="s">
        <v>605</v>
      </c>
      <c r="BM130" s="17" t="s">
        <v>1036</v>
      </c>
    </row>
    <row r="131" spans="2:65" s="1" customFormat="1" ht="16.5" customHeight="1">
      <c r="B131" s="34"/>
      <c r="C131" s="180" t="s">
        <v>693</v>
      </c>
      <c r="D131" s="180" t="s">
        <v>600</v>
      </c>
      <c r="E131" s="181" t="s">
        <v>1037</v>
      </c>
      <c r="F131" s="182" t="s">
        <v>1038</v>
      </c>
      <c r="G131" s="183" t="s">
        <v>669</v>
      </c>
      <c r="H131" s="184">
        <v>279.75200000000001</v>
      </c>
      <c r="I131" s="185"/>
      <c r="J131" s="186">
        <f>ROUND(I131*H131,2)</f>
        <v>0</v>
      </c>
      <c r="K131" s="182" t="s">
        <v>604</v>
      </c>
      <c r="L131" s="38"/>
      <c r="M131" s="187" t="s">
        <v>447</v>
      </c>
      <c r="N131" s="188" t="s">
        <v>487</v>
      </c>
      <c r="O131" s="60"/>
      <c r="P131" s="189">
        <f>O131*H131</f>
        <v>0</v>
      </c>
      <c r="Q131" s="189">
        <v>0</v>
      </c>
      <c r="R131" s="189">
        <f>Q131*H131</f>
        <v>0</v>
      </c>
      <c r="S131" s="189">
        <v>0</v>
      </c>
      <c r="T131" s="190">
        <f>S131*H131</f>
        <v>0</v>
      </c>
      <c r="AR131" s="17" t="s">
        <v>605</v>
      </c>
      <c r="AT131" s="17" t="s">
        <v>600</v>
      </c>
      <c r="AU131" s="17" t="s">
        <v>525</v>
      </c>
      <c r="AY131" s="17" t="s">
        <v>598</v>
      </c>
      <c r="BE131" s="191">
        <f>IF(N131="základní",J131,0)</f>
        <v>0</v>
      </c>
      <c r="BF131" s="191">
        <f>IF(N131="snížená",J131,0)</f>
        <v>0</v>
      </c>
      <c r="BG131" s="191">
        <f>IF(N131="zákl. přenesená",J131,0)</f>
        <v>0</v>
      </c>
      <c r="BH131" s="191">
        <f>IF(N131="sníž. přenesená",J131,0)</f>
        <v>0</v>
      </c>
      <c r="BI131" s="191">
        <f>IF(N131="nulová",J131,0)</f>
        <v>0</v>
      </c>
      <c r="BJ131" s="17" t="s">
        <v>523</v>
      </c>
      <c r="BK131" s="191">
        <f>ROUND(I131*H131,2)</f>
        <v>0</v>
      </c>
      <c r="BL131" s="17" t="s">
        <v>605</v>
      </c>
      <c r="BM131" s="17" t="s">
        <v>1039</v>
      </c>
    </row>
    <row r="132" spans="2:65" s="15" customFormat="1">
      <c r="B132" s="243"/>
      <c r="C132" s="244"/>
      <c r="D132" s="194" t="s">
        <v>607</v>
      </c>
      <c r="E132" s="245" t="s">
        <v>447</v>
      </c>
      <c r="F132" s="246" t="s">
        <v>1040</v>
      </c>
      <c r="G132" s="244"/>
      <c r="H132" s="245" t="s">
        <v>447</v>
      </c>
      <c r="I132" s="247"/>
      <c r="J132" s="244"/>
      <c r="K132" s="244"/>
      <c r="L132" s="248"/>
      <c r="M132" s="249"/>
      <c r="N132" s="250"/>
      <c r="O132" s="250"/>
      <c r="P132" s="250"/>
      <c r="Q132" s="250"/>
      <c r="R132" s="250"/>
      <c r="S132" s="250"/>
      <c r="T132" s="251"/>
      <c r="AT132" s="252" t="s">
        <v>607</v>
      </c>
      <c r="AU132" s="252" t="s">
        <v>525</v>
      </c>
      <c r="AV132" s="15" t="s">
        <v>523</v>
      </c>
      <c r="AW132" s="15" t="s">
        <v>478</v>
      </c>
      <c r="AX132" s="15" t="s">
        <v>516</v>
      </c>
      <c r="AY132" s="252" t="s">
        <v>598</v>
      </c>
    </row>
    <row r="133" spans="2:65" s="12" customFormat="1">
      <c r="B133" s="192"/>
      <c r="C133" s="193"/>
      <c r="D133" s="194" t="s">
        <v>607</v>
      </c>
      <c r="E133" s="195" t="s">
        <v>447</v>
      </c>
      <c r="F133" s="196" t="s">
        <v>189</v>
      </c>
      <c r="G133" s="193"/>
      <c r="H133" s="197">
        <v>279.75200000000001</v>
      </c>
      <c r="I133" s="198"/>
      <c r="J133" s="193"/>
      <c r="K133" s="193"/>
      <c r="L133" s="199"/>
      <c r="M133" s="200"/>
      <c r="N133" s="201"/>
      <c r="O133" s="201"/>
      <c r="P133" s="201"/>
      <c r="Q133" s="201"/>
      <c r="R133" s="201"/>
      <c r="S133" s="201"/>
      <c r="T133" s="202"/>
      <c r="AT133" s="203" t="s">
        <v>607</v>
      </c>
      <c r="AU133" s="203" t="s">
        <v>525</v>
      </c>
      <c r="AV133" s="12" t="s">
        <v>525</v>
      </c>
      <c r="AW133" s="12" t="s">
        <v>478</v>
      </c>
      <c r="AX133" s="12" t="s">
        <v>523</v>
      </c>
      <c r="AY133" s="203" t="s">
        <v>598</v>
      </c>
    </row>
    <row r="134" spans="2:65" s="1" customFormat="1" ht="16.5" customHeight="1">
      <c r="B134" s="34"/>
      <c r="C134" s="180" t="s">
        <v>697</v>
      </c>
      <c r="D134" s="180" t="s">
        <v>600</v>
      </c>
      <c r="E134" s="181" t="s">
        <v>1041</v>
      </c>
      <c r="F134" s="182" t="s">
        <v>1042</v>
      </c>
      <c r="G134" s="183" t="s">
        <v>669</v>
      </c>
      <c r="H134" s="184">
        <v>279.75200000000001</v>
      </c>
      <c r="I134" s="185"/>
      <c r="J134" s="186">
        <f>ROUND(I134*H134,2)</f>
        <v>0</v>
      </c>
      <c r="K134" s="182" t="s">
        <v>604</v>
      </c>
      <c r="L134" s="38"/>
      <c r="M134" s="187" t="s">
        <v>447</v>
      </c>
      <c r="N134" s="188" t="s">
        <v>487</v>
      </c>
      <c r="O134" s="60"/>
      <c r="P134" s="189">
        <f>O134*H134</f>
        <v>0</v>
      </c>
      <c r="Q134" s="189">
        <v>0</v>
      </c>
      <c r="R134" s="189">
        <f>Q134*H134</f>
        <v>0</v>
      </c>
      <c r="S134" s="189">
        <v>0</v>
      </c>
      <c r="T134" s="190">
        <f>S134*H134</f>
        <v>0</v>
      </c>
      <c r="AR134" s="17" t="s">
        <v>605</v>
      </c>
      <c r="AT134" s="17" t="s">
        <v>600</v>
      </c>
      <c r="AU134" s="17" t="s">
        <v>525</v>
      </c>
      <c r="AY134" s="17" t="s">
        <v>598</v>
      </c>
      <c r="BE134" s="191">
        <f>IF(N134="základní",J134,0)</f>
        <v>0</v>
      </c>
      <c r="BF134" s="191">
        <f>IF(N134="snížená",J134,0)</f>
        <v>0</v>
      </c>
      <c r="BG134" s="191">
        <f>IF(N134="zákl. přenesená",J134,0)</f>
        <v>0</v>
      </c>
      <c r="BH134" s="191">
        <f>IF(N134="sníž. přenesená",J134,0)</f>
        <v>0</v>
      </c>
      <c r="BI134" s="191">
        <f>IF(N134="nulová",J134,0)</f>
        <v>0</v>
      </c>
      <c r="BJ134" s="17" t="s">
        <v>523</v>
      </c>
      <c r="BK134" s="191">
        <f>ROUND(I134*H134,2)</f>
        <v>0</v>
      </c>
      <c r="BL134" s="17" t="s">
        <v>605</v>
      </c>
      <c r="BM134" s="17" t="s">
        <v>1043</v>
      </c>
    </row>
    <row r="135" spans="2:65" s="1" customFormat="1" ht="16.5" customHeight="1">
      <c r="B135" s="34"/>
      <c r="C135" s="180" t="s">
        <v>702</v>
      </c>
      <c r="D135" s="180" t="s">
        <v>600</v>
      </c>
      <c r="E135" s="181" t="s">
        <v>1044</v>
      </c>
      <c r="F135" s="182" t="s">
        <v>1045</v>
      </c>
      <c r="G135" s="183" t="s">
        <v>603</v>
      </c>
      <c r="H135" s="184">
        <v>1398.76</v>
      </c>
      <c r="I135" s="185"/>
      <c r="J135" s="186">
        <f>ROUND(I135*H135,2)</f>
        <v>0</v>
      </c>
      <c r="K135" s="182" t="s">
        <v>604</v>
      </c>
      <c r="L135" s="38"/>
      <c r="M135" s="187" t="s">
        <v>447</v>
      </c>
      <c r="N135" s="188" t="s">
        <v>487</v>
      </c>
      <c r="O135" s="60"/>
      <c r="P135" s="189">
        <f>O135*H135</f>
        <v>0</v>
      </c>
      <c r="Q135" s="189">
        <v>5.8E-4</v>
      </c>
      <c r="R135" s="189">
        <f>Q135*H135</f>
        <v>0.81128080000000002</v>
      </c>
      <c r="S135" s="189">
        <v>0</v>
      </c>
      <c r="T135" s="190">
        <f>S135*H135</f>
        <v>0</v>
      </c>
      <c r="AR135" s="17" t="s">
        <v>605</v>
      </c>
      <c r="AT135" s="17" t="s">
        <v>600</v>
      </c>
      <c r="AU135" s="17" t="s">
        <v>525</v>
      </c>
      <c r="AY135" s="17" t="s">
        <v>598</v>
      </c>
      <c r="BE135" s="191">
        <f>IF(N135="základní",J135,0)</f>
        <v>0</v>
      </c>
      <c r="BF135" s="191">
        <f>IF(N135="snížená",J135,0)</f>
        <v>0</v>
      </c>
      <c r="BG135" s="191">
        <f>IF(N135="zákl. přenesená",J135,0)</f>
        <v>0</v>
      </c>
      <c r="BH135" s="191">
        <f>IF(N135="sníž. přenesená",J135,0)</f>
        <v>0</v>
      </c>
      <c r="BI135" s="191">
        <f>IF(N135="nulová",J135,0)</f>
        <v>0</v>
      </c>
      <c r="BJ135" s="17" t="s">
        <v>523</v>
      </c>
      <c r="BK135" s="191">
        <f>ROUND(I135*H135,2)</f>
        <v>0</v>
      </c>
      <c r="BL135" s="17" t="s">
        <v>605</v>
      </c>
      <c r="BM135" s="17" t="s">
        <v>725</v>
      </c>
    </row>
    <row r="136" spans="2:65" s="12" customFormat="1">
      <c r="B136" s="192"/>
      <c r="C136" s="193"/>
      <c r="D136" s="194" t="s">
        <v>607</v>
      </c>
      <c r="E136" s="195" t="s">
        <v>447</v>
      </c>
      <c r="F136" s="196" t="s">
        <v>190</v>
      </c>
      <c r="G136" s="193"/>
      <c r="H136" s="197">
        <v>1398.76</v>
      </c>
      <c r="I136" s="198"/>
      <c r="J136" s="193"/>
      <c r="K136" s="193"/>
      <c r="L136" s="199"/>
      <c r="M136" s="200"/>
      <c r="N136" s="201"/>
      <c r="O136" s="201"/>
      <c r="P136" s="201"/>
      <c r="Q136" s="201"/>
      <c r="R136" s="201"/>
      <c r="S136" s="201"/>
      <c r="T136" s="202"/>
      <c r="AT136" s="203" t="s">
        <v>607</v>
      </c>
      <c r="AU136" s="203" t="s">
        <v>525</v>
      </c>
      <c r="AV136" s="12" t="s">
        <v>525</v>
      </c>
      <c r="AW136" s="12" t="s">
        <v>478</v>
      </c>
      <c r="AX136" s="12" t="s">
        <v>523</v>
      </c>
      <c r="AY136" s="203" t="s">
        <v>598</v>
      </c>
    </row>
    <row r="137" spans="2:65" s="1" customFormat="1" ht="16.5" customHeight="1">
      <c r="B137" s="34"/>
      <c r="C137" s="180" t="s">
        <v>711</v>
      </c>
      <c r="D137" s="180" t="s">
        <v>600</v>
      </c>
      <c r="E137" s="181" t="s">
        <v>1047</v>
      </c>
      <c r="F137" s="182" t="s">
        <v>1048</v>
      </c>
      <c r="G137" s="183" t="s">
        <v>603</v>
      </c>
      <c r="H137" s="184">
        <v>1398.76</v>
      </c>
      <c r="I137" s="185"/>
      <c r="J137" s="186">
        <f>ROUND(I137*H137,2)</f>
        <v>0</v>
      </c>
      <c r="K137" s="182" t="s">
        <v>604</v>
      </c>
      <c r="L137" s="38"/>
      <c r="M137" s="187" t="s">
        <v>447</v>
      </c>
      <c r="N137" s="188" t="s">
        <v>487</v>
      </c>
      <c r="O137" s="60"/>
      <c r="P137" s="189">
        <f>O137*H137</f>
        <v>0</v>
      </c>
      <c r="Q137" s="189">
        <v>0</v>
      </c>
      <c r="R137" s="189">
        <f>Q137*H137</f>
        <v>0</v>
      </c>
      <c r="S137" s="189">
        <v>0</v>
      </c>
      <c r="T137" s="190">
        <f>S137*H137</f>
        <v>0</v>
      </c>
      <c r="AR137" s="17" t="s">
        <v>605</v>
      </c>
      <c r="AT137" s="17" t="s">
        <v>600</v>
      </c>
      <c r="AU137" s="17" t="s">
        <v>525</v>
      </c>
      <c r="AY137" s="17" t="s">
        <v>598</v>
      </c>
      <c r="BE137" s="191">
        <f>IF(N137="základní",J137,0)</f>
        <v>0</v>
      </c>
      <c r="BF137" s="191">
        <f>IF(N137="snížená",J137,0)</f>
        <v>0</v>
      </c>
      <c r="BG137" s="191">
        <f>IF(N137="zákl. přenesená",J137,0)</f>
        <v>0</v>
      </c>
      <c r="BH137" s="191">
        <f>IF(N137="sníž. přenesená",J137,0)</f>
        <v>0</v>
      </c>
      <c r="BI137" s="191">
        <f>IF(N137="nulová",J137,0)</f>
        <v>0</v>
      </c>
      <c r="BJ137" s="17" t="s">
        <v>523</v>
      </c>
      <c r="BK137" s="191">
        <f>ROUND(I137*H137,2)</f>
        <v>0</v>
      </c>
      <c r="BL137" s="17" t="s">
        <v>605</v>
      </c>
      <c r="BM137" s="17" t="s">
        <v>736</v>
      </c>
    </row>
    <row r="138" spans="2:65" s="1" customFormat="1" ht="16.5" customHeight="1">
      <c r="B138" s="34"/>
      <c r="C138" s="180" t="s">
        <v>717</v>
      </c>
      <c r="D138" s="180" t="s">
        <v>600</v>
      </c>
      <c r="E138" s="181" t="s">
        <v>742</v>
      </c>
      <c r="F138" s="182" t="s">
        <v>743</v>
      </c>
      <c r="G138" s="183" t="s">
        <v>669</v>
      </c>
      <c r="H138" s="184">
        <v>279.75200000000001</v>
      </c>
      <c r="I138" s="185"/>
      <c r="J138" s="186">
        <f>ROUND(I138*H138,2)</f>
        <v>0</v>
      </c>
      <c r="K138" s="182" t="s">
        <v>604</v>
      </c>
      <c r="L138" s="38"/>
      <c r="M138" s="187" t="s">
        <v>447</v>
      </c>
      <c r="N138" s="188" t="s">
        <v>487</v>
      </c>
      <c r="O138" s="60"/>
      <c r="P138" s="189">
        <f>O138*H138</f>
        <v>0</v>
      </c>
      <c r="Q138" s="189">
        <v>0</v>
      </c>
      <c r="R138" s="189">
        <f>Q138*H138</f>
        <v>0</v>
      </c>
      <c r="S138" s="189">
        <v>0</v>
      </c>
      <c r="T138" s="190">
        <f>S138*H138</f>
        <v>0</v>
      </c>
      <c r="AR138" s="17" t="s">
        <v>605</v>
      </c>
      <c r="AT138" s="17" t="s">
        <v>600</v>
      </c>
      <c r="AU138" s="17" t="s">
        <v>525</v>
      </c>
      <c r="AY138" s="17" t="s">
        <v>598</v>
      </c>
      <c r="BE138" s="191">
        <f>IF(N138="základní",J138,0)</f>
        <v>0</v>
      </c>
      <c r="BF138" s="191">
        <f>IF(N138="snížená",J138,0)</f>
        <v>0</v>
      </c>
      <c r="BG138" s="191">
        <f>IF(N138="zákl. přenesená",J138,0)</f>
        <v>0</v>
      </c>
      <c r="BH138" s="191">
        <f>IF(N138="sníž. přenesená",J138,0)</f>
        <v>0</v>
      </c>
      <c r="BI138" s="191">
        <f>IF(N138="nulová",J138,0)</f>
        <v>0</v>
      </c>
      <c r="BJ138" s="17" t="s">
        <v>523</v>
      </c>
      <c r="BK138" s="191">
        <f>ROUND(I138*H138,2)</f>
        <v>0</v>
      </c>
      <c r="BL138" s="17" t="s">
        <v>605</v>
      </c>
      <c r="BM138" s="17" t="s">
        <v>1049</v>
      </c>
    </row>
    <row r="139" spans="2:65" s="12" customFormat="1">
      <c r="B139" s="192"/>
      <c r="C139" s="193"/>
      <c r="D139" s="194" t="s">
        <v>607</v>
      </c>
      <c r="E139" s="193"/>
      <c r="F139" s="196" t="s">
        <v>191</v>
      </c>
      <c r="G139" s="193"/>
      <c r="H139" s="197">
        <v>279.75200000000001</v>
      </c>
      <c r="I139" s="198"/>
      <c r="J139" s="193"/>
      <c r="K139" s="193"/>
      <c r="L139" s="199"/>
      <c r="M139" s="200"/>
      <c r="N139" s="201"/>
      <c r="O139" s="201"/>
      <c r="P139" s="201"/>
      <c r="Q139" s="201"/>
      <c r="R139" s="201"/>
      <c r="S139" s="201"/>
      <c r="T139" s="202"/>
      <c r="AT139" s="203" t="s">
        <v>607</v>
      </c>
      <c r="AU139" s="203" t="s">
        <v>525</v>
      </c>
      <c r="AV139" s="12" t="s">
        <v>525</v>
      </c>
      <c r="AW139" s="12" t="s">
        <v>450</v>
      </c>
      <c r="AX139" s="12" t="s">
        <v>523</v>
      </c>
      <c r="AY139" s="203" t="s">
        <v>598</v>
      </c>
    </row>
    <row r="140" spans="2:65" s="1" customFormat="1" ht="16.5" customHeight="1">
      <c r="B140" s="34"/>
      <c r="C140" s="180" t="s">
        <v>453</v>
      </c>
      <c r="D140" s="180" t="s">
        <v>600</v>
      </c>
      <c r="E140" s="181" t="s">
        <v>747</v>
      </c>
      <c r="F140" s="182" t="s">
        <v>748</v>
      </c>
      <c r="G140" s="183" t="s">
        <v>669</v>
      </c>
      <c r="H140" s="184">
        <v>197.89599999999999</v>
      </c>
      <c r="I140" s="185"/>
      <c r="J140" s="186">
        <f>ROUND(I140*H140,2)</f>
        <v>0</v>
      </c>
      <c r="K140" s="182" t="s">
        <v>604</v>
      </c>
      <c r="L140" s="38"/>
      <c r="M140" s="187" t="s">
        <v>447</v>
      </c>
      <c r="N140" s="188" t="s">
        <v>487</v>
      </c>
      <c r="O140" s="60"/>
      <c r="P140" s="189">
        <f>O140*H140</f>
        <v>0</v>
      </c>
      <c r="Q140" s="189">
        <v>0</v>
      </c>
      <c r="R140" s="189">
        <f>Q140*H140</f>
        <v>0</v>
      </c>
      <c r="S140" s="189">
        <v>0</v>
      </c>
      <c r="T140" s="190">
        <f>S140*H140</f>
        <v>0</v>
      </c>
      <c r="AR140" s="17" t="s">
        <v>605</v>
      </c>
      <c r="AT140" s="17" t="s">
        <v>600</v>
      </c>
      <c r="AU140" s="17" t="s">
        <v>525</v>
      </c>
      <c r="AY140" s="17" t="s">
        <v>598</v>
      </c>
      <c r="BE140" s="191">
        <f>IF(N140="základní",J140,0)</f>
        <v>0</v>
      </c>
      <c r="BF140" s="191">
        <f>IF(N140="snížená",J140,0)</f>
        <v>0</v>
      </c>
      <c r="BG140" s="191">
        <f>IF(N140="zákl. přenesená",J140,0)</f>
        <v>0</v>
      </c>
      <c r="BH140" s="191">
        <f>IF(N140="sníž. přenesená",J140,0)</f>
        <v>0</v>
      </c>
      <c r="BI140" s="191">
        <f>IF(N140="nulová",J140,0)</f>
        <v>0</v>
      </c>
      <c r="BJ140" s="17" t="s">
        <v>523</v>
      </c>
      <c r="BK140" s="191">
        <f>ROUND(I140*H140,2)</f>
        <v>0</v>
      </c>
      <c r="BL140" s="17" t="s">
        <v>605</v>
      </c>
      <c r="BM140" s="17" t="s">
        <v>749</v>
      </c>
    </row>
    <row r="141" spans="2:65" s="12" customFormat="1">
      <c r="B141" s="192"/>
      <c r="C141" s="193"/>
      <c r="D141" s="194" t="s">
        <v>607</v>
      </c>
      <c r="E141" s="195" t="s">
        <v>447</v>
      </c>
      <c r="F141" s="196" t="s">
        <v>192</v>
      </c>
      <c r="G141" s="193"/>
      <c r="H141" s="197">
        <v>10.88</v>
      </c>
      <c r="I141" s="198"/>
      <c r="J141" s="193"/>
      <c r="K141" s="193"/>
      <c r="L141" s="199"/>
      <c r="M141" s="200"/>
      <c r="N141" s="201"/>
      <c r="O141" s="201"/>
      <c r="P141" s="201"/>
      <c r="Q141" s="201"/>
      <c r="R141" s="201"/>
      <c r="S141" s="201"/>
      <c r="T141" s="202"/>
      <c r="AT141" s="203" t="s">
        <v>607</v>
      </c>
      <c r="AU141" s="203" t="s">
        <v>525</v>
      </c>
      <c r="AV141" s="12" t="s">
        <v>525</v>
      </c>
      <c r="AW141" s="12" t="s">
        <v>478</v>
      </c>
      <c r="AX141" s="12" t="s">
        <v>516</v>
      </c>
      <c r="AY141" s="203" t="s">
        <v>598</v>
      </c>
    </row>
    <row r="142" spans="2:65" s="12" customFormat="1">
      <c r="B142" s="192"/>
      <c r="C142" s="193"/>
      <c r="D142" s="194" t="s">
        <v>607</v>
      </c>
      <c r="E142" s="195" t="s">
        <v>447</v>
      </c>
      <c r="F142" s="196" t="s">
        <v>193</v>
      </c>
      <c r="G142" s="193"/>
      <c r="H142" s="197">
        <v>22.44</v>
      </c>
      <c r="I142" s="198"/>
      <c r="J142" s="193"/>
      <c r="K142" s="193"/>
      <c r="L142" s="199"/>
      <c r="M142" s="200"/>
      <c r="N142" s="201"/>
      <c r="O142" s="201"/>
      <c r="P142" s="201"/>
      <c r="Q142" s="201"/>
      <c r="R142" s="201"/>
      <c r="S142" s="201"/>
      <c r="T142" s="202"/>
      <c r="AT142" s="203" t="s">
        <v>607</v>
      </c>
      <c r="AU142" s="203" t="s">
        <v>525</v>
      </c>
      <c r="AV142" s="12" t="s">
        <v>525</v>
      </c>
      <c r="AW142" s="12" t="s">
        <v>478</v>
      </c>
      <c r="AX142" s="12" t="s">
        <v>516</v>
      </c>
      <c r="AY142" s="203" t="s">
        <v>598</v>
      </c>
    </row>
    <row r="143" spans="2:65" s="12" customFormat="1">
      <c r="B143" s="192"/>
      <c r="C143" s="193"/>
      <c r="D143" s="194" t="s">
        <v>607</v>
      </c>
      <c r="E143" s="195" t="s">
        <v>447</v>
      </c>
      <c r="F143" s="196" t="s">
        <v>194</v>
      </c>
      <c r="G143" s="193"/>
      <c r="H143" s="197">
        <v>164.57599999999999</v>
      </c>
      <c r="I143" s="198"/>
      <c r="J143" s="193"/>
      <c r="K143" s="193"/>
      <c r="L143" s="199"/>
      <c r="M143" s="200"/>
      <c r="N143" s="201"/>
      <c r="O143" s="201"/>
      <c r="P143" s="201"/>
      <c r="Q143" s="201"/>
      <c r="R143" s="201"/>
      <c r="S143" s="201"/>
      <c r="T143" s="202"/>
      <c r="AT143" s="203" t="s">
        <v>607</v>
      </c>
      <c r="AU143" s="203" t="s">
        <v>525</v>
      </c>
      <c r="AV143" s="12" t="s">
        <v>525</v>
      </c>
      <c r="AW143" s="12" t="s">
        <v>478</v>
      </c>
      <c r="AX143" s="12" t="s">
        <v>516</v>
      </c>
      <c r="AY143" s="203" t="s">
        <v>598</v>
      </c>
    </row>
    <row r="144" spans="2:65" s="13" customFormat="1">
      <c r="B144" s="204"/>
      <c r="C144" s="205"/>
      <c r="D144" s="194" t="s">
        <v>607</v>
      </c>
      <c r="E144" s="206" t="s">
        <v>447</v>
      </c>
      <c r="F144" s="207" t="s">
        <v>627</v>
      </c>
      <c r="G144" s="205"/>
      <c r="H144" s="208">
        <v>197.89599999999999</v>
      </c>
      <c r="I144" s="209"/>
      <c r="J144" s="205"/>
      <c r="K144" s="205"/>
      <c r="L144" s="210"/>
      <c r="M144" s="211"/>
      <c r="N144" s="212"/>
      <c r="O144" s="212"/>
      <c r="P144" s="212"/>
      <c r="Q144" s="212"/>
      <c r="R144" s="212"/>
      <c r="S144" s="212"/>
      <c r="T144" s="213"/>
      <c r="AT144" s="214" t="s">
        <v>607</v>
      </c>
      <c r="AU144" s="214" t="s">
        <v>525</v>
      </c>
      <c r="AV144" s="13" t="s">
        <v>605</v>
      </c>
      <c r="AW144" s="13" t="s">
        <v>478</v>
      </c>
      <c r="AX144" s="13" t="s">
        <v>523</v>
      </c>
      <c r="AY144" s="214" t="s">
        <v>598</v>
      </c>
    </row>
    <row r="145" spans="2:65" s="1" customFormat="1" ht="16.5" customHeight="1">
      <c r="B145" s="34"/>
      <c r="C145" s="180" t="s">
        <v>728</v>
      </c>
      <c r="D145" s="180" t="s">
        <v>600</v>
      </c>
      <c r="E145" s="181" t="s">
        <v>757</v>
      </c>
      <c r="F145" s="182" t="s">
        <v>758</v>
      </c>
      <c r="G145" s="183" t="s">
        <v>669</v>
      </c>
      <c r="H145" s="184">
        <v>989.48</v>
      </c>
      <c r="I145" s="185"/>
      <c r="J145" s="186">
        <f>ROUND(I145*H145,2)</f>
        <v>0</v>
      </c>
      <c r="K145" s="182" t="s">
        <v>604</v>
      </c>
      <c r="L145" s="38"/>
      <c r="M145" s="187" t="s">
        <v>447</v>
      </c>
      <c r="N145" s="188" t="s">
        <v>487</v>
      </c>
      <c r="O145" s="60"/>
      <c r="P145" s="189">
        <f>O145*H145</f>
        <v>0</v>
      </c>
      <c r="Q145" s="189">
        <v>0</v>
      </c>
      <c r="R145" s="189">
        <f>Q145*H145</f>
        <v>0</v>
      </c>
      <c r="S145" s="189">
        <v>0</v>
      </c>
      <c r="T145" s="190">
        <f>S145*H145</f>
        <v>0</v>
      </c>
      <c r="AR145" s="17" t="s">
        <v>605</v>
      </c>
      <c r="AT145" s="17" t="s">
        <v>600</v>
      </c>
      <c r="AU145" s="17" t="s">
        <v>525</v>
      </c>
      <c r="AY145" s="17" t="s">
        <v>598</v>
      </c>
      <c r="BE145" s="191">
        <f>IF(N145="základní",J145,0)</f>
        <v>0</v>
      </c>
      <c r="BF145" s="191">
        <f>IF(N145="snížená",J145,0)</f>
        <v>0</v>
      </c>
      <c r="BG145" s="191">
        <f>IF(N145="zákl. přenesená",J145,0)</f>
        <v>0</v>
      </c>
      <c r="BH145" s="191">
        <f>IF(N145="sníž. přenesená",J145,0)</f>
        <v>0</v>
      </c>
      <c r="BI145" s="191">
        <f>IF(N145="nulová",J145,0)</f>
        <v>0</v>
      </c>
      <c r="BJ145" s="17" t="s">
        <v>523</v>
      </c>
      <c r="BK145" s="191">
        <f>ROUND(I145*H145,2)</f>
        <v>0</v>
      </c>
      <c r="BL145" s="17" t="s">
        <v>605</v>
      </c>
      <c r="BM145" s="17" t="s">
        <v>759</v>
      </c>
    </row>
    <row r="146" spans="2:65" s="12" customFormat="1">
      <c r="B146" s="192"/>
      <c r="C146" s="193"/>
      <c r="D146" s="194" t="s">
        <v>607</v>
      </c>
      <c r="E146" s="193"/>
      <c r="F146" s="196" t="s">
        <v>195</v>
      </c>
      <c r="G146" s="193"/>
      <c r="H146" s="197">
        <v>989.48</v>
      </c>
      <c r="I146" s="198"/>
      <c r="J146" s="193"/>
      <c r="K146" s="193"/>
      <c r="L146" s="199"/>
      <c r="M146" s="200"/>
      <c r="N146" s="201"/>
      <c r="O146" s="201"/>
      <c r="P146" s="201"/>
      <c r="Q146" s="201"/>
      <c r="R146" s="201"/>
      <c r="S146" s="201"/>
      <c r="T146" s="202"/>
      <c r="AT146" s="203" t="s">
        <v>607</v>
      </c>
      <c r="AU146" s="203" t="s">
        <v>525</v>
      </c>
      <c r="AV146" s="12" t="s">
        <v>525</v>
      </c>
      <c r="AW146" s="12" t="s">
        <v>450</v>
      </c>
      <c r="AX146" s="12" t="s">
        <v>523</v>
      </c>
      <c r="AY146" s="203" t="s">
        <v>598</v>
      </c>
    </row>
    <row r="147" spans="2:65" s="1" customFormat="1" ht="16.5" customHeight="1">
      <c r="B147" s="34"/>
      <c r="C147" s="180" t="s">
        <v>733</v>
      </c>
      <c r="D147" s="180" t="s">
        <v>600</v>
      </c>
      <c r="E147" s="181" t="s">
        <v>762</v>
      </c>
      <c r="F147" s="182" t="s">
        <v>763</v>
      </c>
      <c r="G147" s="183" t="s">
        <v>669</v>
      </c>
      <c r="H147" s="184">
        <v>197.89599999999999</v>
      </c>
      <c r="I147" s="185"/>
      <c r="J147" s="186">
        <f>ROUND(I147*H147,2)</f>
        <v>0</v>
      </c>
      <c r="K147" s="182" t="s">
        <v>604</v>
      </c>
      <c r="L147" s="38"/>
      <c r="M147" s="187" t="s">
        <v>447</v>
      </c>
      <c r="N147" s="188" t="s">
        <v>487</v>
      </c>
      <c r="O147" s="60"/>
      <c r="P147" s="189">
        <f>O147*H147</f>
        <v>0</v>
      </c>
      <c r="Q147" s="189">
        <v>0</v>
      </c>
      <c r="R147" s="189">
        <f>Q147*H147</f>
        <v>0</v>
      </c>
      <c r="S147" s="189">
        <v>0</v>
      </c>
      <c r="T147" s="190">
        <f>S147*H147</f>
        <v>0</v>
      </c>
      <c r="AR147" s="17" t="s">
        <v>605</v>
      </c>
      <c r="AT147" s="17" t="s">
        <v>600</v>
      </c>
      <c r="AU147" s="17" t="s">
        <v>525</v>
      </c>
      <c r="AY147" s="17" t="s">
        <v>598</v>
      </c>
      <c r="BE147" s="191">
        <f>IF(N147="základní",J147,0)</f>
        <v>0</v>
      </c>
      <c r="BF147" s="191">
        <f>IF(N147="snížená",J147,0)</f>
        <v>0</v>
      </c>
      <c r="BG147" s="191">
        <f>IF(N147="zákl. přenesená",J147,0)</f>
        <v>0</v>
      </c>
      <c r="BH147" s="191">
        <f>IF(N147="sníž. přenesená",J147,0)</f>
        <v>0</v>
      </c>
      <c r="BI147" s="191">
        <f>IF(N147="nulová",J147,0)</f>
        <v>0</v>
      </c>
      <c r="BJ147" s="17" t="s">
        <v>523</v>
      </c>
      <c r="BK147" s="191">
        <f>ROUND(I147*H147,2)</f>
        <v>0</v>
      </c>
      <c r="BL147" s="17" t="s">
        <v>605</v>
      </c>
      <c r="BM147" s="17" t="s">
        <v>764</v>
      </c>
    </row>
    <row r="148" spans="2:65" s="1" customFormat="1" ht="16.5" customHeight="1">
      <c r="B148" s="34"/>
      <c r="C148" s="180" t="s">
        <v>737</v>
      </c>
      <c r="D148" s="180" t="s">
        <v>600</v>
      </c>
      <c r="E148" s="181" t="s">
        <v>766</v>
      </c>
      <c r="F148" s="182" t="s">
        <v>767</v>
      </c>
      <c r="G148" s="183" t="s">
        <v>768</v>
      </c>
      <c r="H148" s="184">
        <v>405.68700000000001</v>
      </c>
      <c r="I148" s="185"/>
      <c r="J148" s="186">
        <f>ROUND(I148*H148,2)</f>
        <v>0</v>
      </c>
      <c r="K148" s="182" t="s">
        <v>604</v>
      </c>
      <c r="L148" s="38"/>
      <c r="M148" s="187" t="s">
        <v>447</v>
      </c>
      <c r="N148" s="188" t="s">
        <v>487</v>
      </c>
      <c r="O148" s="60"/>
      <c r="P148" s="189">
        <f>O148*H148</f>
        <v>0</v>
      </c>
      <c r="Q148" s="189">
        <v>0</v>
      </c>
      <c r="R148" s="189">
        <f>Q148*H148</f>
        <v>0</v>
      </c>
      <c r="S148" s="189">
        <v>0</v>
      </c>
      <c r="T148" s="190">
        <f>S148*H148</f>
        <v>0</v>
      </c>
      <c r="AR148" s="17" t="s">
        <v>605</v>
      </c>
      <c r="AT148" s="17" t="s">
        <v>600</v>
      </c>
      <c r="AU148" s="17" t="s">
        <v>525</v>
      </c>
      <c r="AY148" s="17" t="s">
        <v>598</v>
      </c>
      <c r="BE148" s="191">
        <f>IF(N148="základní",J148,0)</f>
        <v>0</v>
      </c>
      <c r="BF148" s="191">
        <f>IF(N148="snížená",J148,0)</f>
        <v>0</v>
      </c>
      <c r="BG148" s="191">
        <f>IF(N148="zákl. přenesená",J148,0)</f>
        <v>0</v>
      </c>
      <c r="BH148" s="191">
        <f>IF(N148="sníž. přenesená",J148,0)</f>
        <v>0</v>
      </c>
      <c r="BI148" s="191">
        <f>IF(N148="nulová",J148,0)</f>
        <v>0</v>
      </c>
      <c r="BJ148" s="17" t="s">
        <v>523</v>
      </c>
      <c r="BK148" s="191">
        <f>ROUND(I148*H148,2)</f>
        <v>0</v>
      </c>
      <c r="BL148" s="17" t="s">
        <v>605</v>
      </c>
      <c r="BM148" s="17" t="s">
        <v>769</v>
      </c>
    </row>
    <row r="149" spans="2:65" s="12" customFormat="1">
      <c r="B149" s="192"/>
      <c r="C149" s="193"/>
      <c r="D149" s="194" t="s">
        <v>607</v>
      </c>
      <c r="E149" s="193"/>
      <c r="F149" s="196" t="s">
        <v>196</v>
      </c>
      <c r="G149" s="193"/>
      <c r="H149" s="197">
        <v>405.68700000000001</v>
      </c>
      <c r="I149" s="198"/>
      <c r="J149" s="193"/>
      <c r="K149" s="193"/>
      <c r="L149" s="199"/>
      <c r="M149" s="200"/>
      <c r="N149" s="201"/>
      <c r="O149" s="201"/>
      <c r="P149" s="201"/>
      <c r="Q149" s="201"/>
      <c r="R149" s="201"/>
      <c r="S149" s="201"/>
      <c r="T149" s="202"/>
      <c r="AT149" s="203" t="s">
        <v>607</v>
      </c>
      <c r="AU149" s="203" t="s">
        <v>525</v>
      </c>
      <c r="AV149" s="12" t="s">
        <v>525</v>
      </c>
      <c r="AW149" s="12" t="s">
        <v>450</v>
      </c>
      <c r="AX149" s="12" t="s">
        <v>523</v>
      </c>
      <c r="AY149" s="203" t="s">
        <v>598</v>
      </c>
    </row>
    <row r="150" spans="2:65" s="1" customFormat="1" ht="16.5" customHeight="1">
      <c r="B150" s="34"/>
      <c r="C150" s="180" t="s">
        <v>741</v>
      </c>
      <c r="D150" s="180" t="s">
        <v>600</v>
      </c>
      <c r="E150" s="181" t="s">
        <v>772</v>
      </c>
      <c r="F150" s="182" t="s">
        <v>773</v>
      </c>
      <c r="G150" s="183" t="s">
        <v>669</v>
      </c>
      <c r="H150" s="184">
        <v>427.85599999999999</v>
      </c>
      <c r="I150" s="185"/>
      <c r="J150" s="186">
        <f>ROUND(I150*H150,2)</f>
        <v>0</v>
      </c>
      <c r="K150" s="182" t="s">
        <v>604</v>
      </c>
      <c r="L150" s="38"/>
      <c r="M150" s="187" t="s">
        <v>447</v>
      </c>
      <c r="N150" s="188" t="s">
        <v>487</v>
      </c>
      <c r="O150" s="60"/>
      <c r="P150" s="189">
        <f>O150*H150</f>
        <v>0</v>
      </c>
      <c r="Q150" s="189">
        <v>0</v>
      </c>
      <c r="R150" s="189">
        <f>Q150*H150</f>
        <v>0</v>
      </c>
      <c r="S150" s="189">
        <v>0</v>
      </c>
      <c r="T150" s="190">
        <f>S150*H150</f>
        <v>0</v>
      </c>
      <c r="AR150" s="17" t="s">
        <v>605</v>
      </c>
      <c r="AT150" s="17" t="s">
        <v>600</v>
      </c>
      <c r="AU150" s="17" t="s">
        <v>525</v>
      </c>
      <c r="AY150" s="17" t="s">
        <v>598</v>
      </c>
      <c r="BE150" s="191">
        <f>IF(N150="základní",J150,0)</f>
        <v>0</v>
      </c>
      <c r="BF150" s="191">
        <f>IF(N150="snížená",J150,0)</f>
        <v>0</v>
      </c>
      <c r="BG150" s="191">
        <f>IF(N150="zákl. přenesená",J150,0)</f>
        <v>0</v>
      </c>
      <c r="BH150" s="191">
        <f>IF(N150="sníž. přenesená",J150,0)</f>
        <v>0</v>
      </c>
      <c r="BI150" s="191">
        <f>IF(N150="nulová",J150,0)</f>
        <v>0</v>
      </c>
      <c r="BJ150" s="17" t="s">
        <v>523</v>
      </c>
      <c r="BK150" s="191">
        <f>ROUND(I150*H150,2)</f>
        <v>0</v>
      </c>
      <c r="BL150" s="17" t="s">
        <v>605</v>
      </c>
      <c r="BM150" s="17" t="s">
        <v>774</v>
      </c>
    </row>
    <row r="151" spans="2:65" s="12" customFormat="1">
      <c r="B151" s="192"/>
      <c r="C151" s="193"/>
      <c r="D151" s="194" t="s">
        <v>607</v>
      </c>
      <c r="E151" s="195" t="s">
        <v>447</v>
      </c>
      <c r="F151" s="196" t="s">
        <v>197</v>
      </c>
      <c r="G151" s="193"/>
      <c r="H151" s="197">
        <v>427.85599999999999</v>
      </c>
      <c r="I151" s="198"/>
      <c r="J151" s="193"/>
      <c r="K151" s="193"/>
      <c r="L151" s="199"/>
      <c r="M151" s="200"/>
      <c r="N151" s="201"/>
      <c r="O151" s="201"/>
      <c r="P151" s="201"/>
      <c r="Q151" s="201"/>
      <c r="R151" s="201"/>
      <c r="S151" s="201"/>
      <c r="T151" s="202"/>
      <c r="AT151" s="203" t="s">
        <v>607</v>
      </c>
      <c r="AU151" s="203" t="s">
        <v>525</v>
      </c>
      <c r="AV151" s="12" t="s">
        <v>525</v>
      </c>
      <c r="AW151" s="12" t="s">
        <v>478</v>
      </c>
      <c r="AX151" s="12" t="s">
        <v>523</v>
      </c>
      <c r="AY151" s="203" t="s">
        <v>598</v>
      </c>
    </row>
    <row r="152" spans="2:65" s="1" customFormat="1" ht="16.5" customHeight="1">
      <c r="B152" s="34"/>
      <c r="C152" s="226" t="s">
        <v>746</v>
      </c>
      <c r="D152" s="226" t="s">
        <v>712</v>
      </c>
      <c r="E152" s="227" t="s">
        <v>777</v>
      </c>
      <c r="F152" s="228" t="s">
        <v>778</v>
      </c>
      <c r="G152" s="229" t="s">
        <v>768</v>
      </c>
      <c r="H152" s="230">
        <v>42.552</v>
      </c>
      <c r="I152" s="231"/>
      <c r="J152" s="232">
        <f>ROUND(I152*H152,2)</f>
        <v>0</v>
      </c>
      <c r="K152" s="228" t="s">
        <v>604</v>
      </c>
      <c r="L152" s="233"/>
      <c r="M152" s="234" t="s">
        <v>447</v>
      </c>
      <c r="N152" s="235" t="s">
        <v>487</v>
      </c>
      <c r="O152" s="60"/>
      <c r="P152" s="189">
        <f>O152*H152</f>
        <v>0</v>
      </c>
      <c r="Q152" s="189">
        <v>1</v>
      </c>
      <c r="R152" s="189">
        <f>Q152*H152</f>
        <v>42.552</v>
      </c>
      <c r="S152" s="189">
        <v>0</v>
      </c>
      <c r="T152" s="190">
        <f>S152*H152</f>
        <v>0</v>
      </c>
      <c r="AR152" s="17" t="s">
        <v>639</v>
      </c>
      <c r="AT152" s="17" t="s">
        <v>712</v>
      </c>
      <c r="AU152" s="17" t="s">
        <v>525</v>
      </c>
      <c r="AY152" s="17" t="s">
        <v>598</v>
      </c>
      <c r="BE152" s="191">
        <f>IF(N152="základní",J152,0)</f>
        <v>0</v>
      </c>
      <c r="BF152" s="191">
        <f>IF(N152="snížená",J152,0)</f>
        <v>0</v>
      </c>
      <c r="BG152" s="191">
        <f>IF(N152="zákl. přenesená",J152,0)</f>
        <v>0</v>
      </c>
      <c r="BH152" s="191">
        <f>IF(N152="sníž. přenesená",J152,0)</f>
        <v>0</v>
      </c>
      <c r="BI152" s="191">
        <f>IF(N152="nulová",J152,0)</f>
        <v>0</v>
      </c>
      <c r="BJ152" s="17" t="s">
        <v>523</v>
      </c>
      <c r="BK152" s="191">
        <f>ROUND(I152*H152,2)</f>
        <v>0</v>
      </c>
      <c r="BL152" s="17" t="s">
        <v>605</v>
      </c>
      <c r="BM152" s="17" t="s">
        <v>779</v>
      </c>
    </row>
    <row r="153" spans="2:65" s="12" customFormat="1">
      <c r="B153" s="192"/>
      <c r="C153" s="193"/>
      <c r="D153" s="194" t="s">
        <v>607</v>
      </c>
      <c r="E153" s="195" t="s">
        <v>447</v>
      </c>
      <c r="F153" s="196" t="s">
        <v>198</v>
      </c>
      <c r="G153" s="193"/>
      <c r="H153" s="197">
        <v>8.32</v>
      </c>
      <c r="I153" s="198"/>
      <c r="J153" s="193"/>
      <c r="K153" s="193"/>
      <c r="L153" s="199"/>
      <c r="M153" s="200"/>
      <c r="N153" s="201"/>
      <c r="O153" s="201"/>
      <c r="P153" s="201"/>
      <c r="Q153" s="201"/>
      <c r="R153" s="201"/>
      <c r="S153" s="201"/>
      <c r="T153" s="202"/>
      <c r="AT153" s="203" t="s">
        <v>607</v>
      </c>
      <c r="AU153" s="203" t="s">
        <v>525</v>
      </c>
      <c r="AV153" s="12" t="s">
        <v>525</v>
      </c>
      <c r="AW153" s="12" t="s">
        <v>478</v>
      </c>
      <c r="AX153" s="12" t="s">
        <v>516</v>
      </c>
      <c r="AY153" s="203" t="s">
        <v>598</v>
      </c>
    </row>
    <row r="154" spans="2:65" s="12" customFormat="1">
      <c r="B154" s="192"/>
      <c r="C154" s="193"/>
      <c r="D154" s="194" t="s">
        <v>607</v>
      </c>
      <c r="E154" s="195" t="s">
        <v>447</v>
      </c>
      <c r="F154" s="196" t="s">
        <v>199</v>
      </c>
      <c r="G154" s="193"/>
      <c r="H154" s="197">
        <v>17.16</v>
      </c>
      <c r="I154" s="198"/>
      <c r="J154" s="193"/>
      <c r="K154" s="193"/>
      <c r="L154" s="199"/>
      <c r="M154" s="200"/>
      <c r="N154" s="201"/>
      <c r="O154" s="201"/>
      <c r="P154" s="201"/>
      <c r="Q154" s="201"/>
      <c r="R154" s="201"/>
      <c r="S154" s="201"/>
      <c r="T154" s="202"/>
      <c r="AT154" s="203" t="s">
        <v>607</v>
      </c>
      <c r="AU154" s="203" t="s">
        <v>525</v>
      </c>
      <c r="AV154" s="12" t="s">
        <v>525</v>
      </c>
      <c r="AW154" s="12" t="s">
        <v>478</v>
      </c>
      <c r="AX154" s="12" t="s">
        <v>516</v>
      </c>
      <c r="AY154" s="203" t="s">
        <v>598</v>
      </c>
    </row>
    <row r="155" spans="2:65" s="13" customFormat="1">
      <c r="B155" s="204"/>
      <c r="C155" s="205"/>
      <c r="D155" s="194" t="s">
        <v>607</v>
      </c>
      <c r="E155" s="206" t="s">
        <v>447</v>
      </c>
      <c r="F155" s="207" t="s">
        <v>627</v>
      </c>
      <c r="G155" s="205"/>
      <c r="H155" s="208">
        <v>25.48</v>
      </c>
      <c r="I155" s="209"/>
      <c r="J155" s="205"/>
      <c r="K155" s="205"/>
      <c r="L155" s="210"/>
      <c r="M155" s="211"/>
      <c r="N155" s="212"/>
      <c r="O155" s="212"/>
      <c r="P155" s="212"/>
      <c r="Q155" s="212"/>
      <c r="R155" s="212"/>
      <c r="S155" s="212"/>
      <c r="T155" s="213"/>
      <c r="AT155" s="214" t="s">
        <v>607</v>
      </c>
      <c r="AU155" s="214" t="s">
        <v>525</v>
      </c>
      <c r="AV155" s="13" t="s">
        <v>605</v>
      </c>
      <c r="AW155" s="13" t="s">
        <v>478</v>
      </c>
      <c r="AX155" s="13" t="s">
        <v>523</v>
      </c>
      <c r="AY155" s="214" t="s">
        <v>598</v>
      </c>
    </row>
    <row r="156" spans="2:65" s="12" customFormat="1">
      <c r="B156" s="192"/>
      <c r="C156" s="193"/>
      <c r="D156" s="194" t="s">
        <v>607</v>
      </c>
      <c r="E156" s="193"/>
      <c r="F156" s="196" t="s">
        <v>200</v>
      </c>
      <c r="G156" s="193"/>
      <c r="H156" s="197">
        <v>42.552</v>
      </c>
      <c r="I156" s="198"/>
      <c r="J156" s="193"/>
      <c r="K156" s="193"/>
      <c r="L156" s="199"/>
      <c r="M156" s="200"/>
      <c r="N156" s="201"/>
      <c r="O156" s="201"/>
      <c r="P156" s="201"/>
      <c r="Q156" s="201"/>
      <c r="R156" s="201"/>
      <c r="S156" s="201"/>
      <c r="T156" s="202"/>
      <c r="AT156" s="203" t="s">
        <v>607</v>
      </c>
      <c r="AU156" s="203" t="s">
        <v>525</v>
      </c>
      <c r="AV156" s="12" t="s">
        <v>525</v>
      </c>
      <c r="AW156" s="12" t="s">
        <v>450</v>
      </c>
      <c r="AX156" s="12" t="s">
        <v>523</v>
      </c>
      <c r="AY156" s="203" t="s">
        <v>598</v>
      </c>
    </row>
    <row r="157" spans="2:65" s="1" customFormat="1" ht="16.5" customHeight="1">
      <c r="B157" s="34"/>
      <c r="C157" s="180" t="s">
        <v>756</v>
      </c>
      <c r="D157" s="180" t="s">
        <v>600</v>
      </c>
      <c r="E157" s="181" t="s">
        <v>788</v>
      </c>
      <c r="F157" s="182" t="s">
        <v>789</v>
      </c>
      <c r="G157" s="183" t="s">
        <v>669</v>
      </c>
      <c r="H157" s="184">
        <v>131.648</v>
      </c>
      <c r="I157" s="185"/>
      <c r="J157" s="186">
        <f>ROUND(I157*H157,2)</f>
        <v>0</v>
      </c>
      <c r="K157" s="182" t="s">
        <v>604</v>
      </c>
      <c r="L157" s="38"/>
      <c r="M157" s="187" t="s">
        <v>447</v>
      </c>
      <c r="N157" s="188" t="s">
        <v>487</v>
      </c>
      <c r="O157" s="60"/>
      <c r="P157" s="189">
        <f>O157*H157</f>
        <v>0</v>
      </c>
      <c r="Q157" s="189">
        <v>0</v>
      </c>
      <c r="R157" s="189">
        <f>Q157*H157</f>
        <v>0</v>
      </c>
      <c r="S157" s="189">
        <v>0</v>
      </c>
      <c r="T157" s="190">
        <f>S157*H157</f>
        <v>0</v>
      </c>
      <c r="AR157" s="17" t="s">
        <v>605</v>
      </c>
      <c r="AT157" s="17" t="s">
        <v>600</v>
      </c>
      <c r="AU157" s="17" t="s">
        <v>525</v>
      </c>
      <c r="AY157" s="17" t="s">
        <v>598</v>
      </c>
      <c r="BE157" s="191">
        <f>IF(N157="základní",J157,0)</f>
        <v>0</v>
      </c>
      <c r="BF157" s="191">
        <f>IF(N157="snížená",J157,0)</f>
        <v>0</v>
      </c>
      <c r="BG157" s="191">
        <f>IF(N157="zákl. přenesená",J157,0)</f>
        <v>0</v>
      </c>
      <c r="BH157" s="191">
        <f>IF(N157="sníž. přenesená",J157,0)</f>
        <v>0</v>
      </c>
      <c r="BI157" s="191">
        <f>IF(N157="nulová",J157,0)</f>
        <v>0</v>
      </c>
      <c r="BJ157" s="17" t="s">
        <v>523</v>
      </c>
      <c r="BK157" s="191">
        <f>ROUND(I157*H157,2)</f>
        <v>0</v>
      </c>
      <c r="BL157" s="17" t="s">
        <v>605</v>
      </c>
      <c r="BM157" s="17" t="s">
        <v>790</v>
      </c>
    </row>
    <row r="158" spans="2:65" s="12" customFormat="1">
      <c r="B158" s="192"/>
      <c r="C158" s="193"/>
      <c r="D158" s="194" t="s">
        <v>607</v>
      </c>
      <c r="E158" s="195" t="s">
        <v>447</v>
      </c>
      <c r="F158" s="196" t="s">
        <v>201</v>
      </c>
      <c r="G158" s="193"/>
      <c r="H158" s="197">
        <v>131.648</v>
      </c>
      <c r="I158" s="198"/>
      <c r="J158" s="193"/>
      <c r="K158" s="193"/>
      <c r="L158" s="199"/>
      <c r="M158" s="200"/>
      <c r="N158" s="201"/>
      <c r="O158" s="201"/>
      <c r="P158" s="201"/>
      <c r="Q158" s="201"/>
      <c r="R158" s="201"/>
      <c r="S158" s="201"/>
      <c r="T158" s="202"/>
      <c r="AT158" s="203" t="s">
        <v>607</v>
      </c>
      <c r="AU158" s="203" t="s">
        <v>525</v>
      </c>
      <c r="AV158" s="12" t="s">
        <v>525</v>
      </c>
      <c r="AW158" s="12" t="s">
        <v>478</v>
      </c>
      <c r="AX158" s="12" t="s">
        <v>523</v>
      </c>
      <c r="AY158" s="203" t="s">
        <v>598</v>
      </c>
    </row>
    <row r="159" spans="2:65" s="1" customFormat="1" ht="16.5" customHeight="1">
      <c r="B159" s="34"/>
      <c r="C159" s="226" t="s">
        <v>761</v>
      </c>
      <c r="D159" s="226" t="s">
        <v>712</v>
      </c>
      <c r="E159" s="227" t="s">
        <v>796</v>
      </c>
      <c r="F159" s="228" t="s">
        <v>797</v>
      </c>
      <c r="G159" s="229" t="s">
        <v>768</v>
      </c>
      <c r="H159" s="230">
        <v>219.852</v>
      </c>
      <c r="I159" s="231"/>
      <c r="J159" s="232">
        <f>ROUND(I159*H159,2)</f>
        <v>0</v>
      </c>
      <c r="K159" s="228" t="s">
        <v>604</v>
      </c>
      <c r="L159" s="233"/>
      <c r="M159" s="234" t="s">
        <v>447</v>
      </c>
      <c r="N159" s="235" t="s">
        <v>487</v>
      </c>
      <c r="O159" s="60"/>
      <c r="P159" s="189">
        <f>O159*H159</f>
        <v>0</v>
      </c>
      <c r="Q159" s="189">
        <v>1</v>
      </c>
      <c r="R159" s="189">
        <f>Q159*H159</f>
        <v>219.852</v>
      </c>
      <c r="S159" s="189">
        <v>0</v>
      </c>
      <c r="T159" s="190">
        <f>S159*H159</f>
        <v>0</v>
      </c>
      <c r="AR159" s="17" t="s">
        <v>639</v>
      </c>
      <c r="AT159" s="17" t="s">
        <v>712</v>
      </c>
      <c r="AU159" s="17" t="s">
        <v>525</v>
      </c>
      <c r="AY159" s="17" t="s">
        <v>598</v>
      </c>
      <c r="BE159" s="191">
        <f>IF(N159="základní",J159,0)</f>
        <v>0</v>
      </c>
      <c r="BF159" s="191">
        <f>IF(N159="snížená",J159,0)</f>
        <v>0</v>
      </c>
      <c r="BG159" s="191">
        <f>IF(N159="zákl. přenesená",J159,0)</f>
        <v>0</v>
      </c>
      <c r="BH159" s="191">
        <f>IF(N159="sníž. přenesená",J159,0)</f>
        <v>0</v>
      </c>
      <c r="BI159" s="191">
        <f>IF(N159="nulová",J159,0)</f>
        <v>0</v>
      </c>
      <c r="BJ159" s="17" t="s">
        <v>523</v>
      </c>
      <c r="BK159" s="191">
        <f>ROUND(I159*H159,2)</f>
        <v>0</v>
      </c>
      <c r="BL159" s="17" t="s">
        <v>605</v>
      </c>
      <c r="BM159" s="17" t="s">
        <v>798</v>
      </c>
    </row>
    <row r="160" spans="2:65" s="12" customFormat="1">
      <c r="B160" s="192"/>
      <c r="C160" s="193"/>
      <c r="D160" s="194" t="s">
        <v>607</v>
      </c>
      <c r="E160" s="193"/>
      <c r="F160" s="196" t="s">
        <v>202</v>
      </c>
      <c r="G160" s="193"/>
      <c r="H160" s="197">
        <v>219.852</v>
      </c>
      <c r="I160" s="198"/>
      <c r="J160" s="193"/>
      <c r="K160" s="193"/>
      <c r="L160" s="199"/>
      <c r="M160" s="200"/>
      <c r="N160" s="201"/>
      <c r="O160" s="201"/>
      <c r="P160" s="201"/>
      <c r="Q160" s="201"/>
      <c r="R160" s="201"/>
      <c r="S160" s="201"/>
      <c r="T160" s="202"/>
      <c r="AT160" s="203" t="s">
        <v>607</v>
      </c>
      <c r="AU160" s="203" t="s">
        <v>525</v>
      </c>
      <c r="AV160" s="12" t="s">
        <v>525</v>
      </c>
      <c r="AW160" s="12" t="s">
        <v>450</v>
      </c>
      <c r="AX160" s="12" t="s">
        <v>523</v>
      </c>
      <c r="AY160" s="203" t="s">
        <v>598</v>
      </c>
    </row>
    <row r="161" spans="2:65" s="1" customFormat="1" ht="16.5" customHeight="1">
      <c r="B161" s="34"/>
      <c r="C161" s="180" t="s">
        <v>765</v>
      </c>
      <c r="D161" s="180" t="s">
        <v>600</v>
      </c>
      <c r="E161" s="181" t="s">
        <v>801</v>
      </c>
      <c r="F161" s="182" t="s">
        <v>802</v>
      </c>
      <c r="G161" s="183" t="s">
        <v>603</v>
      </c>
      <c r="H161" s="184">
        <v>284.72000000000003</v>
      </c>
      <c r="I161" s="185"/>
      <c r="J161" s="186">
        <f>ROUND(I161*H161,2)</f>
        <v>0</v>
      </c>
      <c r="K161" s="182" t="s">
        <v>604</v>
      </c>
      <c r="L161" s="38"/>
      <c r="M161" s="187" t="s">
        <v>447</v>
      </c>
      <c r="N161" s="188" t="s">
        <v>487</v>
      </c>
      <c r="O161" s="60"/>
      <c r="P161" s="189">
        <f>O161*H161</f>
        <v>0</v>
      </c>
      <c r="Q161" s="189">
        <v>0</v>
      </c>
      <c r="R161" s="189">
        <f>Q161*H161</f>
        <v>0</v>
      </c>
      <c r="S161" s="189">
        <v>0</v>
      </c>
      <c r="T161" s="190">
        <f>S161*H161</f>
        <v>0</v>
      </c>
      <c r="AR161" s="17" t="s">
        <v>605</v>
      </c>
      <c r="AT161" s="17" t="s">
        <v>600</v>
      </c>
      <c r="AU161" s="17" t="s">
        <v>525</v>
      </c>
      <c r="AY161" s="17" t="s">
        <v>598</v>
      </c>
      <c r="BE161" s="191">
        <f>IF(N161="základní",J161,0)</f>
        <v>0</v>
      </c>
      <c r="BF161" s="191">
        <f>IF(N161="snížená",J161,0)</f>
        <v>0</v>
      </c>
      <c r="BG161" s="191">
        <f>IF(N161="zákl. přenesená",J161,0)</f>
        <v>0</v>
      </c>
      <c r="BH161" s="191">
        <f>IF(N161="sníž. přenesená",J161,0)</f>
        <v>0</v>
      </c>
      <c r="BI161" s="191">
        <f>IF(N161="nulová",J161,0)</f>
        <v>0</v>
      </c>
      <c r="BJ161" s="17" t="s">
        <v>523</v>
      </c>
      <c r="BK161" s="191">
        <f>ROUND(I161*H161,2)</f>
        <v>0</v>
      </c>
      <c r="BL161" s="17" t="s">
        <v>605</v>
      </c>
      <c r="BM161" s="17" t="s">
        <v>803</v>
      </c>
    </row>
    <row r="162" spans="2:65" s="12" customFormat="1">
      <c r="B162" s="192"/>
      <c r="C162" s="193"/>
      <c r="D162" s="194" t="s">
        <v>607</v>
      </c>
      <c r="E162" s="195" t="s">
        <v>447</v>
      </c>
      <c r="F162" s="196" t="s">
        <v>203</v>
      </c>
      <c r="G162" s="193"/>
      <c r="H162" s="197">
        <v>284.72000000000003</v>
      </c>
      <c r="I162" s="198"/>
      <c r="J162" s="193"/>
      <c r="K162" s="193"/>
      <c r="L162" s="199"/>
      <c r="M162" s="200"/>
      <c r="N162" s="201"/>
      <c r="O162" s="201"/>
      <c r="P162" s="201"/>
      <c r="Q162" s="201"/>
      <c r="R162" s="201"/>
      <c r="S162" s="201"/>
      <c r="T162" s="202"/>
      <c r="AT162" s="203" t="s">
        <v>607</v>
      </c>
      <c r="AU162" s="203" t="s">
        <v>525</v>
      </c>
      <c r="AV162" s="12" t="s">
        <v>525</v>
      </c>
      <c r="AW162" s="12" t="s">
        <v>478</v>
      </c>
      <c r="AX162" s="12" t="s">
        <v>523</v>
      </c>
      <c r="AY162" s="203" t="s">
        <v>598</v>
      </c>
    </row>
    <row r="163" spans="2:65" s="1" customFormat="1" ht="16.5" customHeight="1">
      <c r="B163" s="34"/>
      <c r="C163" s="180" t="s">
        <v>771</v>
      </c>
      <c r="D163" s="180" t="s">
        <v>600</v>
      </c>
      <c r="E163" s="181" t="s">
        <v>808</v>
      </c>
      <c r="F163" s="182" t="s">
        <v>809</v>
      </c>
      <c r="G163" s="183" t="s">
        <v>603</v>
      </c>
      <c r="H163" s="184">
        <v>284.72000000000003</v>
      </c>
      <c r="I163" s="185"/>
      <c r="J163" s="186">
        <f>ROUND(I163*H163,2)</f>
        <v>0</v>
      </c>
      <c r="K163" s="182" t="s">
        <v>604</v>
      </c>
      <c r="L163" s="38"/>
      <c r="M163" s="187" t="s">
        <v>447</v>
      </c>
      <c r="N163" s="188" t="s">
        <v>487</v>
      </c>
      <c r="O163" s="60"/>
      <c r="P163" s="189">
        <f>O163*H163</f>
        <v>0</v>
      </c>
      <c r="Q163" s="189">
        <v>1.2700000000000001E-3</v>
      </c>
      <c r="R163" s="189">
        <f>Q163*H163</f>
        <v>0.36159440000000004</v>
      </c>
      <c r="S163" s="189">
        <v>0</v>
      </c>
      <c r="T163" s="190">
        <f>S163*H163</f>
        <v>0</v>
      </c>
      <c r="AR163" s="17" t="s">
        <v>605</v>
      </c>
      <c r="AT163" s="17" t="s">
        <v>600</v>
      </c>
      <c r="AU163" s="17" t="s">
        <v>525</v>
      </c>
      <c r="AY163" s="17" t="s">
        <v>598</v>
      </c>
      <c r="BE163" s="191">
        <f>IF(N163="základní",J163,0)</f>
        <v>0</v>
      </c>
      <c r="BF163" s="191">
        <f>IF(N163="snížená",J163,0)</f>
        <v>0</v>
      </c>
      <c r="BG163" s="191">
        <f>IF(N163="zákl. přenesená",J163,0)</f>
        <v>0</v>
      </c>
      <c r="BH163" s="191">
        <f>IF(N163="sníž. přenesená",J163,0)</f>
        <v>0</v>
      </c>
      <c r="BI163" s="191">
        <f>IF(N163="nulová",J163,0)</f>
        <v>0</v>
      </c>
      <c r="BJ163" s="17" t="s">
        <v>523</v>
      </c>
      <c r="BK163" s="191">
        <f>ROUND(I163*H163,2)</f>
        <v>0</v>
      </c>
      <c r="BL163" s="17" t="s">
        <v>605</v>
      </c>
      <c r="BM163" s="17" t="s">
        <v>810</v>
      </c>
    </row>
    <row r="164" spans="2:65" s="1" customFormat="1" ht="16.5" customHeight="1">
      <c r="B164" s="34"/>
      <c r="C164" s="226" t="s">
        <v>776</v>
      </c>
      <c r="D164" s="226" t="s">
        <v>712</v>
      </c>
      <c r="E164" s="227" t="s">
        <v>812</v>
      </c>
      <c r="F164" s="228" t="s">
        <v>813</v>
      </c>
      <c r="G164" s="229" t="s">
        <v>814</v>
      </c>
      <c r="H164" s="230">
        <v>7.1180000000000003</v>
      </c>
      <c r="I164" s="231"/>
      <c r="J164" s="232">
        <f>ROUND(I164*H164,2)</f>
        <v>0</v>
      </c>
      <c r="K164" s="228" t="s">
        <v>604</v>
      </c>
      <c r="L164" s="233"/>
      <c r="M164" s="234" t="s">
        <v>447</v>
      </c>
      <c r="N164" s="235" t="s">
        <v>487</v>
      </c>
      <c r="O164" s="60"/>
      <c r="P164" s="189">
        <f>O164*H164</f>
        <v>0</v>
      </c>
      <c r="Q164" s="189">
        <v>1E-3</v>
      </c>
      <c r="R164" s="189">
        <f>Q164*H164</f>
        <v>7.1180000000000002E-3</v>
      </c>
      <c r="S164" s="189">
        <v>0</v>
      </c>
      <c r="T164" s="190">
        <f>S164*H164</f>
        <v>0</v>
      </c>
      <c r="AR164" s="17" t="s">
        <v>639</v>
      </c>
      <c r="AT164" s="17" t="s">
        <v>712</v>
      </c>
      <c r="AU164" s="17" t="s">
        <v>525</v>
      </c>
      <c r="AY164" s="17" t="s">
        <v>598</v>
      </c>
      <c r="BE164" s="191">
        <f>IF(N164="základní",J164,0)</f>
        <v>0</v>
      </c>
      <c r="BF164" s="191">
        <f>IF(N164="snížená",J164,0)</f>
        <v>0</v>
      </c>
      <c r="BG164" s="191">
        <f>IF(N164="zákl. přenesená",J164,0)</f>
        <v>0</v>
      </c>
      <c r="BH164" s="191">
        <f>IF(N164="sníž. přenesená",J164,0)</f>
        <v>0</v>
      </c>
      <c r="BI164" s="191">
        <f>IF(N164="nulová",J164,0)</f>
        <v>0</v>
      </c>
      <c r="BJ164" s="17" t="s">
        <v>523</v>
      </c>
      <c r="BK164" s="191">
        <f>ROUND(I164*H164,2)</f>
        <v>0</v>
      </c>
      <c r="BL164" s="17" t="s">
        <v>605</v>
      </c>
      <c r="BM164" s="17" t="s">
        <v>815</v>
      </c>
    </row>
    <row r="165" spans="2:65" s="12" customFormat="1">
      <c r="B165" s="192"/>
      <c r="C165" s="193"/>
      <c r="D165" s="194" t="s">
        <v>607</v>
      </c>
      <c r="E165" s="193"/>
      <c r="F165" s="196" t="s">
        <v>204</v>
      </c>
      <c r="G165" s="193"/>
      <c r="H165" s="197">
        <v>7.1180000000000003</v>
      </c>
      <c r="I165" s="198"/>
      <c r="J165" s="193"/>
      <c r="K165" s="193"/>
      <c r="L165" s="199"/>
      <c r="M165" s="200"/>
      <c r="N165" s="201"/>
      <c r="O165" s="201"/>
      <c r="P165" s="201"/>
      <c r="Q165" s="201"/>
      <c r="R165" s="201"/>
      <c r="S165" s="201"/>
      <c r="T165" s="202"/>
      <c r="AT165" s="203" t="s">
        <v>607</v>
      </c>
      <c r="AU165" s="203" t="s">
        <v>525</v>
      </c>
      <c r="AV165" s="12" t="s">
        <v>525</v>
      </c>
      <c r="AW165" s="12" t="s">
        <v>450</v>
      </c>
      <c r="AX165" s="12" t="s">
        <v>523</v>
      </c>
      <c r="AY165" s="203" t="s">
        <v>598</v>
      </c>
    </row>
    <row r="166" spans="2:65" s="11" customFormat="1" ht="22.9" customHeight="1">
      <c r="B166" s="164"/>
      <c r="C166" s="165"/>
      <c r="D166" s="166" t="s">
        <v>515</v>
      </c>
      <c r="E166" s="178" t="s">
        <v>525</v>
      </c>
      <c r="F166" s="178" t="s">
        <v>817</v>
      </c>
      <c r="G166" s="165"/>
      <c r="H166" s="165"/>
      <c r="I166" s="168"/>
      <c r="J166" s="179">
        <f>BK166</f>
        <v>0</v>
      </c>
      <c r="K166" s="165"/>
      <c r="L166" s="170"/>
      <c r="M166" s="171"/>
      <c r="N166" s="172"/>
      <c r="O166" s="172"/>
      <c r="P166" s="173">
        <f>SUM(P167:P169)</f>
        <v>0</v>
      </c>
      <c r="Q166" s="172"/>
      <c r="R166" s="173">
        <f>SUM(R167:R169)</f>
        <v>2.4684000000000001E-2</v>
      </c>
      <c r="S166" s="172"/>
      <c r="T166" s="174">
        <f>SUM(T167:T169)</f>
        <v>0</v>
      </c>
      <c r="AR166" s="175" t="s">
        <v>523</v>
      </c>
      <c r="AT166" s="176" t="s">
        <v>515</v>
      </c>
      <c r="AU166" s="176" t="s">
        <v>523</v>
      </c>
      <c r="AY166" s="175" t="s">
        <v>598</v>
      </c>
      <c r="BK166" s="177">
        <f>SUM(BK167:BK169)</f>
        <v>0</v>
      </c>
    </row>
    <row r="167" spans="2:65" s="1" customFormat="1" ht="16.5" customHeight="1">
      <c r="B167" s="34"/>
      <c r="C167" s="180" t="s">
        <v>787</v>
      </c>
      <c r="D167" s="180" t="s">
        <v>600</v>
      </c>
      <c r="E167" s="181" t="s">
        <v>819</v>
      </c>
      <c r="F167" s="182" t="s">
        <v>820</v>
      </c>
      <c r="G167" s="183" t="s">
        <v>700</v>
      </c>
      <c r="H167" s="184">
        <v>411.4</v>
      </c>
      <c r="I167" s="185"/>
      <c r="J167" s="186">
        <f>ROUND(I167*H167,2)</f>
        <v>0</v>
      </c>
      <c r="K167" s="182" t="s">
        <v>821</v>
      </c>
      <c r="L167" s="38"/>
      <c r="M167" s="187" t="s">
        <v>447</v>
      </c>
      <c r="N167" s="188" t="s">
        <v>487</v>
      </c>
      <c r="O167" s="60"/>
      <c r="P167" s="189">
        <f>O167*H167</f>
        <v>0</v>
      </c>
      <c r="Q167" s="189">
        <v>0</v>
      </c>
      <c r="R167" s="189">
        <f>Q167*H167</f>
        <v>0</v>
      </c>
      <c r="S167" s="189">
        <v>0</v>
      </c>
      <c r="T167" s="190">
        <f>S167*H167</f>
        <v>0</v>
      </c>
      <c r="AR167" s="17" t="s">
        <v>822</v>
      </c>
      <c r="AT167" s="17" t="s">
        <v>600</v>
      </c>
      <c r="AU167" s="17" t="s">
        <v>525</v>
      </c>
      <c r="AY167" s="17" t="s">
        <v>598</v>
      </c>
      <c r="BE167" s="191">
        <f>IF(N167="základní",J167,0)</f>
        <v>0</v>
      </c>
      <c r="BF167" s="191">
        <f>IF(N167="snížená",J167,0)</f>
        <v>0</v>
      </c>
      <c r="BG167" s="191">
        <f>IF(N167="zákl. přenesená",J167,0)</f>
        <v>0</v>
      </c>
      <c r="BH167" s="191">
        <f>IF(N167="sníž. přenesená",J167,0)</f>
        <v>0</v>
      </c>
      <c r="BI167" s="191">
        <f>IF(N167="nulová",J167,0)</f>
        <v>0</v>
      </c>
      <c r="BJ167" s="17" t="s">
        <v>523</v>
      </c>
      <c r="BK167" s="191">
        <f>ROUND(I167*H167,2)</f>
        <v>0</v>
      </c>
      <c r="BL167" s="17" t="s">
        <v>822</v>
      </c>
      <c r="BM167" s="17" t="s">
        <v>823</v>
      </c>
    </row>
    <row r="168" spans="2:65" s="1" customFormat="1" ht="16.5" customHeight="1">
      <c r="B168" s="34"/>
      <c r="C168" s="226" t="s">
        <v>795</v>
      </c>
      <c r="D168" s="226" t="s">
        <v>712</v>
      </c>
      <c r="E168" s="227" t="s">
        <v>826</v>
      </c>
      <c r="F168" s="228" t="s">
        <v>827</v>
      </c>
      <c r="G168" s="229" t="s">
        <v>700</v>
      </c>
      <c r="H168" s="230">
        <v>493.68</v>
      </c>
      <c r="I168" s="231"/>
      <c r="J168" s="232">
        <f>ROUND(I168*H168,2)</f>
        <v>0</v>
      </c>
      <c r="K168" s="228" t="s">
        <v>828</v>
      </c>
      <c r="L168" s="233"/>
      <c r="M168" s="234" t="s">
        <v>447</v>
      </c>
      <c r="N168" s="235" t="s">
        <v>487</v>
      </c>
      <c r="O168" s="60"/>
      <c r="P168" s="189">
        <f>O168*H168</f>
        <v>0</v>
      </c>
      <c r="Q168" s="189">
        <v>5.0000000000000002E-5</v>
      </c>
      <c r="R168" s="189">
        <f>Q168*H168</f>
        <v>2.4684000000000001E-2</v>
      </c>
      <c r="S168" s="189">
        <v>0</v>
      </c>
      <c r="T168" s="190">
        <f>S168*H168</f>
        <v>0</v>
      </c>
      <c r="AR168" s="17" t="s">
        <v>829</v>
      </c>
      <c r="AT168" s="17" t="s">
        <v>712</v>
      </c>
      <c r="AU168" s="17" t="s">
        <v>525</v>
      </c>
      <c r="AY168" s="17" t="s">
        <v>598</v>
      </c>
      <c r="BE168" s="191">
        <f>IF(N168="základní",J168,0)</f>
        <v>0</v>
      </c>
      <c r="BF168" s="191">
        <f>IF(N168="snížená",J168,0)</f>
        <v>0</v>
      </c>
      <c r="BG168" s="191">
        <f>IF(N168="zákl. přenesená",J168,0)</f>
        <v>0</v>
      </c>
      <c r="BH168" s="191">
        <f>IF(N168="sníž. přenesená",J168,0)</f>
        <v>0</v>
      </c>
      <c r="BI168" s="191">
        <f>IF(N168="nulová",J168,0)</f>
        <v>0</v>
      </c>
      <c r="BJ168" s="17" t="s">
        <v>523</v>
      </c>
      <c r="BK168" s="191">
        <f>ROUND(I168*H168,2)</f>
        <v>0</v>
      </c>
      <c r="BL168" s="17" t="s">
        <v>829</v>
      </c>
      <c r="BM168" s="17" t="s">
        <v>830</v>
      </c>
    </row>
    <row r="169" spans="2:65" s="12" customFormat="1">
      <c r="B169" s="192"/>
      <c r="C169" s="193"/>
      <c r="D169" s="194" t="s">
        <v>607</v>
      </c>
      <c r="E169" s="193"/>
      <c r="F169" s="196" t="s">
        <v>205</v>
      </c>
      <c r="G169" s="193"/>
      <c r="H169" s="197">
        <v>493.68</v>
      </c>
      <c r="I169" s="198"/>
      <c r="J169" s="193"/>
      <c r="K169" s="193"/>
      <c r="L169" s="199"/>
      <c r="M169" s="200"/>
      <c r="N169" s="201"/>
      <c r="O169" s="201"/>
      <c r="P169" s="201"/>
      <c r="Q169" s="201"/>
      <c r="R169" s="201"/>
      <c r="S169" s="201"/>
      <c r="T169" s="202"/>
      <c r="AT169" s="203" t="s">
        <v>607</v>
      </c>
      <c r="AU169" s="203" t="s">
        <v>525</v>
      </c>
      <c r="AV169" s="12" t="s">
        <v>525</v>
      </c>
      <c r="AW169" s="12" t="s">
        <v>450</v>
      </c>
      <c r="AX169" s="12" t="s">
        <v>523</v>
      </c>
      <c r="AY169" s="203" t="s">
        <v>598</v>
      </c>
    </row>
    <row r="170" spans="2:65" s="11" customFormat="1" ht="22.9" customHeight="1">
      <c r="B170" s="164"/>
      <c r="C170" s="165"/>
      <c r="D170" s="166" t="s">
        <v>515</v>
      </c>
      <c r="E170" s="178" t="s">
        <v>605</v>
      </c>
      <c r="F170" s="178" t="s">
        <v>832</v>
      </c>
      <c r="G170" s="165"/>
      <c r="H170" s="165"/>
      <c r="I170" s="168"/>
      <c r="J170" s="179">
        <f>BK170</f>
        <v>0</v>
      </c>
      <c r="K170" s="165"/>
      <c r="L170" s="170"/>
      <c r="M170" s="171"/>
      <c r="N170" s="172"/>
      <c r="O170" s="172"/>
      <c r="P170" s="173">
        <f>SUM(P171:P172)</f>
        <v>0</v>
      </c>
      <c r="Q170" s="172"/>
      <c r="R170" s="173">
        <f>SUM(R171:R172)</f>
        <v>0</v>
      </c>
      <c r="S170" s="172"/>
      <c r="T170" s="174">
        <f>SUM(T171:T172)</f>
        <v>0</v>
      </c>
      <c r="AR170" s="175" t="s">
        <v>523</v>
      </c>
      <c r="AT170" s="176" t="s">
        <v>515</v>
      </c>
      <c r="AU170" s="176" t="s">
        <v>523</v>
      </c>
      <c r="AY170" s="175" t="s">
        <v>598</v>
      </c>
      <c r="BK170" s="177">
        <f>SUM(BK171:BK172)</f>
        <v>0</v>
      </c>
    </row>
    <row r="171" spans="2:65" s="1" customFormat="1" ht="16.5" customHeight="1">
      <c r="B171" s="34"/>
      <c r="C171" s="180" t="s">
        <v>800</v>
      </c>
      <c r="D171" s="180" t="s">
        <v>600</v>
      </c>
      <c r="E171" s="181" t="s">
        <v>834</v>
      </c>
      <c r="F171" s="182" t="s">
        <v>835</v>
      </c>
      <c r="G171" s="183" t="s">
        <v>669</v>
      </c>
      <c r="H171" s="184">
        <v>32.927999999999997</v>
      </c>
      <c r="I171" s="185"/>
      <c r="J171" s="186">
        <f>ROUND(I171*H171,2)</f>
        <v>0</v>
      </c>
      <c r="K171" s="182" t="s">
        <v>604</v>
      </c>
      <c r="L171" s="38"/>
      <c r="M171" s="187" t="s">
        <v>447</v>
      </c>
      <c r="N171" s="188" t="s">
        <v>487</v>
      </c>
      <c r="O171" s="60"/>
      <c r="P171" s="189">
        <f>O171*H171</f>
        <v>0</v>
      </c>
      <c r="Q171" s="189">
        <v>0</v>
      </c>
      <c r="R171" s="189">
        <f>Q171*H171</f>
        <v>0</v>
      </c>
      <c r="S171" s="189">
        <v>0</v>
      </c>
      <c r="T171" s="190">
        <f>S171*H171</f>
        <v>0</v>
      </c>
      <c r="AR171" s="17" t="s">
        <v>605</v>
      </c>
      <c r="AT171" s="17" t="s">
        <v>600</v>
      </c>
      <c r="AU171" s="17" t="s">
        <v>525</v>
      </c>
      <c r="AY171" s="17" t="s">
        <v>598</v>
      </c>
      <c r="BE171" s="191">
        <f>IF(N171="základní",J171,0)</f>
        <v>0</v>
      </c>
      <c r="BF171" s="191">
        <f>IF(N171="snížená",J171,0)</f>
        <v>0</v>
      </c>
      <c r="BG171" s="191">
        <f>IF(N171="zákl. přenesená",J171,0)</f>
        <v>0</v>
      </c>
      <c r="BH171" s="191">
        <f>IF(N171="sníž. přenesená",J171,0)</f>
        <v>0</v>
      </c>
      <c r="BI171" s="191">
        <f>IF(N171="nulová",J171,0)</f>
        <v>0</v>
      </c>
      <c r="BJ171" s="17" t="s">
        <v>523</v>
      </c>
      <c r="BK171" s="191">
        <f>ROUND(I171*H171,2)</f>
        <v>0</v>
      </c>
      <c r="BL171" s="17" t="s">
        <v>605</v>
      </c>
      <c r="BM171" s="17" t="s">
        <v>836</v>
      </c>
    </row>
    <row r="172" spans="2:65" s="12" customFormat="1">
      <c r="B172" s="192"/>
      <c r="C172" s="193"/>
      <c r="D172" s="194" t="s">
        <v>607</v>
      </c>
      <c r="E172" s="195" t="s">
        <v>447</v>
      </c>
      <c r="F172" s="196" t="s">
        <v>206</v>
      </c>
      <c r="G172" s="193"/>
      <c r="H172" s="197">
        <v>32.927999999999997</v>
      </c>
      <c r="I172" s="198"/>
      <c r="J172" s="193"/>
      <c r="K172" s="193"/>
      <c r="L172" s="199"/>
      <c r="M172" s="200"/>
      <c r="N172" s="201"/>
      <c r="O172" s="201"/>
      <c r="P172" s="201"/>
      <c r="Q172" s="201"/>
      <c r="R172" s="201"/>
      <c r="S172" s="201"/>
      <c r="T172" s="202"/>
      <c r="AT172" s="203" t="s">
        <v>607</v>
      </c>
      <c r="AU172" s="203" t="s">
        <v>525</v>
      </c>
      <c r="AV172" s="12" t="s">
        <v>525</v>
      </c>
      <c r="AW172" s="12" t="s">
        <v>478</v>
      </c>
      <c r="AX172" s="12" t="s">
        <v>523</v>
      </c>
      <c r="AY172" s="203" t="s">
        <v>598</v>
      </c>
    </row>
    <row r="173" spans="2:65" s="11" customFormat="1" ht="22.9" customHeight="1">
      <c r="B173" s="164"/>
      <c r="C173" s="165"/>
      <c r="D173" s="166" t="s">
        <v>515</v>
      </c>
      <c r="E173" s="178" t="s">
        <v>619</v>
      </c>
      <c r="F173" s="178" t="s">
        <v>841</v>
      </c>
      <c r="G173" s="165"/>
      <c r="H173" s="165"/>
      <c r="I173" s="168"/>
      <c r="J173" s="179">
        <f>BK173</f>
        <v>0</v>
      </c>
      <c r="K173" s="165"/>
      <c r="L173" s="170"/>
      <c r="M173" s="171"/>
      <c r="N173" s="172"/>
      <c r="O173" s="172"/>
      <c r="P173" s="173">
        <f>SUM(P174:P209)</f>
        <v>0</v>
      </c>
      <c r="Q173" s="172"/>
      <c r="R173" s="173">
        <f>SUM(R174:R209)</f>
        <v>3.0450400000000002</v>
      </c>
      <c r="S173" s="172"/>
      <c r="T173" s="174">
        <f>SUM(T174:T209)</f>
        <v>0</v>
      </c>
      <c r="AR173" s="175" t="s">
        <v>523</v>
      </c>
      <c r="AT173" s="176" t="s">
        <v>515</v>
      </c>
      <c r="AU173" s="176" t="s">
        <v>523</v>
      </c>
      <c r="AY173" s="175" t="s">
        <v>598</v>
      </c>
      <c r="BK173" s="177">
        <f>SUM(BK174:BK209)</f>
        <v>0</v>
      </c>
    </row>
    <row r="174" spans="2:65" s="1" customFormat="1" ht="16.5" customHeight="1">
      <c r="B174" s="34"/>
      <c r="C174" s="180" t="s">
        <v>807</v>
      </c>
      <c r="D174" s="180" t="s">
        <v>600</v>
      </c>
      <c r="E174" s="181" t="s">
        <v>843</v>
      </c>
      <c r="F174" s="182" t="s">
        <v>844</v>
      </c>
      <c r="G174" s="183" t="s">
        <v>603</v>
      </c>
      <c r="H174" s="184">
        <v>6.4</v>
      </c>
      <c r="I174" s="185"/>
      <c r="J174" s="186">
        <f>ROUND(I174*H174,2)</f>
        <v>0</v>
      </c>
      <c r="K174" s="182" t="s">
        <v>604</v>
      </c>
      <c r="L174" s="38"/>
      <c r="M174" s="187" t="s">
        <v>447</v>
      </c>
      <c r="N174" s="188" t="s">
        <v>487</v>
      </c>
      <c r="O174" s="60"/>
      <c r="P174" s="189">
        <f>O174*H174</f>
        <v>0</v>
      </c>
      <c r="Q174" s="189">
        <v>0</v>
      </c>
      <c r="R174" s="189">
        <f>Q174*H174</f>
        <v>0</v>
      </c>
      <c r="S174" s="189">
        <v>0</v>
      </c>
      <c r="T174" s="190">
        <f>S174*H174</f>
        <v>0</v>
      </c>
      <c r="AR174" s="17" t="s">
        <v>605</v>
      </c>
      <c r="AT174" s="17" t="s">
        <v>600</v>
      </c>
      <c r="AU174" s="17" t="s">
        <v>525</v>
      </c>
      <c r="AY174" s="17" t="s">
        <v>598</v>
      </c>
      <c r="BE174" s="191">
        <f>IF(N174="základní",J174,0)</f>
        <v>0</v>
      </c>
      <c r="BF174" s="191">
        <f>IF(N174="snížená",J174,0)</f>
        <v>0</v>
      </c>
      <c r="BG174" s="191">
        <f>IF(N174="zákl. přenesená",J174,0)</f>
        <v>0</v>
      </c>
      <c r="BH174" s="191">
        <f>IF(N174="sníž. přenesená",J174,0)</f>
        <v>0</v>
      </c>
      <c r="BI174" s="191">
        <f>IF(N174="nulová",J174,0)</f>
        <v>0</v>
      </c>
      <c r="BJ174" s="17" t="s">
        <v>523</v>
      </c>
      <c r="BK174" s="191">
        <f>ROUND(I174*H174,2)</f>
        <v>0</v>
      </c>
      <c r="BL174" s="17" t="s">
        <v>605</v>
      </c>
      <c r="BM174" s="17" t="s">
        <v>845</v>
      </c>
    </row>
    <row r="175" spans="2:65" s="12" customFormat="1">
      <c r="B175" s="192"/>
      <c r="C175" s="193"/>
      <c r="D175" s="194" t="s">
        <v>607</v>
      </c>
      <c r="E175" s="195" t="s">
        <v>447</v>
      </c>
      <c r="F175" s="196" t="s">
        <v>185</v>
      </c>
      <c r="G175" s="193"/>
      <c r="H175" s="197">
        <v>6.4</v>
      </c>
      <c r="I175" s="198"/>
      <c r="J175" s="193"/>
      <c r="K175" s="193"/>
      <c r="L175" s="199"/>
      <c r="M175" s="200"/>
      <c r="N175" s="201"/>
      <c r="O175" s="201"/>
      <c r="P175" s="201"/>
      <c r="Q175" s="201"/>
      <c r="R175" s="201"/>
      <c r="S175" s="201"/>
      <c r="T175" s="202"/>
      <c r="AT175" s="203" t="s">
        <v>607</v>
      </c>
      <c r="AU175" s="203" t="s">
        <v>525</v>
      </c>
      <c r="AV175" s="12" t="s">
        <v>525</v>
      </c>
      <c r="AW175" s="12" t="s">
        <v>478</v>
      </c>
      <c r="AX175" s="12" t="s">
        <v>523</v>
      </c>
      <c r="AY175" s="203" t="s">
        <v>598</v>
      </c>
    </row>
    <row r="176" spans="2:65" s="1" customFormat="1" ht="16.5" customHeight="1">
      <c r="B176" s="34"/>
      <c r="C176" s="180" t="s">
        <v>811</v>
      </c>
      <c r="D176" s="180" t="s">
        <v>600</v>
      </c>
      <c r="E176" s="181" t="s">
        <v>849</v>
      </c>
      <c r="F176" s="182" t="s">
        <v>850</v>
      </c>
      <c r="G176" s="183" t="s">
        <v>603</v>
      </c>
      <c r="H176" s="184">
        <v>24.8</v>
      </c>
      <c r="I176" s="185"/>
      <c r="J176" s="186">
        <f>ROUND(I176*H176,2)</f>
        <v>0</v>
      </c>
      <c r="K176" s="182" t="s">
        <v>604</v>
      </c>
      <c r="L176" s="38"/>
      <c r="M176" s="187" t="s">
        <v>447</v>
      </c>
      <c r="N176" s="188" t="s">
        <v>487</v>
      </c>
      <c r="O176" s="60"/>
      <c r="P176" s="189">
        <f>O176*H176</f>
        <v>0</v>
      </c>
      <c r="Q176" s="189">
        <v>0</v>
      </c>
      <c r="R176" s="189">
        <f>Q176*H176</f>
        <v>0</v>
      </c>
      <c r="S176" s="189">
        <v>0</v>
      </c>
      <c r="T176" s="190">
        <f>S176*H176</f>
        <v>0</v>
      </c>
      <c r="AR176" s="17" t="s">
        <v>605</v>
      </c>
      <c r="AT176" s="17" t="s">
        <v>600</v>
      </c>
      <c r="AU176" s="17" t="s">
        <v>525</v>
      </c>
      <c r="AY176" s="17" t="s">
        <v>598</v>
      </c>
      <c r="BE176" s="191">
        <f>IF(N176="základní",J176,0)</f>
        <v>0</v>
      </c>
      <c r="BF176" s="191">
        <f>IF(N176="snížená",J176,0)</f>
        <v>0</v>
      </c>
      <c r="BG176" s="191">
        <f>IF(N176="zákl. přenesená",J176,0)</f>
        <v>0</v>
      </c>
      <c r="BH176" s="191">
        <f>IF(N176="sníž. přenesená",J176,0)</f>
        <v>0</v>
      </c>
      <c r="BI176" s="191">
        <f>IF(N176="nulová",J176,0)</f>
        <v>0</v>
      </c>
      <c r="BJ176" s="17" t="s">
        <v>523</v>
      </c>
      <c r="BK176" s="191">
        <f>ROUND(I176*H176,2)</f>
        <v>0</v>
      </c>
      <c r="BL176" s="17" t="s">
        <v>605</v>
      </c>
      <c r="BM176" s="17" t="s">
        <v>851</v>
      </c>
    </row>
    <row r="177" spans="2:65" s="12" customFormat="1">
      <c r="B177" s="192"/>
      <c r="C177" s="193"/>
      <c r="D177" s="194" t="s">
        <v>607</v>
      </c>
      <c r="E177" s="195" t="s">
        <v>447</v>
      </c>
      <c r="F177" s="196" t="s">
        <v>207</v>
      </c>
      <c r="G177" s="193"/>
      <c r="H177" s="197">
        <v>14.4</v>
      </c>
      <c r="I177" s="198"/>
      <c r="J177" s="193"/>
      <c r="K177" s="193"/>
      <c r="L177" s="199"/>
      <c r="M177" s="200"/>
      <c r="N177" s="201"/>
      <c r="O177" s="201"/>
      <c r="P177" s="201"/>
      <c r="Q177" s="201"/>
      <c r="R177" s="201"/>
      <c r="S177" s="201"/>
      <c r="T177" s="202"/>
      <c r="AT177" s="203" t="s">
        <v>607</v>
      </c>
      <c r="AU177" s="203" t="s">
        <v>525</v>
      </c>
      <c r="AV177" s="12" t="s">
        <v>525</v>
      </c>
      <c r="AW177" s="12" t="s">
        <v>478</v>
      </c>
      <c r="AX177" s="12" t="s">
        <v>516</v>
      </c>
      <c r="AY177" s="203" t="s">
        <v>598</v>
      </c>
    </row>
    <row r="178" spans="2:65" s="12" customFormat="1">
      <c r="B178" s="192"/>
      <c r="C178" s="193"/>
      <c r="D178" s="194" t="s">
        <v>607</v>
      </c>
      <c r="E178" s="195" t="s">
        <v>447</v>
      </c>
      <c r="F178" s="196" t="s">
        <v>186</v>
      </c>
      <c r="G178" s="193"/>
      <c r="H178" s="197">
        <v>10.4</v>
      </c>
      <c r="I178" s="198"/>
      <c r="J178" s="193"/>
      <c r="K178" s="193"/>
      <c r="L178" s="199"/>
      <c r="M178" s="200"/>
      <c r="N178" s="201"/>
      <c r="O178" s="201"/>
      <c r="P178" s="201"/>
      <c r="Q178" s="201"/>
      <c r="R178" s="201"/>
      <c r="S178" s="201"/>
      <c r="T178" s="202"/>
      <c r="AT178" s="203" t="s">
        <v>607</v>
      </c>
      <c r="AU178" s="203" t="s">
        <v>525</v>
      </c>
      <c r="AV178" s="12" t="s">
        <v>525</v>
      </c>
      <c r="AW178" s="12" t="s">
        <v>478</v>
      </c>
      <c r="AX178" s="12" t="s">
        <v>516</v>
      </c>
      <c r="AY178" s="203" t="s">
        <v>598</v>
      </c>
    </row>
    <row r="179" spans="2:65" s="13" customFormat="1">
      <c r="B179" s="204"/>
      <c r="C179" s="205"/>
      <c r="D179" s="194" t="s">
        <v>607</v>
      </c>
      <c r="E179" s="206" t="s">
        <v>447</v>
      </c>
      <c r="F179" s="207" t="s">
        <v>627</v>
      </c>
      <c r="G179" s="205"/>
      <c r="H179" s="208">
        <v>24.8</v>
      </c>
      <c r="I179" s="209"/>
      <c r="J179" s="205"/>
      <c r="K179" s="205"/>
      <c r="L179" s="210"/>
      <c r="M179" s="211"/>
      <c r="N179" s="212"/>
      <c r="O179" s="212"/>
      <c r="P179" s="212"/>
      <c r="Q179" s="212"/>
      <c r="R179" s="212"/>
      <c r="S179" s="212"/>
      <c r="T179" s="213"/>
      <c r="AT179" s="214" t="s">
        <v>607</v>
      </c>
      <c r="AU179" s="214" t="s">
        <v>525</v>
      </c>
      <c r="AV179" s="13" t="s">
        <v>605</v>
      </c>
      <c r="AW179" s="13" t="s">
        <v>478</v>
      </c>
      <c r="AX179" s="13" t="s">
        <v>523</v>
      </c>
      <c r="AY179" s="214" t="s">
        <v>598</v>
      </c>
    </row>
    <row r="180" spans="2:65" s="1" customFormat="1" ht="16.5" customHeight="1">
      <c r="B180" s="34"/>
      <c r="C180" s="180" t="s">
        <v>818</v>
      </c>
      <c r="D180" s="180" t="s">
        <v>600</v>
      </c>
      <c r="E180" s="181" t="s">
        <v>853</v>
      </c>
      <c r="F180" s="182" t="s">
        <v>854</v>
      </c>
      <c r="G180" s="183" t="s">
        <v>603</v>
      </c>
      <c r="H180" s="184">
        <v>13.2</v>
      </c>
      <c r="I180" s="185"/>
      <c r="J180" s="186">
        <f>ROUND(I180*H180,2)</f>
        <v>0</v>
      </c>
      <c r="K180" s="182" t="s">
        <v>604</v>
      </c>
      <c r="L180" s="38"/>
      <c r="M180" s="187" t="s">
        <v>447</v>
      </c>
      <c r="N180" s="188" t="s">
        <v>487</v>
      </c>
      <c r="O180" s="60"/>
      <c r="P180" s="189">
        <f>O180*H180</f>
        <v>0</v>
      </c>
      <c r="Q180" s="189">
        <v>0</v>
      </c>
      <c r="R180" s="189">
        <f>Q180*H180</f>
        <v>0</v>
      </c>
      <c r="S180" s="189">
        <v>0</v>
      </c>
      <c r="T180" s="190">
        <f>S180*H180</f>
        <v>0</v>
      </c>
      <c r="AR180" s="17" t="s">
        <v>605</v>
      </c>
      <c r="AT180" s="17" t="s">
        <v>600</v>
      </c>
      <c r="AU180" s="17" t="s">
        <v>525</v>
      </c>
      <c r="AY180" s="17" t="s">
        <v>598</v>
      </c>
      <c r="BE180" s="191">
        <f>IF(N180="základní",J180,0)</f>
        <v>0</v>
      </c>
      <c r="BF180" s="191">
        <f>IF(N180="snížená",J180,0)</f>
        <v>0</v>
      </c>
      <c r="BG180" s="191">
        <f>IF(N180="zákl. přenesená",J180,0)</f>
        <v>0</v>
      </c>
      <c r="BH180" s="191">
        <f>IF(N180="sníž. přenesená",J180,0)</f>
        <v>0</v>
      </c>
      <c r="BI180" s="191">
        <f>IF(N180="nulová",J180,0)</f>
        <v>0</v>
      </c>
      <c r="BJ180" s="17" t="s">
        <v>523</v>
      </c>
      <c r="BK180" s="191">
        <f>ROUND(I180*H180,2)</f>
        <v>0</v>
      </c>
      <c r="BL180" s="17" t="s">
        <v>605</v>
      </c>
      <c r="BM180" s="17" t="s">
        <v>855</v>
      </c>
    </row>
    <row r="181" spans="2:65" s="12" customFormat="1">
      <c r="B181" s="192"/>
      <c r="C181" s="193"/>
      <c r="D181" s="194" t="s">
        <v>607</v>
      </c>
      <c r="E181" s="195" t="s">
        <v>447</v>
      </c>
      <c r="F181" s="196" t="s">
        <v>184</v>
      </c>
      <c r="G181" s="193"/>
      <c r="H181" s="197">
        <v>13.2</v>
      </c>
      <c r="I181" s="198"/>
      <c r="J181" s="193"/>
      <c r="K181" s="193"/>
      <c r="L181" s="199"/>
      <c r="M181" s="200"/>
      <c r="N181" s="201"/>
      <c r="O181" s="201"/>
      <c r="P181" s="201"/>
      <c r="Q181" s="201"/>
      <c r="R181" s="201"/>
      <c r="S181" s="201"/>
      <c r="T181" s="202"/>
      <c r="AT181" s="203" t="s">
        <v>607</v>
      </c>
      <c r="AU181" s="203" t="s">
        <v>525</v>
      </c>
      <c r="AV181" s="12" t="s">
        <v>525</v>
      </c>
      <c r="AW181" s="12" t="s">
        <v>478</v>
      </c>
      <c r="AX181" s="12" t="s">
        <v>523</v>
      </c>
      <c r="AY181" s="203" t="s">
        <v>598</v>
      </c>
    </row>
    <row r="182" spans="2:65" s="1" customFormat="1" ht="16.5" customHeight="1">
      <c r="B182" s="34"/>
      <c r="C182" s="180" t="s">
        <v>825</v>
      </c>
      <c r="D182" s="180" t="s">
        <v>600</v>
      </c>
      <c r="E182" s="181" t="s">
        <v>859</v>
      </c>
      <c r="F182" s="182" t="s">
        <v>860</v>
      </c>
      <c r="G182" s="183" t="s">
        <v>603</v>
      </c>
      <c r="H182" s="184">
        <v>13.2</v>
      </c>
      <c r="I182" s="185"/>
      <c r="J182" s="186">
        <f>ROUND(I182*H182,2)</f>
        <v>0</v>
      </c>
      <c r="K182" s="182" t="s">
        <v>604</v>
      </c>
      <c r="L182" s="38"/>
      <c r="M182" s="187" t="s">
        <v>447</v>
      </c>
      <c r="N182" s="188" t="s">
        <v>487</v>
      </c>
      <c r="O182" s="60"/>
      <c r="P182" s="189">
        <f>O182*H182</f>
        <v>0</v>
      </c>
      <c r="Q182" s="189">
        <v>0</v>
      </c>
      <c r="R182" s="189">
        <f>Q182*H182</f>
        <v>0</v>
      </c>
      <c r="S182" s="189">
        <v>0</v>
      </c>
      <c r="T182" s="190">
        <f>S182*H182</f>
        <v>0</v>
      </c>
      <c r="AR182" s="17" t="s">
        <v>605</v>
      </c>
      <c r="AT182" s="17" t="s">
        <v>600</v>
      </c>
      <c r="AU182" s="17" t="s">
        <v>525</v>
      </c>
      <c r="AY182" s="17" t="s">
        <v>598</v>
      </c>
      <c r="BE182" s="191">
        <f>IF(N182="základní",J182,0)</f>
        <v>0</v>
      </c>
      <c r="BF182" s="191">
        <f>IF(N182="snížená",J182,0)</f>
        <v>0</v>
      </c>
      <c r="BG182" s="191">
        <f>IF(N182="zákl. přenesená",J182,0)</f>
        <v>0</v>
      </c>
      <c r="BH182" s="191">
        <f>IF(N182="sníž. přenesená",J182,0)</f>
        <v>0</v>
      </c>
      <c r="BI182" s="191">
        <f>IF(N182="nulová",J182,0)</f>
        <v>0</v>
      </c>
      <c r="BJ182" s="17" t="s">
        <v>523</v>
      </c>
      <c r="BK182" s="191">
        <f>ROUND(I182*H182,2)</f>
        <v>0</v>
      </c>
      <c r="BL182" s="17" t="s">
        <v>605</v>
      </c>
      <c r="BM182" s="17" t="s">
        <v>861</v>
      </c>
    </row>
    <row r="183" spans="2:65" s="12" customFormat="1">
      <c r="B183" s="192"/>
      <c r="C183" s="193"/>
      <c r="D183" s="194" t="s">
        <v>607</v>
      </c>
      <c r="E183" s="195" t="s">
        <v>447</v>
      </c>
      <c r="F183" s="196" t="s">
        <v>184</v>
      </c>
      <c r="G183" s="193"/>
      <c r="H183" s="197">
        <v>13.2</v>
      </c>
      <c r="I183" s="198"/>
      <c r="J183" s="193"/>
      <c r="K183" s="193"/>
      <c r="L183" s="199"/>
      <c r="M183" s="200"/>
      <c r="N183" s="201"/>
      <c r="O183" s="201"/>
      <c r="P183" s="201"/>
      <c r="Q183" s="201"/>
      <c r="R183" s="201"/>
      <c r="S183" s="201"/>
      <c r="T183" s="202"/>
      <c r="AT183" s="203" t="s">
        <v>607</v>
      </c>
      <c r="AU183" s="203" t="s">
        <v>525</v>
      </c>
      <c r="AV183" s="12" t="s">
        <v>525</v>
      </c>
      <c r="AW183" s="12" t="s">
        <v>478</v>
      </c>
      <c r="AX183" s="12" t="s">
        <v>523</v>
      </c>
      <c r="AY183" s="203" t="s">
        <v>598</v>
      </c>
    </row>
    <row r="184" spans="2:65" s="1" customFormat="1" ht="16.5" customHeight="1">
      <c r="B184" s="34"/>
      <c r="C184" s="180" t="s">
        <v>833</v>
      </c>
      <c r="D184" s="180" t="s">
        <v>600</v>
      </c>
      <c r="E184" s="181" t="s">
        <v>863</v>
      </c>
      <c r="F184" s="182" t="s">
        <v>864</v>
      </c>
      <c r="G184" s="183" t="s">
        <v>603</v>
      </c>
      <c r="H184" s="184">
        <v>19.600000000000001</v>
      </c>
      <c r="I184" s="185"/>
      <c r="J184" s="186">
        <f>ROUND(I184*H184,2)</f>
        <v>0</v>
      </c>
      <c r="K184" s="182" t="s">
        <v>604</v>
      </c>
      <c r="L184" s="38"/>
      <c r="M184" s="187" t="s">
        <v>447</v>
      </c>
      <c r="N184" s="188" t="s">
        <v>487</v>
      </c>
      <c r="O184" s="60"/>
      <c r="P184" s="189">
        <f>O184*H184</f>
        <v>0</v>
      </c>
      <c r="Q184" s="189">
        <v>0</v>
      </c>
      <c r="R184" s="189">
        <f>Q184*H184</f>
        <v>0</v>
      </c>
      <c r="S184" s="189">
        <v>0</v>
      </c>
      <c r="T184" s="190">
        <f>S184*H184</f>
        <v>0</v>
      </c>
      <c r="AR184" s="17" t="s">
        <v>605</v>
      </c>
      <c r="AT184" s="17" t="s">
        <v>600</v>
      </c>
      <c r="AU184" s="17" t="s">
        <v>525</v>
      </c>
      <c r="AY184" s="17" t="s">
        <v>598</v>
      </c>
      <c r="BE184" s="191">
        <f>IF(N184="základní",J184,0)</f>
        <v>0</v>
      </c>
      <c r="BF184" s="191">
        <f>IF(N184="snížená",J184,0)</f>
        <v>0</v>
      </c>
      <c r="BG184" s="191">
        <f>IF(N184="zákl. přenesená",J184,0)</f>
        <v>0</v>
      </c>
      <c r="BH184" s="191">
        <f>IF(N184="sníž. přenesená",J184,0)</f>
        <v>0</v>
      </c>
      <c r="BI184" s="191">
        <f>IF(N184="nulová",J184,0)</f>
        <v>0</v>
      </c>
      <c r="BJ184" s="17" t="s">
        <v>523</v>
      </c>
      <c r="BK184" s="191">
        <f>ROUND(I184*H184,2)</f>
        <v>0</v>
      </c>
      <c r="BL184" s="17" t="s">
        <v>605</v>
      </c>
      <c r="BM184" s="17" t="s">
        <v>865</v>
      </c>
    </row>
    <row r="185" spans="2:65" s="12" customFormat="1">
      <c r="B185" s="192"/>
      <c r="C185" s="193"/>
      <c r="D185" s="194" t="s">
        <v>607</v>
      </c>
      <c r="E185" s="195" t="s">
        <v>447</v>
      </c>
      <c r="F185" s="196" t="s">
        <v>185</v>
      </c>
      <c r="G185" s="193"/>
      <c r="H185" s="197">
        <v>6.4</v>
      </c>
      <c r="I185" s="198"/>
      <c r="J185" s="193"/>
      <c r="K185" s="193"/>
      <c r="L185" s="199"/>
      <c r="M185" s="200"/>
      <c r="N185" s="201"/>
      <c r="O185" s="201"/>
      <c r="P185" s="201"/>
      <c r="Q185" s="201"/>
      <c r="R185" s="201"/>
      <c r="S185" s="201"/>
      <c r="T185" s="202"/>
      <c r="AT185" s="203" t="s">
        <v>607</v>
      </c>
      <c r="AU185" s="203" t="s">
        <v>525</v>
      </c>
      <c r="AV185" s="12" t="s">
        <v>525</v>
      </c>
      <c r="AW185" s="12" t="s">
        <v>478</v>
      </c>
      <c r="AX185" s="12" t="s">
        <v>516</v>
      </c>
      <c r="AY185" s="203" t="s">
        <v>598</v>
      </c>
    </row>
    <row r="186" spans="2:65" s="12" customFormat="1">
      <c r="B186" s="192"/>
      <c r="C186" s="193"/>
      <c r="D186" s="194" t="s">
        <v>607</v>
      </c>
      <c r="E186" s="195" t="s">
        <v>447</v>
      </c>
      <c r="F186" s="196" t="s">
        <v>184</v>
      </c>
      <c r="G186" s="193"/>
      <c r="H186" s="197">
        <v>13.2</v>
      </c>
      <c r="I186" s="198"/>
      <c r="J186" s="193"/>
      <c r="K186" s="193"/>
      <c r="L186" s="199"/>
      <c r="M186" s="200"/>
      <c r="N186" s="201"/>
      <c r="O186" s="201"/>
      <c r="P186" s="201"/>
      <c r="Q186" s="201"/>
      <c r="R186" s="201"/>
      <c r="S186" s="201"/>
      <c r="T186" s="202"/>
      <c r="AT186" s="203" t="s">
        <v>607</v>
      </c>
      <c r="AU186" s="203" t="s">
        <v>525</v>
      </c>
      <c r="AV186" s="12" t="s">
        <v>525</v>
      </c>
      <c r="AW186" s="12" t="s">
        <v>478</v>
      </c>
      <c r="AX186" s="12" t="s">
        <v>516</v>
      </c>
      <c r="AY186" s="203" t="s">
        <v>598</v>
      </c>
    </row>
    <row r="187" spans="2:65" s="13" customFormat="1">
      <c r="B187" s="204"/>
      <c r="C187" s="205"/>
      <c r="D187" s="194" t="s">
        <v>607</v>
      </c>
      <c r="E187" s="206" t="s">
        <v>447</v>
      </c>
      <c r="F187" s="207" t="s">
        <v>627</v>
      </c>
      <c r="G187" s="205"/>
      <c r="H187" s="208">
        <v>19.600000000000001</v>
      </c>
      <c r="I187" s="209"/>
      <c r="J187" s="205"/>
      <c r="K187" s="205"/>
      <c r="L187" s="210"/>
      <c r="M187" s="211"/>
      <c r="N187" s="212"/>
      <c r="O187" s="212"/>
      <c r="P187" s="212"/>
      <c r="Q187" s="212"/>
      <c r="R187" s="212"/>
      <c r="S187" s="212"/>
      <c r="T187" s="213"/>
      <c r="AT187" s="214" t="s">
        <v>607</v>
      </c>
      <c r="AU187" s="214" t="s">
        <v>525</v>
      </c>
      <c r="AV187" s="13" t="s">
        <v>605</v>
      </c>
      <c r="AW187" s="13" t="s">
        <v>478</v>
      </c>
      <c r="AX187" s="13" t="s">
        <v>523</v>
      </c>
      <c r="AY187" s="214" t="s">
        <v>598</v>
      </c>
    </row>
    <row r="188" spans="2:65" s="1" customFormat="1" ht="16.5" customHeight="1">
      <c r="B188" s="34"/>
      <c r="C188" s="180" t="s">
        <v>842</v>
      </c>
      <c r="D188" s="180" t="s">
        <v>600</v>
      </c>
      <c r="E188" s="181" t="s">
        <v>868</v>
      </c>
      <c r="F188" s="182" t="s">
        <v>869</v>
      </c>
      <c r="G188" s="183" t="s">
        <v>603</v>
      </c>
      <c r="H188" s="184">
        <v>19.600000000000001</v>
      </c>
      <c r="I188" s="185"/>
      <c r="J188" s="186">
        <f>ROUND(I188*H188,2)</f>
        <v>0</v>
      </c>
      <c r="K188" s="182" t="s">
        <v>604</v>
      </c>
      <c r="L188" s="38"/>
      <c r="M188" s="187" t="s">
        <v>447</v>
      </c>
      <c r="N188" s="188" t="s">
        <v>487</v>
      </c>
      <c r="O188" s="60"/>
      <c r="P188" s="189">
        <f>O188*H188</f>
        <v>0</v>
      </c>
      <c r="Q188" s="189">
        <v>0</v>
      </c>
      <c r="R188" s="189">
        <f>Q188*H188</f>
        <v>0</v>
      </c>
      <c r="S188" s="189">
        <v>0</v>
      </c>
      <c r="T188" s="190">
        <f>S188*H188</f>
        <v>0</v>
      </c>
      <c r="AR188" s="17" t="s">
        <v>605</v>
      </c>
      <c r="AT188" s="17" t="s">
        <v>600</v>
      </c>
      <c r="AU188" s="17" t="s">
        <v>525</v>
      </c>
      <c r="AY188" s="17" t="s">
        <v>598</v>
      </c>
      <c r="BE188" s="191">
        <f>IF(N188="základní",J188,0)</f>
        <v>0</v>
      </c>
      <c r="BF188" s="191">
        <f>IF(N188="snížená",J188,0)</f>
        <v>0</v>
      </c>
      <c r="BG188" s="191">
        <f>IF(N188="zákl. přenesená",J188,0)</f>
        <v>0</v>
      </c>
      <c r="BH188" s="191">
        <f>IF(N188="sníž. přenesená",J188,0)</f>
        <v>0</v>
      </c>
      <c r="BI188" s="191">
        <f>IF(N188="nulová",J188,0)</f>
        <v>0</v>
      </c>
      <c r="BJ188" s="17" t="s">
        <v>523</v>
      </c>
      <c r="BK188" s="191">
        <f>ROUND(I188*H188,2)</f>
        <v>0</v>
      </c>
      <c r="BL188" s="17" t="s">
        <v>605</v>
      </c>
      <c r="BM188" s="17" t="s">
        <v>870</v>
      </c>
    </row>
    <row r="189" spans="2:65" s="12" customFormat="1">
      <c r="B189" s="192"/>
      <c r="C189" s="193"/>
      <c r="D189" s="194" t="s">
        <v>607</v>
      </c>
      <c r="E189" s="195" t="s">
        <v>447</v>
      </c>
      <c r="F189" s="196" t="s">
        <v>185</v>
      </c>
      <c r="G189" s="193"/>
      <c r="H189" s="197">
        <v>6.4</v>
      </c>
      <c r="I189" s="198"/>
      <c r="J189" s="193"/>
      <c r="K189" s="193"/>
      <c r="L189" s="199"/>
      <c r="M189" s="200"/>
      <c r="N189" s="201"/>
      <c r="O189" s="201"/>
      <c r="P189" s="201"/>
      <c r="Q189" s="201"/>
      <c r="R189" s="201"/>
      <c r="S189" s="201"/>
      <c r="T189" s="202"/>
      <c r="AT189" s="203" t="s">
        <v>607</v>
      </c>
      <c r="AU189" s="203" t="s">
        <v>525</v>
      </c>
      <c r="AV189" s="12" t="s">
        <v>525</v>
      </c>
      <c r="AW189" s="12" t="s">
        <v>478</v>
      </c>
      <c r="AX189" s="12" t="s">
        <v>516</v>
      </c>
      <c r="AY189" s="203" t="s">
        <v>598</v>
      </c>
    </row>
    <row r="190" spans="2:65" s="12" customFormat="1">
      <c r="B190" s="192"/>
      <c r="C190" s="193"/>
      <c r="D190" s="194" t="s">
        <v>607</v>
      </c>
      <c r="E190" s="195" t="s">
        <v>447</v>
      </c>
      <c r="F190" s="196" t="s">
        <v>184</v>
      </c>
      <c r="G190" s="193"/>
      <c r="H190" s="197">
        <v>13.2</v>
      </c>
      <c r="I190" s="198"/>
      <c r="J190" s="193"/>
      <c r="K190" s="193"/>
      <c r="L190" s="199"/>
      <c r="M190" s="200"/>
      <c r="N190" s="201"/>
      <c r="O190" s="201"/>
      <c r="P190" s="201"/>
      <c r="Q190" s="201"/>
      <c r="R190" s="201"/>
      <c r="S190" s="201"/>
      <c r="T190" s="202"/>
      <c r="AT190" s="203" t="s">
        <v>607</v>
      </c>
      <c r="AU190" s="203" t="s">
        <v>525</v>
      </c>
      <c r="AV190" s="12" t="s">
        <v>525</v>
      </c>
      <c r="AW190" s="12" t="s">
        <v>478</v>
      </c>
      <c r="AX190" s="12" t="s">
        <v>516</v>
      </c>
      <c r="AY190" s="203" t="s">
        <v>598</v>
      </c>
    </row>
    <row r="191" spans="2:65" s="13" customFormat="1">
      <c r="B191" s="204"/>
      <c r="C191" s="205"/>
      <c r="D191" s="194" t="s">
        <v>607</v>
      </c>
      <c r="E191" s="206" t="s">
        <v>447</v>
      </c>
      <c r="F191" s="207" t="s">
        <v>627</v>
      </c>
      <c r="G191" s="205"/>
      <c r="H191" s="208">
        <v>19.600000000000001</v>
      </c>
      <c r="I191" s="209"/>
      <c r="J191" s="205"/>
      <c r="K191" s="205"/>
      <c r="L191" s="210"/>
      <c r="M191" s="211"/>
      <c r="N191" s="212"/>
      <c r="O191" s="212"/>
      <c r="P191" s="212"/>
      <c r="Q191" s="212"/>
      <c r="R191" s="212"/>
      <c r="S191" s="212"/>
      <c r="T191" s="213"/>
      <c r="AT191" s="214" t="s">
        <v>607</v>
      </c>
      <c r="AU191" s="214" t="s">
        <v>525</v>
      </c>
      <c r="AV191" s="13" t="s">
        <v>605</v>
      </c>
      <c r="AW191" s="13" t="s">
        <v>478</v>
      </c>
      <c r="AX191" s="13" t="s">
        <v>523</v>
      </c>
      <c r="AY191" s="214" t="s">
        <v>598</v>
      </c>
    </row>
    <row r="192" spans="2:65" s="1" customFormat="1" ht="16.5" customHeight="1">
      <c r="B192" s="34"/>
      <c r="C192" s="180" t="s">
        <v>848</v>
      </c>
      <c r="D192" s="180" t="s">
        <v>600</v>
      </c>
      <c r="E192" s="181" t="s">
        <v>873</v>
      </c>
      <c r="F192" s="182" t="s">
        <v>874</v>
      </c>
      <c r="G192" s="183" t="s">
        <v>603</v>
      </c>
      <c r="H192" s="184">
        <v>13.2</v>
      </c>
      <c r="I192" s="185"/>
      <c r="J192" s="186">
        <f>ROUND(I192*H192,2)</f>
        <v>0</v>
      </c>
      <c r="K192" s="182" t="s">
        <v>604</v>
      </c>
      <c r="L192" s="38"/>
      <c r="M192" s="187" t="s">
        <v>447</v>
      </c>
      <c r="N192" s="188" t="s">
        <v>487</v>
      </c>
      <c r="O192" s="60"/>
      <c r="P192" s="189">
        <f>O192*H192</f>
        <v>0</v>
      </c>
      <c r="Q192" s="189">
        <v>0</v>
      </c>
      <c r="R192" s="189">
        <f>Q192*H192</f>
        <v>0</v>
      </c>
      <c r="S192" s="189">
        <v>0</v>
      </c>
      <c r="T192" s="190">
        <f>S192*H192</f>
        <v>0</v>
      </c>
      <c r="AR192" s="17" t="s">
        <v>605</v>
      </c>
      <c r="AT192" s="17" t="s">
        <v>600</v>
      </c>
      <c r="AU192" s="17" t="s">
        <v>525</v>
      </c>
      <c r="AY192" s="17" t="s">
        <v>598</v>
      </c>
      <c r="BE192" s="191">
        <f>IF(N192="základní",J192,0)</f>
        <v>0</v>
      </c>
      <c r="BF192" s="191">
        <f>IF(N192="snížená",J192,0)</f>
        <v>0</v>
      </c>
      <c r="BG192" s="191">
        <f>IF(N192="zákl. přenesená",J192,0)</f>
        <v>0</v>
      </c>
      <c r="BH192" s="191">
        <f>IF(N192="sníž. přenesená",J192,0)</f>
        <v>0</v>
      </c>
      <c r="BI192" s="191">
        <f>IF(N192="nulová",J192,0)</f>
        <v>0</v>
      </c>
      <c r="BJ192" s="17" t="s">
        <v>523</v>
      </c>
      <c r="BK192" s="191">
        <f>ROUND(I192*H192,2)</f>
        <v>0</v>
      </c>
      <c r="BL192" s="17" t="s">
        <v>605</v>
      </c>
      <c r="BM192" s="17" t="s">
        <v>875</v>
      </c>
    </row>
    <row r="193" spans="2:65" s="12" customFormat="1">
      <c r="B193" s="192"/>
      <c r="C193" s="193"/>
      <c r="D193" s="194" t="s">
        <v>607</v>
      </c>
      <c r="E193" s="195" t="s">
        <v>447</v>
      </c>
      <c r="F193" s="196" t="s">
        <v>184</v>
      </c>
      <c r="G193" s="193"/>
      <c r="H193" s="197">
        <v>13.2</v>
      </c>
      <c r="I193" s="198"/>
      <c r="J193" s="193"/>
      <c r="K193" s="193"/>
      <c r="L193" s="199"/>
      <c r="M193" s="200"/>
      <c r="N193" s="201"/>
      <c r="O193" s="201"/>
      <c r="P193" s="201"/>
      <c r="Q193" s="201"/>
      <c r="R193" s="201"/>
      <c r="S193" s="201"/>
      <c r="T193" s="202"/>
      <c r="AT193" s="203" t="s">
        <v>607</v>
      </c>
      <c r="AU193" s="203" t="s">
        <v>525</v>
      </c>
      <c r="AV193" s="12" t="s">
        <v>525</v>
      </c>
      <c r="AW193" s="12" t="s">
        <v>478</v>
      </c>
      <c r="AX193" s="12" t="s">
        <v>523</v>
      </c>
      <c r="AY193" s="203" t="s">
        <v>598</v>
      </c>
    </row>
    <row r="194" spans="2:65" s="1" customFormat="1" ht="16.5" customHeight="1">
      <c r="B194" s="34"/>
      <c r="C194" s="180" t="s">
        <v>852</v>
      </c>
      <c r="D194" s="180" t="s">
        <v>600</v>
      </c>
      <c r="E194" s="181" t="s">
        <v>877</v>
      </c>
      <c r="F194" s="182" t="s">
        <v>878</v>
      </c>
      <c r="G194" s="183" t="s">
        <v>603</v>
      </c>
      <c r="H194" s="184">
        <v>6.4</v>
      </c>
      <c r="I194" s="185"/>
      <c r="J194" s="186">
        <f>ROUND(I194*H194,2)</f>
        <v>0</v>
      </c>
      <c r="K194" s="182" t="s">
        <v>604</v>
      </c>
      <c r="L194" s="38"/>
      <c r="M194" s="187" t="s">
        <v>447</v>
      </c>
      <c r="N194" s="188" t="s">
        <v>487</v>
      </c>
      <c r="O194" s="60"/>
      <c r="P194" s="189">
        <f>O194*H194</f>
        <v>0</v>
      </c>
      <c r="Q194" s="189">
        <v>0</v>
      </c>
      <c r="R194" s="189">
        <f>Q194*H194</f>
        <v>0</v>
      </c>
      <c r="S194" s="189">
        <v>0</v>
      </c>
      <c r="T194" s="190">
        <f>S194*H194</f>
        <v>0</v>
      </c>
      <c r="AR194" s="17" t="s">
        <v>605</v>
      </c>
      <c r="AT194" s="17" t="s">
        <v>600</v>
      </c>
      <c r="AU194" s="17" t="s">
        <v>525</v>
      </c>
      <c r="AY194" s="17" t="s">
        <v>598</v>
      </c>
      <c r="BE194" s="191">
        <f>IF(N194="základní",J194,0)</f>
        <v>0</v>
      </c>
      <c r="BF194" s="191">
        <f>IF(N194="snížená",J194,0)</f>
        <v>0</v>
      </c>
      <c r="BG194" s="191">
        <f>IF(N194="zákl. přenesená",J194,0)</f>
        <v>0</v>
      </c>
      <c r="BH194" s="191">
        <f>IF(N194="sníž. přenesená",J194,0)</f>
        <v>0</v>
      </c>
      <c r="BI194" s="191">
        <f>IF(N194="nulová",J194,0)</f>
        <v>0</v>
      </c>
      <c r="BJ194" s="17" t="s">
        <v>523</v>
      </c>
      <c r="BK194" s="191">
        <f>ROUND(I194*H194,2)</f>
        <v>0</v>
      </c>
      <c r="BL194" s="17" t="s">
        <v>605</v>
      </c>
      <c r="BM194" s="17" t="s">
        <v>879</v>
      </c>
    </row>
    <row r="195" spans="2:65" s="12" customFormat="1">
      <c r="B195" s="192"/>
      <c r="C195" s="193"/>
      <c r="D195" s="194" t="s">
        <v>607</v>
      </c>
      <c r="E195" s="195" t="s">
        <v>447</v>
      </c>
      <c r="F195" s="196" t="s">
        <v>185</v>
      </c>
      <c r="G195" s="193"/>
      <c r="H195" s="197">
        <v>6.4</v>
      </c>
      <c r="I195" s="198"/>
      <c r="J195" s="193"/>
      <c r="K195" s="193"/>
      <c r="L195" s="199"/>
      <c r="M195" s="200"/>
      <c r="N195" s="201"/>
      <c r="O195" s="201"/>
      <c r="P195" s="201"/>
      <c r="Q195" s="201"/>
      <c r="R195" s="201"/>
      <c r="S195" s="201"/>
      <c r="T195" s="202"/>
      <c r="AT195" s="203" t="s">
        <v>607</v>
      </c>
      <c r="AU195" s="203" t="s">
        <v>525</v>
      </c>
      <c r="AV195" s="12" t="s">
        <v>525</v>
      </c>
      <c r="AW195" s="12" t="s">
        <v>478</v>
      </c>
      <c r="AX195" s="12" t="s">
        <v>523</v>
      </c>
      <c r="AY195" s="203" t="s">
        <v>598</v>
      </c>
    </row>
    <row r="196" spans="2:65" s="1" customFormat="1" ht="16.5" customHeight="1">
      <c r="B196" s="34"/>
      <c r="C196" s="180" t="s">
        <v>858</v>
      </c>
      <c r="D196" s="180" t="s">
        <v>600</v>
      </c>
      <c r="E196" s="181" t="s">
        <v>154</v>
      </c>
      <c r="F196" s="182" t="s">
        <v>155</v>
      </c>
      <c r="G196" s="183" t="s">
        <v>603</v>
      </c>
      <c r="H196" s="184">
        <v>6.4</v>
      </c>
      <c r="I196" s="185"/>
      <c r="J196" s="186">
        <f>ROUND(I196*H196,2)</f>
        <v>0</v>
      </c>
      <c r="K196" s="182" t="s">
        <v>604</v>
      </c>
      <c r="L196" s="38"/>
      <c r="M196" s="187" t="s">
        <v>447</v>
      </c>
      <c r="N196" s="188" t="s">
        <v>487</v>
      </c>
      <c r="O196" s="60"/>
      <c r="P196" s="189">
        <f>O196*H196</f>
        <v>0</v>
      </c>
      <c r="Q196" s="189">
        <v>0</v>
      </c>
      <c r="R196" s="189">
        <f>Q196*H196</f>
        <v>0</v>
      </c>
      <c r="S196" s="189">
        <v>0</v>
      </c>
      <c r="T196" s="190">
        <f>S196*H196</f>
        <v>0</v>
      </c>
      <c r="AR196" s="17" t="s">
        <v>605</v>
      </c>
      <c r="AT196" s="17" t="s">
        <v>600</v>
      </c>
      <c r="AU196" s="17" t="s">
        <v>525</v>
      </c>
      <c r="AY196" s="17" t="s">
        <v>598</v>
      </c>
      <c r="BE196" s="191">
        <f>IF(N196="základní",J196,0)</f>
        <v>0</v>
      </c>
      <c r="BF196" s="191">
        <f>IF(N196="snížená",J196,0)</f>
        <v>0</v>
      </c>
      <c r="BG196" s="191">
        <f>IF(N196="zákl. přenesená",J196,0)</f>
        <v>0</v>
      </c>
      <c r="BH196" s="191">
        <f>IF(N196="sníž. přenesená",J196,0)</f>
        <v>0</v>
      </c>
      <c r="BI196" s="191">
        <f>IF(N196="nulová",J196,0)</f>
        <v>0</v>
      </c>
      <c r="BJ196" s="17" t="s">
        <v>523</v>
      </c>
      <c r="BK196" s="191">
        <f>ROUND(I196*H196,2)</f>
        <v>0</v>
      </c>
      <c r="BL196" s="17" t="s">
        <v>605</v>
      </c>
      <c r="BM196" s="17" t="s">
        <v>883</v>
      </c>
    </row>
    <row r="197" spans="2:65" s="1" customFormat="1" ht="16.5" customHeight="1">
      <c r="B197" s="34"/>
      <c r="C197" s="180" t="s">
        <v>862</v>
      </c>
      <c r="D197" s="180" t="s">
        <v>600</v>
      </c>
      <c r="E197" s="181" t="s">
        <v>885</v>
      </c>
      <c r="F197" s="182" t="s">
        <v>886</v>
      </c>
      <c r="G197" s="183" t="s">
        <v>603</v>
      </c>
      <c r="H197" s="184">
        <v>13.2</v>
      </c>
      <c r="I197" s="185"/>
      <c r="J197" s="186">
        <f>ROUND(I197*H197,2)</f>
        <v>0</v>
      </c>
      <c r="K197" s="182" t="s">
        <v>604</v>
      </c>
      <c r="L197" s="38"/>
      <c r="M197" s="187" t="s">
        <v>447</v>
      </c>
      <c r="N197" s="188" t="s">
        <v>487</v>
      </c>
      <c r="O197" s="60"/>
      <c r="P197" s="189">
        <f>O197*H197</f>
        <v>0</v>
      </c>
      <c r="Q197" s="189">
        <v>0</v>
      </c>
      <c r="R197" s="189">
        <f>Q197*H197</f>
        <v>0</v>
      </c>
      <c r="S197" s="189">
        <v>0</v>
      </c>
      <c r="T197" s="190">
        <f>S197*H197</f>
        <v>0</v>
      </c>
      <c r="AR197" s="17" t="s">
        <v>605</v>
      </c>
      <c r="AT197" s="17" t="s">
        <v>600</v>
      </c>
      <c r="AU197" s="17" t="s">
        <v>525</v>
      </c>
      <c r="AY197" s="17" t="s">
        <v>598</v>
      </c>
      <c r="BE197" s="191">
        <f>IF(N197="základní",J197,0)</f>
        <v>0</v>
      </c>
      <c r="BF197" s="191">
        <f>IF(N197="snížená",J197,0)</f>
        <v>0</v>
      </c>
      <c r="BG197" s="191">
        <f>IF(N197="zákl. přenesená",J197,0)</f>
        <v>0</v>
      </c>
      <c r="BH197" s="191">
        <f>IF(N197="sníž. přenesená",J197,0)</f>
        <v>0</v>
      </c>
      <c r="BI197" s="191">
        <f>IF(N197="nulová",J197,0)</f>
        <v>0</v>
      </c>
      <c r="BJ197" s="17" t="s">
        <v>523</v>
      </c>
      <c r="BK197" s="191">
        <f>ROUND(I197*H197,2)</f>
        <v>0</v>
      </c>
      <c r="BL197" s="17" t="s">
        <v>605</v>
      </c>
      <c r="BM197" s="17" t="s">
        <v>887</v>
      </c>
    </row>
    <row r="198" spans="2:65" s="1" customFormat="1" ht="16.5" customHeight="1">
      <c r="B198" s="34"/>
      <c r="C198" s="180" t="s">
        <v>867</v>
      </c>
      <c r="D198" s="180" t="s">
        <v>600</v>
      </c>
      <c r="E198" s="181" t="s">
        <v>889</v>
      </c>
      <c r="F198" s="182" t="s">
        <v>890</v>
      </c>
      <c r="G198" s="183" t="s">
        <v>603</v>
      </c>
      <c r="H198" s="184">
        <v>16.8</v>
      </c>
      <c r="I198" s="185"/>
      <c r="J198" s="186">
        <f>ROUND(I198*H198,2)</f>
        <v>0</v>
      </c>
      <c r="K198" s="182" t="s">
        <v>604</v>
      </c>
      <c r="L198" s="38"/>
      <c r="M198" s="187" t="s">
        <v>447</v>
      </c>
      <c r="N198" s="188" t="s">
        <v>487</v>
      </c>
      <c r="O198" s="60"/>
      <c r="P198" s="189">
        <f>O198*H198</f>
        <v>0</v>
      </c>
      <c r="Q198" s="189">
        <v>0</v>
      </c>
      <c r="R198" s="189">
        <f>Q198*H198</f>
        <v>0</v>
      </c>
      <c r="S198" s="189">
        <v>0</v>
      </c>
      <c r="T198" s="190">
        <f>S198*H198</f>
        <v>0</v>
      </c>
      <c r="AR198" s="17" t="s">
        <v>605</v>
      </c>
      <c r="AT198" s="17" t="s">
        <v>600</v>
      </c>
      <c r="AU198" s="17" t="s">
        <v>525</v>
      </c>
      <c r="AY198" s="17" t="s">
        <v>598</v>
      </c>
      <c r="BE198" s="191">
        <f>IF(N198="základní",J198,0)</f>
        <v>0</v>
      </c>
      <c r="BF198" s="191">
        <f>IF(N198="snížená",J198,0)</f>
        <v>0</v>
      </c>
      <c r="BG198" s="191">
        <f>IF(N198="zákl. přenesená",J198,0)</f>
        <v>0</v>
      </c>
      <c r="BH198" s="191">
        <f>IF(N198="sníž. přenesená",J198,0)</f>
        <v>0</v>
      </c>
      <c r="BI198" s="191">
        <f>IF(N198="nulová",J198,0)</f>
        <v>0</v>
      </c>
      <c r="BJ198" s="17" t="s">
        <v>523</v>
      </c>
      <c r="BK198" s="191">
        <f>ROUND(I198*H198,2)</f>
        <v>0</v>
      </c>
      <c r="BL198" s="17" t="s">
        <v>605</v>
      </c>
      <c r="BM198" s="17" t="s">
        <v>891</v>
      </c>
    </row>
    <row r="199" spans="2:65" s="12" customFormat="1">
      <c r="B199" s="192"/>
      <c r="C199" s="193"/>
      <c r="D199" s="194" t="s">
        <v>607</v>
      </c>
      <c r="E199" s="195" t="s">
        <v>447</v>
      </c>
      <c r="F199" s="196" t="s">
        <v>186</v>
      </c>
      <c r="G199" s="193"/>
      <c r="H199" s="197">
        <v>10.4</v>
      </c>
      <c r="I199" s="198"/>
      <c r="J199" s="193"/>
      <c r="K199" s="193"/>
      <c r="L199" s="199"/>
      <c r="M199" s="200"/>
      <c r="N199" s="201"/>
      <c r="O199" s="201"/>
      <c r="P199" s="201"/>
      <c r="Q199" s="201"/>
      <c r="R199" s="201"/>
      <c r="S199" s="201"/>
      <c r="T199" s="202"/>
      <c r="AT199" s="203" t="s">
        <v>607</v>
      </c>
      <c r="AU199" s="203" t="s">
        <v>525</v>
      </c>
      <c r="AV199" s="12" t="s">
        <v>525</v>
      </c>
      <c r="AW199" s="12" t="s">
        <v>478</v>
      </c>
      <c r="AX199" s="12" t="s">
        <v>516</v>
      </c>
      <c r="AY199" s="203" t="s">
        <v>598</v>
      </c>
    </row>
    <row r="200" spans="2:65" s="12" customFormat="1">
      <c r="B200" s="192"/>
      <c r="C200" s="193"/>
      <c r="D200" s="194" t="s">
        <v>607</v>
      </c>
      <c r="E200" s="195" t="s">
        <v>447</v>
      </c>
      <c r="F200" s="196" t="s">
        <v>185</v>
      </c>
      <c r="G200" s="193"/>
      <c r="H200" s="197">
        <v>6.4</v>
      </c>
      <c r="I200" s="198"/>
      <c r="J200" s="193"/>
      <c r="K200" s="193"/>
      <c r="L200" s="199"/>
      <c r="M200" s="200"/>
      <c r="N200" s="201"/>
      <c r="O200" s="201"/>
      <c r="P200" s="201"/>
      <c r="Q200" s="201"/>
      <c r="R200" s="201"/>
      <c r="S200" s="201"/>
      <c r="T200" s="202"/>
      <c r="AT200" s="203" t="s">
        <v>607</v>
      </c>
      <c r="AU200" s="203" t="s">
        <v>525</v>
      </c>
      <c r="AV200" s="12" t="s">
        <v>525</v>
      </c>
      <c r="AW200" s="12" t="s">
        <v>478</v>
      </c>
      <c r="AX200" s="12" t="s">
        <v>516</v>
      </c>
      <c r="AY200" s="203" t="s">
        <v>598</v>
      </c>
    </row>
    <row r="201" spans="2:65" s="13" customFormat="1">
      <c r="B201" s="204"/>
      <c r="C201" s="205"/>
      <c r="D201" s="194" t="s">
        <v>607</v>
      </c>
      <c r="E201" s="206" t="s">
        <v>447</v>
      </c>
      <c r="F201" s="207" t="s">
        <v>627</v>
      </c>
      <c r="G201" s="205"/>
      <c r="H201" s="208">
        <v>16.8</v>
      </c>
      <c r="I201" s="209"/>
      <c r="J201" s="205"/>
      <c r="K201" s="205"/>
      <c r="L201" s="210"/>
      <c r="M201" s="211"/>
      <c r="N201" s="212"/>
      <c r="O201" s="212"/>
      <c r="P201" s="212"/>
      <c r="Q201" s="212"/>
      <c r="R201" s="212"/>
      <c r="S201" s="212"/>
      <c r="T201" s="213"/>
      <c r="AT201" s="214" t="s">
        <v>607</v>
      </c>
      <c r="AU201" s="214" t="s">
        <v>525</v>
      </c>
      <c r="AV201" s="13" t="s">
        <v>605</v>
      </c>
      <c r="AW201" s="13" t="s">
        <v>478</v>
      </c>
      <c r="AX201" s="13" t="s">
        <v>523</v>
      </c>
      <c r="AY201" s="214" t="s">
        <v>598</v>
      </c>
    </row>
    <row r="202" spans="2:65" s="1" customFormat="1" ht="16.5" customHeight="1">
      <c r="B202" s="34"/>
      <c r="C202" s="180" t="s">
        <v>872</v>
      </c>
      <c r="D202" s="180" t="s">
        <v>600</v>
      </c>
      <c r="E202" s="181" t="s">
        <v>156</v>
      </c>
      <c r="F202" s="182" t="s">
        <v>157</v>
      </c>
      <c r="G202" s="183" t="s">
        <v>603</v>
      </c>
      <c r="H202" s="184">
        <v>6.4</v>
      </c>
      <c r="I202" s="185"/>
      <c r="J202" s="186">
        <f>ROUND(I202*H202,2)</f>
        <v>0</v>
      </c>
      <c r="K202" s="182" t="s">
        <v>604</v>
      </c>
      <c r="L202" s="38"/>
      <c r="M202" s="187" t="s">
        <v>447</v>
      </c>
      <c r="N202" s="188" t="s">
        <v>487</v>
      </c>
      <c r="O202" s="60"/>
      <c r="P202" s="189">
        <f>O202*H202</f>
        <v>0</v>
      </c>
      <c r="Q202" s="189">
        <v>0.1837</v>
      </c>
      <c r="R202" s="189">
        <f>Q202*H202</f>
        <v>1.1756800000000001</v>
      </c>
      <c r="S202" s="189">
        <v>0</v>
      </c>
      <c r="T202" s="190">
        <f>S202*H202</f>
        <v>0</v>
      </c>
      <c r="AR202" s="17" t="s">
        <v>605</v>
      </c>
      <c r="AT202" s="17" t="s">
        <v>600</v>
      </c>
      <c r="AU202" s="17" t="s">
        <v>525</v>
      </c>
      <c r="AY202" s="17" t="s">
        <v>598</v>
      </c>
      <c r="BE202" s="191">
        <f>IF(N202="základní",J202,0)</f>
        <v>0</v>
      </c>
      <c r="BF202" s="191">
        <f>IF(N202="snížená",J202,0)</f>
        <v>0</v>
      </c>
      <c r="BG202" s="191">
        <f>IF(N202="zákl. přenesená",J202,0)</f>
        <v>0</v>
      </c>
      <c r="BH202" s="191">
        <f>IF(N202="sníž. přenesená",J202,0)</f>
        <v>0</v>
      </c>
      <c r="BI202" s="191">
        <f>IF(N202="nulová",J202,0)</f>
        <v>0</v>
      </c>
      <c r="BJ202" s="17" t="s">
        <v>523</v>
      </c>
      <c r="BK202" s="191">
        <f>ROUND(I202*H202,2)</f>
        <v>0</v>
      </c>
      <c r="BL202" s="17" t="s">
        <v>605</v>
      </c>
      <c r="BM202" s="17" t="s">
        <v>158</v>
      </c>
    </row>
    <row r="203" spans="2:65" s="12" customFormat="1">
      <c r="B203" s="192"/>
      <c r="C203" s="193"/>
      <c r="D203" s="194" t="s">
        <v>607</v>
      </c>
      <c r="E203" s="195" t="s">
        <v>447</v>
      </c>
      <c r="F203" s="196" t="s">
        <v>208</v>
      </c>
      <c r="G203" s="193"/>
      <c r="H203" s="197">
        <v>6.4</v>
      </c>
      <c r="I203" s="198"/>
      <c r="J203" s="193"/>
      <c r="K203" s="193"/>
      <c r="L203" s="199"/>
      <c r="M203" s="200"/>
      <c r="N203" s="201"/>
      <c r="O203" s="201"/>
      <c r="P203" s="201"/>
      <c r="Q203" s="201"/>
      <c r="R203" s="201"/>
      <c r="S203" s="201"/>
      <c r="T203" s="202"/>
      <c r="AT203" s="203" t="s">
        <v>607</v>
      </c>
      <c r="AU203" s="203" t="s">
        <v>525</v>
      </c>
      <c r="AV203" s="12" t="s">
        <v>525</v>
      </c>
      <c r="AW203" s="12" t="s">
        <v>478</v>
      </c>
      <c r="AX203" s="12" t="s">
        <v>523</v>
      </c>
      <c r="AY203" s="203" t="s">
        <v>598</v>
      </c>
    </row>
    <row r="204" spans="2:65" s="1" customFormat="1" ht="16.5" customHeight="1">
      <c r="B204" s="34"/>
      <c r="C204" s="180" t="s">
        <v>876</v>
      </c>
      <c r="D204" s="180" t="s">
        <v>600</v>
      </c>
      <c r="E204" s="181" t="s">
        <v>160</v>
      </c>
      <c r="F204" s="182" t="s">
        <v>161</v>
      </c>
      <c r="G204" s="183" t="s">
        <v>603</v>
      </c>
      <c r="H204" s="184">
        <v>8</v>
      </c>
      <c r="I204" s="185"/>
      <c r="J204" s="186">
        <f>ROUND(I204*H204,2)</f>
        <v>0</v>
      </c>
      <c r="K204" s="182" t="s">
        <v>604</v>
      </c>
      <c r="L204" s="38"/>
      <c r="M204" s="187" t="s">
        <v>447</v>
      </c>
      <c r="N204" s="188" t="s">
        <v>487</v>
      </c>
      <c r="O204" s="60"/>
      <c r="P204" s="189">
        <f>O204*H204</f>
        <v>0</v>
      </c>
      <c r="Q204" s="189">
        <v>0.10362</v>
      </c>
      <c r="R204" s="189">
        <f>Q204*H204</f>
        <v>0.82896000000000003</v>
      </c>
      <c r="S204" s="189">
        <v>0</v>
      </c>
      <c r="T204" s="190">
        <f>S204*H204</f>
        <v>0</v>
      </c>
      <c r="AR204" s="17" t="s">
        <v>605</v>
      </c>
      <c r="AT204" s="17" t="s">
        <v>600</v>
      </c>
      <c r="AU204" s="17" t="s">
        <v>525</v>
      </c>
      <c r="AY204" s="17" t="s">
        <v>598</v>
      </c>
      <c r="BE204" s="191">
        <f>IF(N204="základní",J204,0)</f>
        <v>0</v>
      </c>
      <c r="BF204" s="191">
        <f>IF(N204="snížená",J204,0)</f>
        <v>0</v>
      </c>
      <c r="BG204" s="191">
        <f>IF(N204="zákl. přenesená",J204,0)</f>
        <v>0</v>
      </c>
      <c r="BH204" s="191">
        <f>IF(N204="sníž. přenesená",J204,0)</f>
        <v>0</v>
      </c>
      <c r="BI204" s="191">
        <f>IF(N204="nulová",J204,0)</f>
        <v>0</v>
      </c>
      <c r="BJ204" s="17" t="s">
        <v>523</v>
      </c>
      <c r="BK204" s="191">
        <f>ROUND(I204*H204,2)</f>
        <v>0</v>
      </c>
      <c r="BL204" s="17" t="s">
        <v>605</v>
      </c>
      <c r="BM204" s="17" t="s">
        <v>162</v>
      </c>
    </row>
    <row r="205" spans="2:65" s="12" customFormat="1">
      <c r="B205" s="192"/>
      <c r="C205" s="193"/>
      <c r="D205" s="194" t="s">
        <v>607</v>
      </c>
      <c r="E205" s="195" t="s">
        <v>447</v>
      </c>
      <c r="F205" s="196" t="s">
        <v>182</v>
      </c>
      <c r="G205" s="193"/>
      <c r="H205" s="197">
        <v>8</v>
      </c>
      <c r="I205" s="198"/>
      <c r="J205" s="193"/>
      <c r="K205" s="193"/>
      <c r="L205" s="199"/>
      <c r="M205" s="200"/>
      <c r="N205" s="201"/>
      <c r="O205" s="201"/>
      <c r="P205" s="201"/>
      <c r="Q205" s="201"/>
      <c r="R205" s="201"/>
      <c r="S205" s="201"/>
      <c r="T205" s="202"/>
      <c r="AT205" s="203" t="s">
        <v>607</v>
      </c>
      <c r="AU205" s="203" t="s">
        <v>525</v>
      </c>
      <c r="AV205" s="12" t="s">
        <v>525</v>
      </c>
      <c r="AW205" s="12" t="s">
        <v>478</v>
      </c>
      <c r="AX205" s="12" t="s">
        <v>523</v>
      </c>
      <c r="AY205" s="203" t="s">
        <v>598</v>
      </c>
    </row>
    <row r="206" spans="2:65" s="1" customFormat="1" ht="16.5" customHeight="1">
      <c r="B206" s="34"/>
      <c r="C206" s="226" t="s">
        <v>880</v>
      </c>
      <c r="D206" s="226" t="s">
        <v>712</v>
      </c>
      <c r="E206" s="227" t="s">
        <v>163</v>
      </c>
      <c r="F206" s="228" t="s">
        <v>164</v>
      </c>
      <c r="G206" s="229" t="s">
        <v>603</v>
      </c>
      <c r="H206" s="230">
        <v>4</v>
      </c>
      <c r="I206" s="231"/>
      <c r="J206" s="232">
        <f>ROUND(I206*H206,2)</f>
        <v>0</v>
      </c>
      <c r="K206" s="228" t="s">
        <v>604</v>
      </c>
      <c r="L206" s="233"/>
      <c r="M206" s="234" t="s">
        <v>447</v>
      </c>
      <c r="N206" s="235" t="s">
        <v>487</v>
      </c>
      <c r="O206" s="60"/>
      <c r="P206" s="189">
        <f>O206*H206</f>
        <v>0</v>
      </c>
      <c r="Q206" s="189">
        <v>0.216</v>
      </c>
      <c r="R206" s="189">
        <f>Q206*H206</f>
        <v>0.86399999999999999</v>
      </c>
      <c r="S206" s="189">
        <v>0</v>
      </c>
      <c r="T206" s="190">
        <f>S206*H206</f>
        <v>0</v>
      </c>
      <c r="AR206" s="17" t="s">
        <v>639</v>
      </c>
      <c r="AT206" s="17" t="s">
        <v>712</v>
      </c>
      <c r="AU206" s="17" t="s">
        <v>525</v>
      </c>
      <c r="AY206" s="17" t="s">
        <v>598</v>
      </c>
      <c r="BE206" s="191">
        <f>IF(N206="základní",J206,0)</f>
        <v>0</v>
      </c>
      <c r="BF206" s="191">
        <f>IF(N206="snížená",J206,0)</f>
        <v>0</v>
      </c>
      <c r="BG206" s="191">
        <f>IF(N206="zákl. přenesená",J206,0)</f>
        <v>0</v>
      </c>
      <c r="BH206" s="191">
        <f>IF(N206="sníž. přenesená",J206,0)</f>
        <v>0</v>
      </c>
      <c r="BI206" s="191">
        <f>IF(N206="nulová",J206,0)</f>
        <v>0</v>
      </c>
      <c r="BJ206" s="17" t="s">
        <v>523</v>
      </c>
      <c r="BK206" s="191">
        <f>ROUND(I206*H206,2)</f>
        <v>0</v>
      </c>
      <c r="BL206" s="17" t="s">
        <v>605</v>
      </c>
      <c r="BM206" s="17" t="s">
        <v>165</v>
      </c>
    </row>
    <row r="207" spans="2:65" s="12" customFormat="1">
      <c r="B207" s="192"/>
      <c r="C207" s="193"/>
      <c r="D207" s="194" t="s">
        <v>607</v>
      </c>
      <c r="E207" s="193"/>
      <c r="F207" s="196" t="s">
        <v>209</v>
      </c>
      <c r="G207" s="193"/>
      <c r="H207" s="197">
        <v>4</v>
      </c>
      <c r="I207" s="198"/>
      <c r="J207" s="193"/>
      <c r="K207" s="193"/>
      <c r="L207" s="199"/>
      <c r="M207" s="200"/>
      <c r="N207" s="201"/>
      <c r="O207" s="201"/>
      <c r="P207" s="201"/>
      <c r="Q207" s="201"/>
      <c r="R207" s="201"/>
      <c r="S207" s="201"/>
      <c r="T207" s="202"/>
      <c r="AT207" s="203" t="s">
        <v>607</v>
      </c>
      <c r="AU207" s="203" t="s">
        <v>525</v>
      </c>
      <c r="AV207" s="12" t="s">
        <v>525</v>
      </c>
      <c r="AW207" s="12" t="s">
        <v>450</v>
      </c>
      <c r="AX207" s="12" t="s">
        <v>523</v>
      </c>
      <c r="AY207" s="203" t="s">
        <v>598</v>
      </c>
    </row>
    <row r="208" spans="2:65" s="1" customFormat="1" ht="16.5" customHeight="1">
      <c r="B208" s="34"/>
      <c r="C208" s="180" t="s">
        <v>884</v>
      </c>
      <c r="D208" s="180" t="s">
        <v>600</v>
      </c>
      <c r="E208" s="181" t="s">
        <v>905</v>
      </c>
      <c r="F208" s="182" t="s">
        <v>906</v>
      </c>
      <c r="G208" s="183" t="s">
        <v>700</v>
      </c>
      <c r="H208" s="184">
        <v>49</v>
      </c>
      <c r="I208" s="185"/>
      <c r="J208" s="186">
        <f>ROUND(I208*H208,2)</f>
        <v>0</v>
      </c>
      <c r="K208" s="182" t="s">
        <v>604</v>
      </c>
      <c r="L208" s="38"/>
      <c r="M208" s="187" t="s">
        <v>447</v>
      </c>
      <c r="N208" s="188" t="s">
        <v>487</v>
      </c>
      <c r="O208" s="60"/>
      <c r="P208" s="189">
        <f>O208*H208</f>
        <v>0</v>
      </c>
      <c r="Q208" s="189">
        <v>3.5999999999999999E-3</v>
      </c>
      <c r="R208" s="189">
        <f>Q208*H208</f>
        <v>0.1764</v>
      </c>
      <c r="S208" s="189">
        <v>0</v>
      </c>
      <c r="T208" s="190">
        <f>S208*H208</f>
        <v>0</v>
      </c>
      <c r="AR208" s="17" t="s">
        <v>605</v>
      </c>
      <c r="AT208" s="17" t="s">
        <v>600</v>
      </c>
      <c r="AU208" s="17" t="s">
        <v>525</v>
      </c>
      <c r="AY208" s="17" t="s">
        <v>598</v>
      </c>
      <c r="BE208" s="191">
        <f>IF(N208="základní",J208,0)</f>
        <v>0</v>
      </c>
      <c r="BF208" s="191">
        <f>IF(N208="snížená",J208,0)</f>
        <v>0</v>
      </c>
      <c r="BG208" s="191">
        <f>IF(N208="zákl. přenesená",J208,0)</f>
        <v>0</v>
      </c>
      <c r="BH208" s="191">
        <f>IF(N208="sníž. přenesená",J208,0)</f>
        <v>0</v>
      </c>
      <c r="BI208" s="191">
        <f>IF(N208="nulová",J208,0)</f>
        <v>0</v>
      </c>
      <c r="BJ208" s="17" t="s">
        <v>523</v>
      </c>
      <c r="BK208" s="191">
        <f>ROUND(I208*H208,2)</f>
        <v>0</v>
      </c>
      <c r="BL208" s="17" t="s">
        <v>605</v>
      </c>
      <c r="BM208" s="17" t="s">
        <v>907</v>
      </c>
    </row>
    <row r="209" spans="2:65" s="12" customFormat="1">
      <c r="B209" s="192"/>
      <c r="C209" s="193"/>
      <c r="D209" s="194" t="s">
        <v>607</v>
      </c>
      <c r="E209" s="195" t="s">
        <v>447</v>
      </c>
      <c r="F209" s="196" t="s">
        <v>210</v>
      </c>
      <c r="G209" s="193"/>
      <c r="H209" s="197">
        <v>49</v>
      </c>
      <c r="I209" s="198"/>
      <c r="J209" s="193"/>
      <c r="K209" s="193"/>
      <c r="L209" s="199"/>
      <c r="M209" s="200"/>
      <c r="N209" s="201"/>
      <c r="O209" s="201"/>
      <c r="P209" s="201"/>
      <c r="Q209" s="201"/>
      <c r="R209" s="201"/>
      <c r="S209" s="201"/>
      <c r="T209" s="202"/>
      <c r="AT209" s="203" t="s">
        <v>607</v>
      </c>
      <c r="AU209" s="203" t="s">
        <v>525</v>
      </c>
      <c r="AV209" s="12" t="s">
        <v>525</v>
      </c>
      <c r="AW209" s="12" t="s">
        <v>478</v>
      </c>
      <c r="AX209" s="12" t="s">
        <v>523</v>
      </c>
      <c r="AY209" s="203" t="s">
        <v>598</v>
      </c>
    </row>
    <row r="210" spans="2:65" s="11" customFormat="1" ht="22.9" customHeight="1">
      <c r="B210" s="164"/>
      <c r="C210" s="165"/>
      <c r="D210" s="166" t="s">
        <v>515</v>
      </c>
      <c r="E210" s="178" t="s">
        <v>639</v>
      </c>
      <c r="F210" s="178" t="s">
        <v>914</v>
      </c>
      <c r="G210" s="165"/>
      <c r="H210" s="165"/>
      <c r="I210" s="168"/>
      <c r="J210" s="179">
        <f>BK210</f>
        <v>0</v>
      </c>
      <c r="K210" s="165"/>
      <c r="L210" s="170"/>
      <c r="M210" s="171"/>
      <c r="N210" s="172"/>
      <c r="O210" s="172"/>
      <c r="P210" s="173">
        <f>SUM(P211:P218)</f>
        <v>0</v>
      </c>
      <c r="Q210" s="172"/>
      <c r="R210" s="173">
        <f>SUM(R211:R218)</f>
        <v>1.5340093700000001</v>
      </c>
      <c r="S210" s="172"/>
      <c r="T210" s="174">
        <f>SUM(T211:T218)</f>
        <v>0</v>
      </c>
      <c r="AR210" s="175" t="s">
        <v>523</v>
      </c>
      <c r="AT210" s="176" t="s">
        <v>515</v>
      </c>
      <c r="AU210" s="176" t="s">
        <v>523</v>
      </c>
      <c r="AY210" s="175" t="s">
        <v>598</v>
      </c>
      <c r="BK210" s="177">
        <f>SUM(BK211:BK218)</f>
        <v>0</v>
      </c>
    </row>
    <row r="211" spans="2:65" s="1" customFormat="1" ht="16.5" customHeight="1">
      <c r="B211" s="34"/>
      <c r="C211" s="226" t="s">
        <v>888</v>
      </c>
      <c r="D211" s="226" t="s">
        <v>712</v>
      </c>
      <c r="E211" s="227" t="s">
        <v>1068</v>
      </c>
      <c r="F211" s="228" t="s">
        <v>1069</v>
      </c>
      <c r="G211" s="229" t="s">
        <v>700</v>
      </c>
      <c r="H211" s="230">
        <v>417.57100000000003</v>
      </c>
      <c r="I211" s="231"/>
      <c r="J211" s="232">
        <f>ROUND(I211*H211,2)</f>
        <v>0</v>
      </c>
      <c r="K211" s="228" t="s">
        <v>447</v>
      </c>
      <c r="L211" s="233"/>
      <c r="M211" s="234" t="s">
        <v>447</v>
      </c>
      <c r="N211" s="235" t="s">
        <v>487</v>
      </c>
      <c r="O211" s="60"/>
      <c r="P211" s="189">
        <f>O211*H211</f>
        <v>0</v>
      </c>
      <c r="Q211" s="189">
        <v>1.47E-3</v>
      </c>
      <c r="R211" s="189">
        <f>Q211*H211</f>
        <v>0.61382937000000004</v>
      </c>
      <c r="S211" s="189">
        <v>0</v>
      </c>
      <c r="T211" s="190">
        <f>S211*H211</f>
        <v>0</v>
      </c>
      <c r="AR211" s="17" t="s">
        <v>639</v>
      </c>
      <c r="AT211" s="17" t="s">
        <v>712</v>
      </c>
      <c r="AU211" s="17" t="s">
        <v>525</v>
      </c>
      <c r="AY211" s="17" t="s">
        <v>598</v>
      </c>
      <c r="BE211" s="191">
        <f>IF(N211="základní",J211,0)</f>
        <v>0</v>
      </c>
      <c r="BF211" s="191">
        <f>IF(N211="snížená",J211,0)</f>
        <v>0</v>
      </c>
      <c r="BG211" s="191">
        <f>IF(N211="zákl. přenesená",J211,0)</f>
        <v>0</v>
      </c>
      <c r="BH211" s="191">
        <f>IF(N211="sníž. přenesená",J211,0)</f>
        <v>0</v>
      </c>
      <c r="BI211" s="191">
        <f>IF(N211="nulová",J211,0)</f>
        <v>0</v>
      </c>
      <c r="BJ211" s="17" t="s">
        <v>523</v>
      </c>
      <c r="BK211" s="191">
        <f>ROUND(I211*H211,2)</f>
        <v>0</v>
      </c>
      <c r="BL211" s="17" t="s">
        <v>605</v>
      </c>
      <c r="BM211" s="17" t="s">
        <v>1070</v>
      </c>
    </row>
    <row r="212" spans="2:65" s="1" customFormat="1" ht="19.5">
      <c r="B212" s="34"/>
      <c r="C212" s="35"/>
      <c r="D212" s="194" t="s">
        <v>919</v>
      </c>
      <c r="E212" s="35"/>
      <c r="F212" s="236" t="s">
        <v>926</v>
      </c>
      <c r="G212" s="35"/>
      <c r="H212" s="35"/>
      <c r="I212" s="110"/>
      <c r="J212" s="35"/>
      <c r="K212" s="35"/>
      <c r="L212" s="38"/>
      <c r="M212" s="237"/>
      <c r="N212" s="60"/>
      <c r="O212" s="60"/>
      <c r="P212" s="60"/>
      <c r="Q212" s="60"/>
      <c r="R212" s="60"/>
      <c r="S212" s="60"/>
      <c r="T212" s="61"/>
      <c r="AT212" s="17" t="s">
        <v>919</v>
      </c>
      <c r="AU212" s="17" t="s">
        <v>525</v>
      </c>
    </row>
    <row r="213" spans="2:65" s="12" customFormat="1">
      <c r="B213" s="192"/>
      <c r="C213" s="193"/>
      <c r="D213" s="194" t="s">
        <v>607</v>
      </c>
      <c r="E213" s="193"/>
      <c r="F213" s="196" t="s">
        <v>211</v>
      </c>
      <c r="G213" s="193"/>
      <c r="H213" s="197">
        <v>417.57100000000003</v>
      </c>
      <c r="I213" s="198"/>
      <c r="J213" s="193"/>
      <c r="K213" s="193"/>
      <c r="L213" s="199"/>
      <c r="M213" s="200"/>
      <c r="N213" s="201"/>
      <c r="O213" s="201"/>
      <c r="P213" s="201"/>
      <c r="Q213" s="201"/>
      <c r="R213" s="201"/>
      <c r="S213" s="201"/>
      <c r="T213" s="202"/>
      <c r="AT213" s="203" t="s">
        <v>607</v>
      </c>
      <c r="AU213" s="203" t="s">
        <v>525</v>
      </c>
      <c r="AV213" s="12" t="s">
        <v>525</v>
      </c>
      <c r="AW213" s="12" t="s">
        <v>450</v>
      </c>
      <c r="AX213" s="12" t="s">
        <v>523</v>
      </c>
      <c r="AY213" s="203" t="s">
        <v>598</v>
      </c>
    </row>
    <row r="214" spans="2:65" s="1" customFormat="1" ht="16.5" customHeight="1">
      <c r="B214" s="34"/>
      <c r="C214" s="180" t="s">
        <v>892</v>
      </c>
      <c r="D214" s="180" t="s">
        <v>600</v>
      </c>
      <c r="E214" s="181" t="s">
        <v>1072</v>
      </c>
      <c r="F214" s="182" t="s">
        <v>1073</v>
      </c>
      <c r="G214" s="183" t="s">
        <v>700</v>
      </c>
      <c r="H214" s="184">
        <v>411.4</v>
      </c>
      <c r="I214" s="185"/>
      <c r="J214" s="186">
        <f>ROUND(I214*H214,2)</f>
        <v>0</v>
      </c>
      <c r="K214" s="182" t="s">
        <v>447</v>
      </c>
      <c r="L214" s="38"/>
      <c r="M214" s="187" t="s">
        <v>447</v>
      </c>
      <c r="N214" s="188" t="s">
        <v>487</v>
      </c>
      <c r="O214" s="60"/>
      <c r="P214" s="189">
        <f>O214*H214</f>
        <v>0</v>
      </c>
      <c r="Q214" s="189">
        <v>0</v>
      </c>
      <c r="R214" s="189">
        <f>Q214*H214</f>
        <v>0</v>
      </c>
      <c r="S214" s="189">
        <v>0</v>
      </c>
      <c r="T214" s="190">
        <f>S214*H214</f>
        <v>0</v>
      </c>
      <c r="AR214" s="17" t="s">
        <v>605</v>
      </c>
      <c r="AT214" s="17" t="s">
        <v>600</v>
      </c>
      <c r="AU214" s="17" t="s">
        <v>525</v>
      </c>
      <c r="AY214" s="17" t="s">
        <v>598</v>
      </c>
      <c r="BE214" s="191">
        <f>IF(N214="základní",J214,0)</f>
        <v>0</v>
      </c>
      <c r="BF214" s="191">
        <f>IF(N214="snížená",J214,0)</f>
        <v>0</v>
      </c>
      <c r="BG214" s="191">
        <f>IF(N214="zákl. přenesená",J214,0)</f>
        <v>0</v>
      </c>
      <c r="BH214" s="191">
        <f>IF(N214="sníž. přenesená",J214,0)</f>
        <v>0</v>
      </c>
      <c r="BI214" s="191">
        <f>IF(N214="nulová",J214,0)</f>
        <v>0</v>
      </c>
      <c r="BJ214" s="17" t="s">
        <v>523</v>
      </c>
      <c r="BK214" s="191">
        <f>ROUND(I214*H214,2)</f>
        <v>0</v>
      </c>
      <c r="BL214" s="17" t="s">
        <v>605</v>
      </c>
      <c r="BM214" s="17" t="s">
        <v>1074</v>
      </c>
    </row>
    <row r="215" spans="2:65" s="1" customFormat="1" ht="19.5">
      <c r="B215" s="34"/>
      <c r="C215" s="35"/>
      <c r="D215" s="194" t="s">
        <v>919</v>
      </c>
      <c r="E215" s="35"/>
      <c r="F215" s="236" t="s">
        <v>920</v>
      </c>
      <c r="G215" s="35"/>
      <c r="H215" s="35"/>
      <c r="I215" s="110"/>
      <c r="J215" s="35"/>
      <c r="K215" s="35"/>
      <c r="L215" s="38"/>
      <c r="M215" s="237"/>
      <c r="N215" s="60"/>
      <c r="O215" s="60"/>
      <c r="P215" s="60"/>
      <c r="Q215" s="60"/>
      <c r="R215" s="60"/>
      <c r="S215" s="60"/>
      <c r="T215" s="61"/>
      <c r="AT215" s="17" t="s">
        <v>919</v>
      </c>
      <c r="AU215" s="17" t="s">
        <v>525</v>
      </c>
    </row>
    <row r="216" spans="2:65" s="1" customFormat="1" ht="16.5" customHeight="1">
      <c r="B216" s="34"/>
      <c r="C216" s="180" t="s">
        <v>896</v>
      </c>
      <c r="D216" s="180" t="s">
        <v>600</v>
      </c>
      <c r="E216" s="181" t="s">
        <v>947</v>
      </c>
      <c r="F216" s="182" t="s">
        <v>948</v>
      </c>
      <c r="G216" s="183" t="s">
        <v>700</v>
      </c>
      <c r="H216" s="184">
        <v>411.4</v>
      </c>
      <c r="I216" s="185"/>
      <c r="J216" s="186">
        <f>ROUND(I216*H216,2)</f>
        <v>0</v>
      </c>
      <c r="K216" s="182" t="s">
        <v>604</v>
      </c>
      <c r="L216" s="38"/>
      <c r="M216" s="187" t="s">
        <v>447</v>
      </c>
      <c r="N216" s="188" t="s">
        <v>487</v>
      </c>
      <c r="O216" s="60"/>
      <c r="P216" s="189">
        <f>O216*H216</f>
        <v>0</v>
      </c>
      <c r="Q216" s="189">
        <v>0</v>
      </c>
      <c r="R216" s="189">
        <f>Q216*H216</f>
        <v>0</v>
      </c>
      <c r="S216" s="189">
        <v>0</v>
      </c>
      <c r="T216" s="190">
        <f>S216*H216</f>
        <v>0</v>
      </c>
      <c r="AR216" s="17" t="s">
        <v>605</v>
      </c>
      <c r="AT216" s="17" t="s">
        <v>600</v>
      </c>
      <c r="AU216" s="17" t="s">
        <v>525</v>
      </c>
      <c r="AY216" s="17" t="s">
        <v>598</v>
      </c>
      <c r="BE216" s="191">
        <f>IF(N216="základní",J216,0)</f>
        <v>0</v>
      </c>
      <c r="BF216" s="191">
        <f>IF(N216="snížená",J216,0)</f>
        <v>0</v>
      </c>
      <c r="BG216" s="191">
        <f>IF(N216="zákl. přenesená",J216,0)</f>
        <v>0</v>
      </c>
      <c r="BH216" s="191">
        <f>IF(N216="sníž. přenesená",J216,0)</f>
        <v>0</v>
      </c>
      <c r="BI216" s="191">
        <f>IF(N216="nulová",J216,0)</f>
        <v>0</v>
      </c>
      <c r="BJ216" s="17" t="s">
        <v>523</v>
      </c>
      <c r="BK216" s="191">
        <f>ROUND(I216*H216,2)</f>
        <v>0</v>
      </c>
      <c r="BL216" s="17" t="s">
        <v>605</v>
      </c>
      <c r="BM216" s="17" t="s">
        <v>949</v>
      </c>
    </row>
    <row r="217" spans="2:65" s="1" customFormat="1" ht="16.5" customHeight="1">
      <c r="B217" s="34"/>
      <c r="C217" s="180" t="s">
        <v>900</v>
      </c>
      <c r="D217" s="180" t="s">
        <v>600</v>
      </c>
      <c r="E217" s="181" t="s">
        <v>952</v>
      </c>
      <c r="F217" s="182" t="s">
        <v>953</v>
      </c>
      <c r="G217" s="183" t="s">
        <v>700</v>
      </c>
      <c r="H217" s="184">
        <v>411.4</v>
      </c>
      <c r="I217" s="185"/>
      <c r="J217" s="186">
        <f>ROUND(I217*H217,2)</f>
        <v>0</v>
      </c>
      <c r="K217" s="182" t="s">
        <v>604</v>
      </c>
      <c r="L217" s="38"/>
      <c r="M217" s="187" t="s">
        <v>447</v>
      </c>
      <c r="N217" s="188" t="s">
        <v>487</v>
      </c>
      <c r="O217" s="60"/>
      <c r="P217" s="189">
        <f>O217*H217</f>
        <v>0</v>
      </c>
      <c r="Q217" s="189">
        <v>0</v>
      </c>
      <c r="R217" s="189">
        <f>Q217*H217</f>
        <v>0</v>
      </c>
      <c r="S217" s="189">
        <v>0</v>
      </c>
      <c r="T217" s="190">
        <f>S217*H217</f>
        <v>0</v>
      </c>
      <c r="AR217" s="17" t="s">
        <v>605</v>
      </c>
      <c r="AT217" s="17" t="s">
        <v>600</v>
      </c>
      <c r="AU217" s="17" t="s">
        <v>525</v>
      </c>
      <c r="AY217" s="17" t="s">
        <v>598</v>
      </c>
      <c r="BE217" s="191">
        <f>IF(N217="základní",J217,0)</f>
        <v>0</v>
      </c>
      <c r="BF217" s="191">
        <f>IF(N217="snížená",J217,0)</f>
        <v>0</v>
      </c>
      <c r="BG217" s="191">
        <f>IF(N217="zákl. přenesená",J217,0)</f>
        <v>0</v>
      </c>
      <c r="BH217" s="191">
        <f>IF(N217="sníž. přenesená",J217,0)</f>
        <v>0</v>
      </c>
      <c r="BI217" s="191">
        <f>IF(N217="nulová",J217,0)</f>
        <v>0</v>
      </c>
      <c r="BJ217" s="17" t="s">
        <v>523</v>
      </c>
      <c r="BK217" s="191">
        <f>ROUND(I217*H217,2)</f>
        <v>0</v>
      </c>
      <c r="BL217" s="17" t="s">
        <v>605</v>
      </c>
      <c r="BM217" s="17" t="s">
        <v>954</v>
      </c>
    </row>
    <row r="218" spans="2:65" s="1" customFormat="1" ht="16.5" customHeight="1">
      <c r="B218" s="34"/>
      <c r="C218" s="180" t="s">
        <v>904</v>
      </c>
      <c r="D218" s="180" t="s">
        <v>600</v>
      </c>
      <c r="E218" s="181" t="s">
        <v>960</v>
      </c>
      <c r="F218" s="182" t="s">
        <v>961</v>
      </c>
      <c r="G218" s="183" t="s">
        <v>962</v>
      </c>
      <c r="H218" s="184">
        <v>2</v>
      </c>
      <c r="I218" s="185"/>
      <c r="J218" s="186">
        <f>ROUND(I218*H218,2)</f>
        <v>0</v>
      </c>
      <c r="K218" s="182" t="s">
        <v>604</v>
      </c>
      <c r="L218" s="38"/>
      <c r="M218" s="187" t="s">
        <v>447</v>
      </c>
      <c r="N218" s="188" t="s">
        <v>487</v>
      </c>
      <c r="O218" s="60"/>
      <c r="P218" s="189">
        <f>O218*H218</f>
        <v>0</v>
      </c>
      <c r="Q218" s="189">
        <v>0.46009</v>
      </c>
      <c r="R218" s="189">
        <f>Q218*H218</f>
        <v>0.92018</v>
      </c>
      <c r="S218" s="189">
        <v>0</v>
      </c>
      <c r="T218" s="190">
        <f>S218*H218</f>
        <v>0</v>
      </c>
      <c r="AR218" s="17" t="s">
        <v>605</v>
      </c>
      <c r="AT218" s="17" t="s">
        <v>600</v>
      </c>
      <c r="AU218" s="17" t="s">
        <v>525</v>
      </c>
      <c r="AY218" s="17" t="s">
        <v>598</v>
      </c>
      <c r="BE218" s="191">
        <f>IF(N218="základní",J218,0)</f>
        <v>0</v>
      </c>
      <c r="BF218" s="191">
        <f>IF(N218="snížená",J218,0)</f>
        <v>0</v>
      </c>
      <c r="BG218" s="191">
        <f>IF(N218="zákl. přenesená",J218,0)</f>
        <v>0</v>
      </c>
      <c r="BH218" s="191">
        <f>IF(N218="sníž. přenesená",J218,0)</f>
        <v>0</v>
      </c>
      <c r="BI218" s="191">
        <f>IF(N218="nulová",J218,0)</f>
        <v>0</v>
      </c>
      <c r="BJ218" s="17" t="s">
        <v>523</v>
      </c>
      <c r="BK218" s="191">
        <f>ROUND(I218*H218,2)</f>
        <v>0</v>
      </c>
      <c r="BL218" s="17" t="s">
        <v>605</v>
      </c>
      <c r="BM218" s="17" t="s">
        <v>963</v>
      </c>
    </row>
    <row r="219" spans="2:65" s="11" customFormat="1" ht="22.9" customHeight="1">
      <c r="B219" s="164"/>
      <c r="C219" s="165"/>
      <c r="D219" s="166" t="s">
        <v>515</v>
      </c>
      <c r="E219" s="178" t="s">
        <v>646</v>
      </c>
      <c r="F219" s="178" t="s">
        <v>973</v>
      </c>
      <c r="G219" s="165"/>
      <c r="H219" s="165"/>
      <c r="I219" s="168"/>
      <c r="J219" s="179">
        <f>BK219</f>
        <v>0</v>
      </c>
      <c r="K219" s="165"/>
      <c r="L219" s="170"/>
      <c r="M219" s="171"/>
      <c r="N219" s="172"/>
      <c r="O219" s="172"/>
      <c r="P219" s="173">
        <f>SUM(P220:P225)</f>
        <v>0</v>
      </c>
      <c r="Q219" s="172"/>
      <c r="R219" s="173">
        <f>SUM(R220:R225)</f>
        <v>0.30114000000000002</v>
      </c>
      <c r="S219" s="172"/>
      <c r="T219" s="174">
        <f>SUM(T220:T225)</f>
        <v>0</v>
      </c>
      <c r="AR219" s="175" t="s">
        <v>523</v>
      </c>
      <c r="AT219" s="176" t="s">
        <v>515</v>
      </c>
      <c r="AU219" s="176" t="s">
        <v>523</v>
      </c>
      <c r="AY219" s="175" t="s">
        <v>598</v>
      </c>
      <c r="BK219" s="177">
        <f>SUM(BK220:BK225)</f>
        <v>0</v>
      </c>
    </row>
    <row r="220" spans="2:65" s="1" customFormat="1" ht="16.5" customHeight="1">
      <c r="B220" s="34"/>
      <c r="C220" s="180" t="s">
        <v>915</v>
      </c>
      <c r="D220" s="180" t="s">
        <v>600</v>
      </c>
      <c r="E220" s="181" t="s">
        <v>169</v>
      </c>
      <c r="F220" s="182" t="s">
        <v>170</v>
      </c>
      <c r="G220" s="183" t="s">
        <v>700</v>
      </c>
      <c r="H220" s="184">
        <v>2</v>
      </c>
      <c r="I220" s="185"/>
      <c r="J220" s="186">
        <f>ROUND(I220*H220,2)</f>
        <v>0</v>
      </c>
      <c r="K220" s="182" t="s">
        <v>604</v>
      </c>
      <c r="L220" s="38"/>
      <c r="M220" s="187" t="s">
        <v>447</v>
      </c>
      <c r="N220" s="188" t="s">
        <v>487</v>
      </c>
      <c r="O220" s="60"/>
      <c r="P220" s="189">
        <f>O220*H220</f>
        <v>0</v>
      </c>
      <c r="Q220" s="189">
        <v>9.1990000000000002E-2</v>
      </c>
      <c r="R220" s="189">
        <f>Q220*H220</f>
        <v>0.18398</v>
      </c>
      <c r="S220" s="189">
        <v>0</v>
      </c>
      <c r="T220" s="190">
        <f>S220*H220</f>
        <v>0</v>
      </c>
      <c r="AR220" s="17" t="s">
        <v>605</v>
      </c>
      <c r="AT220" s="17" t="s">
        <v>600</v>
      </c>
      <c r="AU220" s="17" t="s">
        <v>525</v>
      </c>
      <c r="AY220" s="17" t="s">
        <v>598</v>
      </c>
      <c r="BE220" s="191">
        <f>IF(N220="základní",J220,0)</f>
        <v>0</v>
      </c>
      <c r="BF220" s="191">
        <f>IF(N220="snížená",J220,0)</f>
        <v>0</v>
      </c>
      <c r="BG220" s="191">
        <f>IF(N220="zákl. přenesená",J220,0)</f>
        <v>0</v>
      </c>
      <c r="BH220" s="191">
        <f>IF(N220="sníž. přenesená",J220,0)</f>
        <v>0</v>
      </c>
      <c r="BI220" s="191">
        <f>IF(N220="nulová",J220,0)</f>
        <v>0</v>
      </c>
      <c r="BJ220" s="17" t="s">
        <v>523</v>
      </c>
      <c r="BK220" s="191">
        <f>ROUND(I220*H220,2)</f>
        <v>0</v>
      </c>
      <c r="BL220" s="17" t="s">
        <v>605</v>
      </c>
      <c r="BM220" s="17" t="s">
        <v>171</v>
      </c>
    </row>
    <row r="221" spans="2:65" s="1" customFormat="1" ht="16.5" customHeight="1">
      <c r="B221" s="34"/>
      <c r="C221" s="226" t="s">
        <v>922</v>
      </c>
      <c r="D221" s="226" t="s">
        <v>712</v>
      </c>
      <c r="E221" s="227" t="s">
        <v>172</v>
      </c>
      <c r="F221" s="228" t="s">
        <v>173</v>
      </c>
      <c r="G221" s="229" t="s">
        <v>700</v>
      </c>
      <c r="H221" s="230">
        <v>2.02</v>
      </c>
      <c r="I221" s="231"/>
      <c r="J221" s="232">
        <f>ROUND(I221*H221,2)</f>
        <v>0</v>
      </c>
      <c r="K221" s="228" t="s">
        <v>604</v>
      </c>
      <c r="L221" s="233"/>
      <c r="M221" s="234" t="s">
        <v>447</v>
      </c>
      <c r="N221" s="235" t="s">
        <v>487</v>
      </c>
      <c r="O221" s="60"/>
      <c r="P221" s="189">
        <f>O221*H221</f>
        <v>0</v>
      </c>
      <c r="Q221" s="189">
        <v>5.8000000000000003E-2</v>
      </c>
      <c r="R221" s="189">
        <f>Q221*H221</f>
        <v>0.11716</v>
      </c>
      <c r="S221" s="189">
        <v>0</v>
      </c>
      <c r="T221" s="190">
        <f>S221*H221</f>
        <v>0</v>
      </c>
      <c r="AR221" s="17" t="s">
        <v>639</v>
      </c>
      <c r="AT221" s="17" t="s">
        <v>712</v>
      </c>
      <c r="AU221" s="17" t="s">
        <v>525</v>
      </c>
      <c r="AY221" s="17" t="s">
        <v>598</v>
      </c>
      <c r="BE221" s="191">
        <f>IF(N221="základní",J221,0)</f>
        <v>0</v>
      </c>
      <c r="BF221" s="191">
        <f>IF(N221="snížená",J221,0)</f>
        <v>0</v>
      </c>
      <c r="BG221" s="191">
        <f>IF(N221="zákl. přenesená",J221,0)</f>
        <v>0</v>
      </c>
      <c r="BH221" s="191">
        <f>IF(N221="sníž. přenesená",J221,0)</f>
        <v>0</v>
      </c>
      <c r="BI221" s="191">
        <f>IF(N221="nulová",J221,0)</f>
        <v>0</v>
      </c>
      <c r="BJ221" s="17" t="s">
        <v>523</v>
      </c>
      <c r="BK221" s="191">
        <f>ROUND(I221*H221,2)</f>
        <v>0</v>
      </c>
      <c r="BL221" s="17" t="s">
        <v>605</v>
      </c>
      <c r="BM221" s="17" t="s">
        <v>174</v>
      </c>
    </row>
    <row r="222" spans="2:65" s="12" customFormat="1">
      <c r="B222" s="192"/>
      <c r="C222" s="193"/>
      <c r="D222" s="194" t="s">
        <v>607</v>
      </c>
      <c r="E222" s="193"/>
      <c r="F222" s="196" t="s">
        <v>212</v>
      </c>
      <c r="G222" s="193"/>
      <c r="H222" s="197">
        <v>2.02</v>
      </c>
      <c r="I222" s="198"/>
      <c r="J222" s="193"/>
      <c r="K222" s="193"/>
      <c r="L222" s="199"/>
      <c r="M222" s="200"/>
      <c r="N222" s="201"/>
      <c r="O222" s="201"/>
      <c r="P222" s="201"/>
      <c r="Q222" s="201"/>
      <c r="R222" s="201"/>
      <c r="S222" s="201"/>
      <c r="T222" s="202"/>
      <c r="AT222" s="203" t="s">
        <v>607</v>
      </c>
      <c r="AU222" s="203" t="s">
        <v>525</v>
      </c>
      <c r="AV222" s="12" t="s">
        <v>525</v>
      </c>
      <c r="AW222" s="12" t="s">
        <v>450</v>
      </c>
      <c r="AX222" s="12" t="s">
        <v>523</v>
      </c>
      <c r="AY222" s="203" t="s">
        <v>598</v>
      </c>
    </row>
    <row r="223" spans="2:65" s="1" customFormat="1" ht="16.5" customHeight="1">
      <c r="B223" s="34"/>
      <c r="C223" s="180" t="s">
        <v>928</v>
      </c>
      <c r="D223" s="180" t="s">
        <v>600</v>
      </c>
      <c r="E223" s="181" t="s">
        <v>975</v>
      </c>
      <c r="F223" s="182" t="s">
        <v>976</v>
      </c>
      <c r="G223" s="183" t="s">
        <v>700</v>
      </c>
      <c r="H223" s="184">
        <v>49</v>
      </c>
      <c r="I223" s="185"/>
      <c r="J223" s="186">
        <f>ROUND(I223*H223,2)</f>
        <v>0</v>
      </c>
      <c r="K223" s="182" t="s">
        <v>604</v>
      </c>
      <c r="L223" s="38"/>
      <c r="M223" s="187" t="s">
        <v>447</v>
      </c>
      <c r="N223" s="188" t="s">
        <v>487</v>
      </c>
      <c r="O223" s="60"/>
      <c r="P223" s="189">
        <f>O223*H223</f>
        <v>0</v>
      </c>
      <c r="Q223" s="189">
        <v>0</v>
      </c>
      <c r="R223" s="189">
        <f>Q223*H223</f>
        <v>0</v>
      </c>
      <c r="S223" s="189">
        <v>0</v>
      </c>
      <c r="T223" s="190">
        <f>S223*H223</f>
        <v>0</v>
      </c>
      <c r="AR223" s="17" t="s">
        <v>605</v>
      </c>
      <c r="AT223" s="17" t="s">
        <v>600</v>
      </c>
      <c r="AU223" s="17" t="s">
        <v>525</v>
      </c>
      <c r="AY223" s="17" t="s">
        <v>598</v>
      </c>
      <c r="BE223" s="191">
        <f>IF(N223="základní",J223,0)</f>
        <v>0</v>
      </c>
      <c r="BF223" s="191">
        <f>IF(N223="snížená",J223,0)</f>
        <v>0</v>
      </c>
      <c r="BG223" s="191">
        <f>IF(N223="zákl. přenesená",J223,0)</f>
        <v>0</v>
      </c>
      <c r="BH223" s="191">
        <f>IF(N223="sníž. přenesená",J223,0)</f>
        <v>0</v>
      </c>
      <c r="BI223" s="191">
        <f>IF(N223="nulová",J223,0)</f>
        <v>0</v>
      </c>
      <c r="BJ223" s="17" t="s">
        <v>523</v>
      </c>
      <c r="BK223" s="191">
        <f>ROUND(I223*H223,2)</f>
        <v>0</v>
      </c>
      <c r="BL223" s="17" t="s">
        <v>605</v>
      </c>
      <c r="BM223" s="17" t="s">
        <v>977</v>
      </c>
    </row>
    <row r="224" spans="2:65" s="1" customFormat="1" ht="16.5" customHeight="1">
      <c r="B224" s="34"/>
      <c r="C224" s="180" t="s">
        <v>932</v>
      </c>
      <c r="D224" s="180" t="s">
        <v>600</v>
      </c>
      <c r="E224" s="181" t="s">
        <v>979</v>
      </c>
      <c r="F224" s="182" t="s">
        <v>980</v>
      </c>
      <c r="G224" s="183" t="s">
        <v>700</v>
      </c>
      <c r="H224" s="184">
        <v>49</v>
      </c>
      <c r="I224" s="185"/>
      <c r="J224" s="186">
        <f>ROUND(I224*H224,2)</f>
        <v>0</v>
      </c>
      <c r="K224" s="182" t="s">
        <v>604</v>
      </c>
      <c r="L224" s="38"/>
      <c r="M224" s="187" t="s">
        <v>447</v>
      </c>
      <c r="N224" s="188" t="s">
        <v>487</v>
      </c>
      <c r="O224" s="60"/>
      <c r="P224" s="189">
        <f>O224*H224</f>
        <v>0</v>
      </c>
      <c r="Q224" s="189">
        <v>0</v>
      </c>
      <c r="R224" s="189">
        <f>Q224*H224</f>
        <v>0</v>
      </c>
      <c r="S224" s="189">
        <v>0</v>
      </c>
      <c r="T224" s="190">
        <f>S224*H224</f>
        <v>0</v>
      </c>
      <c r="AR224" s="17" t="s">
        <v>605</v>
      </c>
      <c r="AT224" s="17" t="s">
        <v>600</v>
      </c>
      <c r="AU224" s="17" t="s">
        <v>525</v>
      </c>
      <c r="AY224" s="17" t="s">
        <v>598</v>
      </c>
      <c r="BE224" s="191">
        <f>IF(N224="základní",J224,0)</f>
        <v>0</v>
      </c>
      <c r="BF224" s="191">
        <f>IF(N224="snížená",J224,0)</f>
        <v>0</v>
      </c>
      <c r="BG224" s="191">
        <f>IF(N224="zákl. přenesená",J224,0)</f>
        <v>0</v>
      </c>
      <c r="BH224" s="191">
        <f>IF(N224="sníž. přenesená",J224,0)</f>
        <v>0</v>
      </c>
      <c r="BI224" s="191">
        <f>IF(N224="nulová",J224,0)</f>
        <v>0</v>
      </c>
      <c r="BJ224" s="17" t="s">
        <v>523</v>
      </c>
      <c r="BK224" s="191">
        <f>ROUND(I224*H224,2)</f>
        <v>0</v>
      </c>
      <c r="BL224" s="17" t="s">
        <v>605</v>
      </c>
      <c r="BM224" s="17" t="s">
        <v>981</v>
      </c>
    </row>
    <row r="225" spans="2:65" s="1" customFormat="1" ht="16.5" customHeight="1">
      <c r="B225" s="34"/>
      <c r="C225" s="180" t="s">
        <v>937</v>
      </c>
      <c r="D225" s="180" t="s">
        <v>600</v>
      </c>
      <c r="E225" s="181" t="s">
        <v>983</v>
      </c>
      <c r="F225" s="182" t="s">
        <v>984</v>
      </c>
      <c r="G225" s="183" t="s">
        <v>700</v>
      </c>
      <c r="H225" s="184">
        <v>49</v>
      </c>
      <c r="I225" s="185"/>
      <c r="J225" s="186">
        <f>ROUND(I225*H225,2)</f>
        <v>0</v>
      </c>
      <c r="K225" s="182" t="s">
        <v>604</v>
      </c>
      <c r="L225" s="38"/>
      <c r="M225" s="187" t="s">
        <v>447</v>
      </c>
      <c r="N225" s="188" t="s">
        <v>487</v>
      </c>
      <c r="O225" s="60"/>
      <c r="P225" s="189">
        <f>O225*H225</f>
        <v>0</v>
      </c>
      <c r="Q225" s="189">
        <v>0</v>
      </c>
      <c r="R225" s="189">
        <f>Q225*H225</f>
        <v>0</v>
      </c>
      <c r="S225" s="189">
        <v>0</v>
      </c>
      <c r="T225" s="190">
        <f>S225*H225</f>
        <v>0</v>
      </c>
      <c r="AR225" s="17" t="s">
        <v>605</v>
      </c>
      <c r="AT225" s="17" t="s">
        <v>600</v>
      </c>
      <c r="AU225" s="17" t="s">
        <v>525</v>
      </c>
      <c r="AY225" s="17" t="s">
        <v>598</v>
      </c>
      <c r="BE225" s="191">
        <f>IF(N225="základní",J225,0)</f>
        <v>0</v>
      </c>
      <c r="BF225" s="191">
        <f>IF(N225="snížená",J225,0)</f>
        <v>0</v>
      </c>
      <c r="BG225" s="191">
        <f>IF(N225="zákl. přenesená",J225,0)</f>
        <v>0</v>
      </c>
      <c r="BH225" s="191">
        <f>IF(N225="sníž. přenesená",J225,0)</f>
        <v>0</v>
      </c>
      <c r="BI225" s="191">
        <f>IF(N225="nulová",J225,0)</f>
        <v>0</v>
      </c>
      <c r="BJ225" s="17" t="s">
        <v>523</v>
      </c>
      <c r="BK225" s="191">
        <f>ROUND(I225*H225,2)</f>
        <v>0</v>
      </c>
      <c r="BL225" s="17" t="s">
        <v>605</v>
      </c>
      <c r="BM225" s="17" t="s">
        <v>985</v>
      </c>
    </row>
    <row r="226" spans="2:65" s="11" customFormat="1" ht="22.9" customHeight="1">
      <c r="B226" s="164"/>
      <c r="C226" s="165"/>
      <c r="D226" s="166" t="s">
        <v>515</v>
      </c>
      <c r="E226" s="178" t="s">
        <v>986</v>
      </c>
      <c r="F226" s="178" t="s">
        <v>987</v>
      </c>
      <c r="G226" s="165"/>
      <c r="H226" s="165"/>
      <c r="I226" s="168"/>
      <c r="J226" s="179">
        <f>BK226</f>
        <v>0</v>
      </c>
      <c r="K226" s="165"/>
      <c r="L226" s="170"/>
      <c r="M226" s="171"/>
      <c r="N226" s="172"/>
      <c r="O226" s="172"/>
      <c r="P226" s="173">
        <f>SUM(P227:P235)</f>
        <v>0</v>
      </c>
      <c r="Q226" s="172"/>
      <c r="R226" s="173">
        <f>SUM(R227:R235)</f>
        <v>0</v>
      </c>
      <c r="S226" s="172"/>
      <c r="T226" s="174">
        <f>SUM(T227:T235)</f>
        <v>0</v>
      </c>
      <c r="AR226" s="175" t="s">
        <v>523</v>
      </c>
      <c r="AT226" s="176" t="s">
        <v>515</v>
      </c>
      <c r="AU226" s="176" t="s">
        <v>523</v>
      </c>
      <c r="AY226" s="175" t="s">
        <v>598</v>
      </c>
      <c r="BK226" s="177">
        <f>SUM(BK227:BK235)</f>
        <v>0</v>
      </c>
    </row>
    <row r="227" spans="2:65" s="1" customFormat="1" ht="16.5" customHeight="1">
      <c r="B227" s="34"/>
      <c r="C227" s="180" t="s">
        <v>941</v>
      </c>
      <c r="D227" s="180" t="s">
        <v>600</v>
      </c>
      <c r="E227" s="181" t="s">
        <v>989</v>
      </c>
      <c r="F227" s="182" t="s">
        <v>990</v>
      </c>
      <c r="G227" s="183" t="s">
        <v>768</v>
      </c>
      <c r="H227" s="184">
        <v>35.578000000000003</v>
      </c>
      <c r="I227" s="185"/>
      <c r="J227" s="186">
        <f>ROUND(I227*H227,2)</f>
        <v>0</v>
      </c>
      <c r="K227" s="182" t="s">
        <v>604</v>
      </c>
      <c r="L227" s="38"/>
      <c r="M227" s="187" t="s">
        <v>447</v>
      </c>
      <c r="N227" s="188" t="s">
        <v>487</v>
      </c>
      <c r="O227" s="60"/>
      <c r="P227" s="189">
        <f>O227*H227</f>
        <v>0</v>
      </c>
      <c r="Q227" s="189">
        <v>0</v>
      </c>
      <c r="R227" s="189">
        <f>Q227*H227</f>
        <v>0</v>
      </c>
      <c r="S227" s="189">
        <v>0</v>
      </c>
      <c r="T227" s="190">
        <f>S227*H227</f>
        <v>0</v>
      </c>
      <c r="AR227" s="17" t="s">
        <v>605</v>
      </c>
      <c r="AT227" s="17" t="s">
        <v>600</v>
      </c>
      <c r="AU227" s="17" t="s">
        <v>525</v>
      </c>
      <c r="AY227" s="17" t="s">
        <v>598</v>
      </c>
      <c r="BE227" s="191">
        <f>IF(N227="základní",J227,0)</f>
        <v>0</v>
      </c>
      <c r="BF227" s="191">
        <f>IF(N227="snížená",J227,0)</f>
        <v>0</v>
      </c>
      <c r="BG227" s="191">
        <f>IF(N227="zákl. přenesená",J227,0)</f>
        <v>0</v>
      </c>
      <c r="BH227" s="191">
        <f>IF(N227="sníž. přenesená",J227,0)</f>
        <v>0</v>
      </c>
      <c r="BI227" s="191">
        <f>IF(N227="nulová",J227,0)</f>
        <v>0</v>
      </c>
      <c r="BJ227" s="17" t="s">
        <v>523</v>
      </c>
      <c r="BK227" s="191">
        <f>ROUND(I227*H227,2)</f>
        <v>0</v>
      </c>
      <c r="BL227" s="17" t="s">
        <v>605</v>
      </c>
      <c r="BM227" s="17" t="s">
        <v>991</v>
      </c>
    </row>
    <row r="228" spans="2:65" s="1" customFormat="1" ht="16.5" customHeight="1">
      <c r="B228" s="34"/>
      <c r="C228" s="180" t="s">
        <v>946</v>
      </c>
      <c r="D228" s="180" t="s">
        <v>600</v>
      </c>
      <c r="E228" s="181" t="s">
        <v>993</v>
      </c>
      <c r="F228" s="182" t="s">
        <v>994</v>
      </c>
      <c r="G228" s="183" t="s">
        <v>768</v>
      </c>
      <c r="H228" s="184">
        <v>498.09199999999998</v>
      </c>
      <c r="I228" s="185"/>
      <c r="J228" s="186">
        <f>ROUND(I228*H228,2)</f>
        <v>0</v>
      </c>
      <c r="K228" s="182" t="s">
        <v>604</v>
      </c>
      <c r="L228" s="38"/>
      <c r="M228" s="187" t="s">
        <v>447</v>
      </c>
      <c r="N228" s="188" t="s">
        <v>487</v>
      </c>
      <c r="O228" s="60"/>
      <c r="P228" s="189">
        <f>O228*H228</f>
        <v>0</v>
      </c>
      <c r="Q228" s="189">
        <v>0</v>
      </c>
      <c r="R228" s="189">
        <f>Q228*H228</f>
        <v>0</v>
      </c>
      <c r="S228" s="189">
        <v>0</v>
      </c>
      <c r="T228" s="190">
        <f>S228*H228</f>
        <v>0</v>
      </c>
      <c r="AR228" s="17" t="s">
        <v>605</v>
      </c>
      <c r="AT228" s="17" t="s">
        <v>600</v>
      </c>
      <c r="AU228" s="17" t="s">
        <v>525</v>
      </c>
      <c r="AY228" s="17" t="s">
        <v>598</v>
      </c>
      <c r="BE228" s="191">
        <f>IF(N228="základní",J228,0)</f>
        <v>0</v>
      </c>
      <c r="BF228" s="191">
        <f>IF(N228="snížená",J228,0)</f>
        <v>0</v>
      </c>
      <c r="BG228" s="191">
        <f>IF(N228="zákl. přenesená",J228,0)</f>
        <v>0</v>
      </c>
      <c r="BH228" s="191">
        <f>IF(N228="sníž. přenesená",J228,0)</f>
        <v>0</v>
      </c>
      <c r="BI228" s="191">
        <f>IF(N228="nulová",J228,0)</f>
        <v>0</v>
      </c>
      <c r="BJ228" s="17" t="s">
        <v>523</v>
      </c>
      <c r="BK228" s="191">
        <f>ROUND(I228*H228,2)</f>
        <v>0</v>
      </c>
      <c r="BL228" s="17" t="s">
        <v>605</v>
      </c>
      <c r="BM228" s="17" t="s">
        <v>995</v>
      </c>
    </row>
    <row r="229" spans="2:65" s="12" customFormat="1">
      <c r="B229" s="192"/>
      <c r="C229" s="193"/>
      <c r="D229" s="194" t="s">
        <v>607</v>
      </c>
      <c r="E229" s="193"/>
      <c r="F229" s="196" t="s">
        <v>213</v>
      </c>
      <c r="G229" s="193"/>
      <c r="H229" s="197">
        <v>498.09199999999998</v>
      </c>
      <c r="I229" s="198"/>
      <c r="J229" s="193"/>
      <c r="K229" s="193"/>
      <c r="L229" s="199"/>
      <c r="M229" s="200"/>
      <c r="N229" s="201"/>
      <c r="O229" s="201"/>
      <c r="P229" s="201"/>
      <c r="Q229" s="201"/>
      <c r="R229" s="201"/>
      <c r="S229" s="201"/>
      <c r="T229" s="202"/>
      <c r="AT229" s="203" t="s">
        <v>607</v>
      </c>
      <c r="AU229" s="203" t="s">
        <v>525</v>
      </c>
      <c r="AV229" s="12" t="s">
        <v>525</v>
      </c>
      <c r="AW229" s="12" t="s">
        <v>450</v>
      </c>
      <c r="AX229" s="12" t="s">
        <v>523</v>
      </c>
      <c r="AY229" s="203" t="s">
        <v>598</v>
      </c>
    </row>
    <row r="230" spans="2:65" s="1" customFormat="1" ht="16.5" customHeight="1">
      <c r="B230" s="34"/>
      <c r="C230" s="180" t="s">
        <v>951</v>
      </c>
      <c r="D230" s="180" t="s">
        <v>600</v>
      </c>
      <c r="E230" s="181" t="s">
        <v>998</v>
      </c>
      <c r="F230" s="182" t="s">
        <v>999</v>
      </c>
      <c r="G230" s="183" t="s">
        <v>768</v>
      </c>
      <c r="H230" s="184">
        <v>11.95</v>
      </c>
      <c r="I230" s="185"/>
      <c r="J230" s="186">
        <f>ROUND(I230*H230,2)</f>
        <v>0</v>
      </c>
      <c r="K230" s="182" t="s">
        <v>604</v>
      </c>
      <c r="L230" s="38"/>
      <c r="M230" s="187" t="s">
        <v>447</v>
      </c>
      <c r="N230" s="188" t="s">
        <v>487</v>
      </c>
      <c r="O230" s="60"/>
      <c r="P230" s="189">
        <f>O230*H230</f>
        <v>0</v>
      </c>
      <c r="Q230" s="189">
        <v>0</v>
      </c>
      <c r="R230" s="189">
        <f>Q230*H230</f>
        <v>0</v>
      </c>
      <c r="S230" s="189">
        <v>0</v>
      </c>
      <c r="T230" s="190">
        <f>S230*H230</f>
        <v>0</v>
      </c>
      <c r="AR230" s="17" t="s">
        <v>605</v>
      </c>
      <c r="AT230" s="17" t="s">
        <v>600</v>
      </c>
      <c r="AU230" s="17" t="s">
        <v>525</v>
      </c>
      <c r="AY230" s="17" t="s">
        <v>598</v>
      </c>
      <c r="BE230" s="191">
        <f>IF(N230="základní",J230,0)</f>
        <v>0</v>
      </c>
      <c r="BF230" s="191">
        <f>IF(N230="snížená",J230,0)</f>
        <v>0</v>
      </c>
      <c r="BG230" s="191">
        <f>IF(N230="zákl. přenesená",J230,0)</f>
        <v>0</v>
      </c>
      <c r="BH230" s="191">
        <f>IF(N230="sníž. přenesená",J230,0)</f>
        <v>0</v>
      </c>
      <c r="BI230" s="191">
        <f>IF(N230="nulová",J230,0)</f>
        <v>0</v>
      </c>
      <c r="BJ230" s="17" t="s">
        <v>523</v>
      </c>
      <c r="BK230" s="191">
        <f>ROUND(I230*H230,2)</f>
        <v>0</v>
      </c>
      <c r="BL230" s="17" t="s">
        <v>605</v>
      </c>
      <c r="BM230" s="17" t="s">
        <v>1000</v>
      </c>
    </row>
    <row r="231" spans="2:65" s="12" customFormat="1">
      <c r="B231" s="192"/>
      <c r="C231" s="193"/>
      <c r="D231" s="194" t="s">
        <v>607</v>
      </c>
      <c r="E231" s="195" t="s">
        <v>447</v>
      </c>
      <c r="F231" s="196" t="s">
        <v>214</v>
      </c>
      <c r="G231" s="193"/>
      <c r="H231" s="197">
        <v>11.95</v>
      </c>
      <c r="I231" s="198"/>
      <c r="J231" s="193"/>
      <c r="K231" s="193"/>
      <c r="L231" s="199"/>
      <c r="M231" s="200"/>
      <c r="N231" s="201"/>
      <c r="O231" s="201"/>
      <c r="P231" s="201"/>
      <c r="Q231" s="201"/>
      <c r="R231" s="201"/>
      <c r="S231" s="201"/>
      <c r="T231" s="202"/>
      <c r="AT231" s="203" t="s">
        <v>607</v>
      </c>
      <c r="AU231" s="203" t="s">
        <v>525</v>
      </c>
      <c r="AV231" s="12" t="s">
        <v>525</v>
      </c>
      <c r="AW231" s="12" t="s">
        <v>478</v>
      </c>
      <c r="AX231" s="12" t="s">
        <v>523</v>
      </c>
      <c r="AY231" s="203" t="s">
        <v>598</v>
      </c>
    </row>
    <row r="232" spans="2:65" s="1" customFormat="1" ht="16.5" customHeight="1">
      <c r="B232" s="34"/>
      <c r="C232" s="180" t="s">
        <v>956</v>
      </c>
      <c r="D232" s="180" t="s">
        <v>600</v>
      </c>
      <c r="E232" s="181" t="s">
        <v>1003</v>
      </c>
      <c r="F232" s="182" t="s">
        <v>1004</v>
      </c>
      <c r="G232" s="183" t="s">
        <v>768</v>
      </c>
      <c r="H232" s="184">
        <v>6.04</v>
      </c>
      <c r="I232" s="185"/>
      <c r="J232" s="186">
        <f>ROUND(I232*H232,2)</f>
        <v>0</v>
      </c>
      <c r="K232" s="182" t="s">
        <v>604</v>
      </c>
      <c r="L232" s="38"/>
      <c r="M232" s="187" t="s">
        <v>447</v>
      </c>
      <c r="N232" s="188" t="s">
        <v>487</v>
      </c>
      <c r="O232" s="60"/>
      <c r="P232" s="189">
        <f>O232*H232</f>
        <v>0</v>
      </c>
      <c r="Q232" s="189">
        <v>0</v>
      </c>
      <c r="R232" s="189">
        <f>Q232*H232</f>
        <v>0</v>
      </c>
      <c r="S232" s="189">
        <v>0</v>
      </c>
      <c r="T232" s="190">
        <f>S232*H232</f>
        <v>0</v>
      </c>
      <c r="AR232" s="17" t="s">
        <v>605</v>
      </c>
      <c r="AT232" s="17" t="s">
        <v>600</v>
      </c>
      <c r="AU232" s="17" t="s">
        <v>525</v>
      </c>
      <c r="AY232" s="17" t="s">
        <v>598</v>
      </c>
      <c r="BE232" s="191">
        <f>IF(N232="základní",J232,0)</f>
        <v>0</v>
      </c>
      <c r="BF232" s="191">
        <f>IF(N232="snížená",J232,0)</f>
        <v>0</v>
      </c>
      <c r="BG232" s="191">
        <f>IF(N232="zákl. přenesená",J232,0)</f>
        <v>0</v>
      </c>
      <c r="BH232" s="191">
        <f>IF(N232="sníž. přenesená",J232,0)</f>
        <v>0</v>
      </c>
      <c r="BI232" s="191">
        <f>IF(N232="nulová",J232,0)</f>
        <v>0</v>
      </c>
      <c r="BJ232" s="17" t="s">
        <v>523</v>
      </c>
      <c r="BK232" s="191">
        <f>ROUND(I232*H232,2)</f>
        <v>0</v>
      </c>
      <c r="BL232" s="17" t="s">
        <v>605</v>
      </c>
      <c r="BM232" s="17" t="s">
        <v>1005</v>
      </c>
    </row>
    <row r="233" spans="2:65" s="12" customFormat="1">
      <c r="B233" s="192"/>
      <c r="C233" s="193"/>
      <c r="D233" s="194" t="s">
        <v>607</v>
      </c>
      <c r="E233" s="195" t="s">
        <v>447</v>
      </c>
      <c r="F233" s="196" t="s">
        <v>215</v>
      </c>
      <c r="G233" s="193"/>
      <c r="H233" s="197">
        <v>6.04</v>
      </c>
      <c r="I233" s="198"/>
      <c r="J233" s="193"/>
      <c r="K233" s="193"/>
      <c r="L233" s="199"/>
      <c r="M233" s="200"/>
      <c r="N233" s="201"/>
      <c r="O233" s="201"/>
      <c r="P233" s="201"/>
      <c r="Q233" s="201"/>
      <c r="R233" s="201"/>
      <c r="S233" s="201"/>
      <c r="T233" s="202"/>
      <c r="AT233" s="203" t="s">
        <v>607</v>
      </c>
      <c r="AU233" s="203" t="s">
        <v>525</v>
      </c>
      <c r="AV233" s="12" t="s">
        <v>525</v>
      </c>
      <c r="AW233" s="12" t="s">
        <v>478</v>
      </c>
      <c r="AX233" s="12" t="s">
        <v>523</v>
      </c>
      <c r="AY233" s="203" t="s">
        <v>598</v>
      </c>
    </row>
    <row r="234" spans="2:65" s="1" customFormat="1" ht="16.5" customHeight="1">
      <c r="B234" s="34"/>
      <c r="C234" s="180" t="s">
        <v>822</v>
      </c>
      <c r="D234" s="180" t="s">
        <v>600</v>
      </c>
      <c r="E234" s="181" t="s">
        <v>1008</v>
      </c>
      <c r="F234" s="182" t="s">
        <v>1009</v>
      </c>
      <c r="G234" s="183" t="s">
        <v>768</v>
      </c>
      <c r="H234" s="184">
        <v>15.037000000000001</v>
      </c>
      <c r="I234" s="185"/>
      <c r="J234" s="186">
        <f>ROUND(I234*H234,2)</f>
        <v>0</v>
      </c>
      <c r="K234" s="182" t="s">
        <v>604</v>
      </c>
      <c r="L234" s="38"/>
      <c r="M234" s="187" t="s">
        <v>447</v>
      </c>
      <c r="N234" s="188" t="s">
        <v>487</v>
      </c>
      <c r="O234" s="60"/>
      <c r="P234" s="189">
        <f>O234*H234</f>
        <v>0</v>
      </c>
      <c r="Q234" s="189">
        <v>0</v>
      </c>
      <c r="R234" s="189">
        <f>Q234*H234</f>
        <v>0</v>
      </c>
      <c r="S234" s="189">
        <v>0</v>
      </c>
      <c r="T234" s="190">
        <f>S234*H234</f>
        <v>0</v>
      </c>
      <c r="AR234" s="17" t="s">
        <v>605</v>
      </c>
      <c r="AT234" s="17" t="s">
        <v>600</v>
      </c>
      <c r="AU234" s="17" t="s">
        <v>525</v>
      </c>
      <c r="AY234" s="17" t="s">
        <v>598</v>
      </c>
      <c r="BE234" s="191">
        <f>IF(N234="základní",J234,0)</f>
        <v>0</v>
      </c>
      <c r="BF234" s="191">
        <f>IF(N234="snížená",J234,0)</f>
        <v>0</v>
      </c>
      <c r="BG234" s="191">
        <f>IF(N234="zákl. přenesená",J234,0)</f>
        <v>0</v>
      </c>
      <c r="BH234" s="191">
        <f>IF(N234="sníž. přenesená",J234,0)</f>
        <v>0</v>
      </c>
      <c r="BI234" s="191">
        <f>IF(N234="nulová",J234,0)</f>
        <v>0</v>
      </c>
      <c r="BJ234" s="17" t="s">
        <v>523</v>
      </c>
      <c r="BK234" s="191">
        <f>ROUND(I234*H234,2)</f>
        <v>0</v>
      </c>
      <c r="BL234" s="17" t="s">
        <v>605</v>
      </c>
      <c r="BM234" s="17" t="s">
        <v>1010</v>
      </c>
    </row>
    <row r="235" spans="2:65" s="12" customFormat="1">
      <c r="B235" s="192"/>
      <c r="C235" s="193"/>
      <c r="D235" s="194" t="s">
        <v>607</v>
      </c>
      <c r="E235" s="195" t="s">
        <v>447</v>
      </c>
      <c r="F235" s="196" t="s">
        <v>216</v>
      </c>
      <c r="G235" s="193"/>
      <c r="H235" s="197">
        <v>15.037000000000001</v>
      </c>
      <c r="I235" s="198"/>
      <c r="J235" s="193"/>
      <c r="K235" s="193"/>
      <c r="L235" s="199"/>
      <c r="M235" s="200"/>
      <c r="N235" s="201"/>
      <c r="O235" s="201"/>
      <c r="P235" s="201"/>
      <c r="Q235" s="201"/>
      <c r="R235" s="201"/>
      <c r="S235" s="201"/>
      <c r="T235" s="202"/>
      <c r="AT235" s="203" t="s">
        <v>607</v>
      </c>
      <c r="AU235" s="203" t="s">
        <v>525</v>
      </c>
      <c r="AV235" s="12" t="s">
        <v>525</v>
      </c>
      <c r="AW235" s="12" t="s">
        <v>478</v>
      </c>
      <c r="AX235" s="12" t="s">
        <v>523</v>
      </c>
      <c r="AY235" s="203" t="s">
        <v>598</v>
      </c>
    </row>
    <row r="236" spans="2:65" s="11" customFormat="1" ht="22.9" customHeight="1">
      <c r="B236" s="164"/>
      <c r="C236" s="165"/>
      <c r="D236" s="166" t="s">
        <v>515</v>
      </c>
      <c r="E236" s="178" t="s">
        <v>1012</v>
      </c>
      <c r="F236" s="178" t="s">
        <v>1013</v>
      </c>
      <c r="G236" s="165"/>
      <c r="H236" s="165"/>
      <c r="I236" s="168"/>
      <c r="J236" s="179">
        <f>BK236</f>
        <v>0</v>
      </c>
      <c r="K236" s="165"/>
      <c r="L236" s="170"/>
      <c r="M236" s="171"/>
      <c r="N236" s="172"/>
      <c r="O236" s="172"/>
      <c r="P236" s="173">
        <f>P237</f>
        <v>0</v>
      </c>
      <c r="Q236" s="172"/>
      <c r="R236" s="173">
        <f>R237</f>
        <v>0</v>
      </c>
      <c r="S236" s="172"/>
      <c r="T236" s="174">
        <f>T237</f>
        <v>0</v>
      </c>
      <c r="AR236" s="175" t="s">
        <v>523</v>
      </c>
      <c r="AT236" s="176" t="s">
        <v>515</v>
      </c>
      <c r="AU236" s="176" t="s">
        <v>523</v>
      </c>
      <c r="AY236" s="175" t="s">
        <v>598</v>
      </c>
      <c r="BK236" s="177">
        <f>BK237</f>
        <v>0</v>
      </c>
    </row>
    <row r="237" spans="2:65" s="1" customFormat="1" ht="16.5" customHeight="1">
      <c r="B237" s="34"/>
      <c r="C237" s="180" t="s">
        <v>964</v>
      </c>
      <c r="D237" s="180" t="s">
        <v>600</v>
      </c>
      <c r="E237" s="181" t="s">
        <v>1015</v>
      </c>
      <c r="F237" s="182" t="s">
        <v>1016</v>
      </c>
      <c r="G237" s="183" t="s">
        <v>768</v>
      </c>
      <c r="H237" s="184">
        <v>268.46600000000001</v>
      </c>
      <c r="I237" s="185"/>
      <c r="J237" s="186">
        <f>ROUND(I237*H237,2)</f>
        <v>0</v>
      </c>
      <c r="K237" s="182" t="s">
        <v>604</v>
      </c>
      <c r="L237" s="38"/>
      <c r="M237" s="238" t="s">
        <v>447</v>
      </c>
      <c r="N237" s="239" t="s">
        <v>487</v>
      </c>
      <c r="O237" s="240"/>
      <c r="P237" s="241">
        <f>O237*H237</f>
        <v>0</v>
      </c>
      <c r="Q237" s="241">
        <v>0</v>
      </c>
      <c r="R237" s="241">
        <f>Q237*H237</f>
        <v>0</v>
      </c>
      <c r="S237" s="241">
        <v>0</v>
      </c>
      <c r="T237" s="242">
        <f>S237*H237</f>
        <v>0</v>
      </c>
      <c r="AR237" s="17" t="s">
        <v>605</v>
      </c>
      <c r="AT237" s="17" t="s">
        <v>600</v>
      </c>
      <c r="AU237" s="17" t="s">
        <v>525</v>
      </c>
      <c r="AY237" s="17" t="s">
        <v>598</v>
      </c>
      <c r="BE237" s="191">
        <f>IF(N237="základní",J237,0)</f>
        <v>0</v>
      </c>
      <c r="BF237" s="191">
        <f>IF(N237="snížená",J237,0)</f>
        <v>0</v>
      </c>
      <c r="BG237" s="191">
        <f>IF(N237="zákl. přenesená",J237,0)</f>
        <v>0</v>
      </c>
      <c r="BH237" s="191">
        <f>IF(N237="sníž. přenesená",J237,0)</f>
        <v>0</v>
      </c>
      <c r="BI237" s="191">
        <f>IF(N237="nulová",J237,0)</f>
        <v>0</v>
      </c>
      <c r="BJ237" s="17" t="s">
        <v>523</v>
      </c>
      <c r="BK237" s="191">
        <f>ROUND(I237*H237,2)</f>
        <v>0</v>
      </c>
      <c r="BL237" s="17" t="s">
        <v>605</v>
      </c>
      <c r="BM237" s="17" t="s">
        <v>1017</v>
      </c>
    </row>
    <row r="238" spans="2:65" s="1" customFormat="1" ht="6.95" customHeight="1">
      <c r="B238" s="46"/>
      <c r="C238" s="47"/>
      <c r="D238" s="47"/>
      <c r="E238" s="47"/>
      <c r="F238" s="47"/>
      <c r="G238" s="47"/>
      <c r="H238" s="47"/>
      <c r="I238" s="132"/>
      <c r="J238" s="47"/>
      <c r="K238" s="47"/>
      <c r="L238" s="38"/>
    </row>
  </sheetData>
  <mergeCells count="12">
    <mergeCell ref="L2:V2"/>
    <mergeCell ref="E50:H50"/>
    <mergeCell ref="E52:H52"/>
    <mergeCell ref="E54:H54"/>
    <mergeCell ref="E86:H86"/>
    <mergeCell ref="E84:H84"/>
    <mergeCell ref="E82:H82"/>
    <mergeCell ref="E7:H7"/>
    <mergeCell ref="E9:H9"/>
    <mergeCell ref="E11:H11"/>
    <mergeCell ref="E20:H20"/>
    <mergeCell ref="E29:H29"/>
  </mergeCells>
  <phoneticPr fontId="0" type="noConversion"/>
  <pageMargins left="0.39374999999999999" right="0.39374999999999999" top="0.39374999999999999" bottom="0.39374999999999999" header="0" footer="0"/>
  <pageSetup orientation="landscape" blackAndWhite="1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BM192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style="104" customWidth="1"/>
    <col min="10" max="10" width="23.5" customWidth="1"/>
    <col min="11" max="11" width="15.5" hidden="1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46" ht="36.950000000000003" customHeight="1">
      <c r="L2" s="453"/>
      <c r="M2" s="453"/>
      <c r="N2" s="453"/>
      <c r="O2" s="453"/>
      <c r="P2" s="453"/>
      <c r="Q2" s="453"/>
      <c r="R2" s="453"/>
      <c r="S2" s="453"/>
      <c r="T2" s="453"/>
      <c r="U2" s="453"/>
      <c r="V2" s="453"/>
      <c r="AT2" s="17" t="s">
        <v>560</v>
      </c>
    </row>
    <row r="3" spans="2:46" ht="6.95" customHeight="1">
      <c r="B3" s="105"/>
      <c r="C3" s="106"/>
      <c r="D3" s="106"/>
      <c r="E3" s="106"/>
      <c r="F3" s="106"/>
      <c r="G3" s="106"/>
      <c r="H3" s="106"/>
      <c r="I3" s="107"/>
      <c r="J3" s="106"/>
      <c r="K3" s="106"/>
      <c r="L3" s="20"/>
      <c r="AT3" s="17" t="s">
        <v>525</v>
      </c>
    </row>
    <row r="4" spans="2:46" ht="24.95" customHeight="1">
      <c r="B4" s="20"/>
      <c r="D4" s="108" t="s">
        <v>566</v>
      </c>
      <c r="L4" s="20"/>
      <c r="M4" s="24" t="s">
        <v>456</v>
      </c>
      <c r="AT4" s="17" t="s">
        <v>450</v>
      </c>
    </row>
    <row r="5" spans="2:46" ht="6.95" customHeight="1">
      <c r="B5" s="20"/>
      <c r="L5" s="20"/>
    </row>
    <row r="6" spans="2:46" ht="12" customHeight="1">
      <c r="B6" s="20"/>
      <c r="D6" s="109" t="s">
        <v>462</v>
      </c>
      <c r="L6" s="20"/>
    </row>
    <row r="7" spans="2:46" ht="16.5" customHeight="1">
      <c r="B7" s="20"/>
      <c r="E7" s="487" t="str">
        <f>'Rekapitulace stavby'!K6</f>
        <v>Kanalizace Klučov - napojení místních částí Žhery a Skramníky - UZ+ NN - doplnění dotazů</v>
      </c>
      <c r="F7" s="488"/>
      <c r="G7" s="488"/>
      <c r="H7" s="488"/>
      <c r="L7" s="20"/>
    </row>
    <row r="8" spans="2:46" ht="12" customHeight="1">
      <c r="B8" s="20"/>
      <c r="D8" s="109" t="s">
        <v>567</v>
      </c>
      <c r="L8" s="20"/>
    </row>
    <row r="9" spans="2:46" s="1" customFormat="1" ht="16.5" customHeight="1">
      <c r="B9" s="38"/>
      <c r="E9" s="487" t="s">
        <v>217</v>
      </c>
      <c r="F9" s="490"/>
      <c r="G9" s="490"/>
      <c r="H9" s="490"/>
      <c r="I9" s="110"/>
      <c r="L9" s="38"/>
    </row>
    <row r="10" spans="2:46" s="1" customFormat="1" ht="12" customHeight="1">
      <c r="B10" s="38"/>
      <c r="D10" s="109" t="s">
        <v>1019</v>
      </c>
      <c r="I10" s="110"/>
      <c r="L10" s="38"/>
    </row>
    <row r="11" spans="2:46" s="1" customFormat="1" ht="36.950000000000003" customHeight="1">
      <c r="B11" s="38"/>
      <c r="E11" s="489" t="s">
        <v>218</v>
      </c>
      <c r="F11" s="490"/>
      <c r="G11" s="490"/>
      <c r="H11" s="490"/>
      <c r="I11" s="110"/>
      <c r="L11" s="38"/>
    </row>
    <row r="12" spans="2:46" s="1" customFormat="1">
      <c r="B12" s="38"/>
      <c r="I12" s="110"/>
      <c r="L12" s="38"/>
    </row>
    <row r="13" spans="2:46" s="1" customFormat="1" ht="12" customHeight="1">
      <c r="B13" s="38"/>
      <c r="D13" s="109" t="s">
        <v>464</v>
      </c>
      <c r="F13" s="17" t="s">
        <v>447</v>
      </c>
      <c r="I13" s="111" t="s">
        <v>465</v>
      </c>
      <c r="J13" s="17" t="s">
        <v>447</v>
      </c>
      <c r="L13" s="38"/>
    </row>
    <row r="14" spans="2:46" s="1" customFormat="1" ht="12" customHeight="1">
      <c r="B14" s="38"/>
      <c r="D14" s="109" t="s">
        <v>466</v>
      </c>
      <c r="F14" s="17" t="s">
        <v>472</v>
      </c>
      <c r="I14" s="111" t="s">
        <v>468</v>
      </c>
      <c r="J14" s="112" t="str">
        <f>'Rekapitulace stavby'!AN8</f>
        <v>12. 7. 2018</v>
      </c>
      <c r="L14" s="38"/>
    </row>
    <row r="15" spans="2:46" s="1" customFormat="1" ht="10.9" customHeight="1">
      <c r="B15" s="38"/>
      <c r="I15" s="110"/>
      <c r="L15" s="38"/>
    </row>
    <row r="16" spans="2:46" s="1" customFormat="1" ht="12" customHeight="1">
      <c r="B16" s="38"/>
      <c r="D16" s="109" t="s">
        <v>470</v>
      </c>
      <c r="I16" s="111" t="s">
        <v>471</v>
      </c>
      <c r="J16" s="17" t="str">
        <f>IF('Rekapitulace stavby'!AN10="","",'Rekapitulace stavby'!AN10)</f>
        <v/>
      </c>
      <c r="L16" s="38"/>
    </row>
    <row r="17" spans="2:12" s="1" customFormat="1" ht="18" customHeight="1">
      <c r="B17" s="38"/>
      <c r="E17" s="17" t="str">
        <f>IF('Rekapitulace stavby'!E11="","",'Rekapitulace stavby'!E11)</f>
        <v xml:space="preserve"> </v>
      </c>
      <c r="I17" s="111" t="s">
        <v>473</v>
      </c>
      <c r="J17" s="17" t="str">
        <f>IF('Rekapitulace stavby'!AN11="","",'Rekapitulace stavby'!AN11)</f>
        <v/>
      </c>
      <c r="L17" s="38"/>
    </row>
    <row r="18" spans="2:12" s="1" customFormat="1" ht="6.95" customHeight="1">
      <c r="B18" s="38"/>
      <c r="I18" s="110"/>
      <c r="L18" s="38"/>
    </row>
    <row r="19" spans="2:12" s="1" customFormat="1" ht="12" customHeight="1">
      <c r="B19" s="38"/>
      <c r="D19" s="109" t="s">
        <v>474</v>
      </c>
      <c r="I19" s="111" t="s">
        <v>471</v>
      </c>
      <c r="J19" s="30" t="str">
        <f>'Rekapitulace stavby'!AN13</f>
        <v>Vyplň údaj</v>
      </c>
      <c r="L19" s="38"/>
    </row>
    <row r="20" spans="2:12" s="1" customFormat="1" ht="18" customHeight="1">
      <c r="B20" s="38"/>
      <c r="E20" s="491" t="str">
        <f>'Rekapitulace stavby'!E14</f>
        <v>Vyplň údaj</v>
      </c>
      <c r="F20" s="492"/>
      <c r="G20" s="492"/>
      <c r="H20" s="492"/>
      <c r="I20" s="111" t="s">
        <v>473</v>
      </c>
      <c r="J20" s="30" t="str">
        <f>'Rekapitulace stavby'!AN14</f>
        <v>Vyplň údaj</v>
      </c>
      <c r="L20" s="38"/>
    </row>
    <row r="21" spans="2:12" s="1" customFormat="1" ht="6.95" customHeight="1">
      <c r="B21" s="38"/>
      <c r="I21" s="110"/>
      <c r="L21" s="38"/>
    </row>
    <row r="22" spans="2:12" s="1" customFormat="1" ht="12" customHeight="1">
      <c r="B22" s="38"/>
      <c r="D22" s="109" t="s">
        <v>476</v>
      </c>
      <c r="I22" s="111" t="s">
        <v>471</v>
      </c>
      <c r="J22" s="17" t="str">
        <f>IF('Rekapitulace stavby'!AN16="","",'Rekapitulace stavby'!AN16)</f>
        <v/>
      </c>
      <c r="L22" s="38"/>
    </row>
    <row r="23" spans="2:12" s="1" customFormat="1" ht="18" customHeight="1">
      <c r="B23" s="38"/>
      <c r="E23" s="17" t="str">
        <f>IF('Rekapitulace stavby'!E17="","",'Rekapitulace stavby'!E17)</f>
        <v>Ing. Martin Herman</v>
      </c>
      <c r="I23" s="111" t="s">
        <v>473</v>
      </c>
      <c r="J23" s="17" t="str">
        <f>IF('Rekapitulace stavby'!AN17="","",'Rekapitulace stavby'!AN17)</f>
        <v/>
      </c>
      <c r="L23" s="38"/>
    </row>
    <row r="24" spans="2:12" s="1" customFormat="1" ht="6.95" customHeight="1">
      <c r="B24" s="38"/>
      <c r="I24" s="110"/>
      <c r="L24" s="38"/>
    </row>
    <row r="25" spans="2:12" s="1" customFormat="1" ht="12" customHeight="1">
      <c r="B25" s="38"/>
      <c r="D25" s="109" t="s">
        <v>479</v>
      </c>
      <c r="I25" s="111" t="s">
        <v>471</v>
      </c>
      <c r="J25" s="17" t="str">
        <f>IF('Rekapitulace stavby'!AN19="","",'Rekapitulace stavby'!AN19)</f>
        <v/>
      </c>
      <c r="L25" s="38"/>
    </row>
    <row r="26" spans="2:12" s="1" customFormat="1" ht="18" customHeight="1">
      <c r="B26" s="38"/>
      <c r="E26" s="17" t="str">
        <f>IF('Rekapitulace stavby'!E20="","",'Rekapitulace stavby'!E20)</f>
        <v>VIS s.r.o., Hradec Králové, Dita Paštová</v>
      </c>
      <c r="I26" s="111" t="s">
        <v>473</v>
      </c>
      <c r="J26" s="17" t="str">
        <f>IF('Rekapitulace stavby'!AN20="","",'Rekapitulace stavby'!AN20)</f>
        <v/>
      </c>
      <c r="L26" s="38"/>
    </row>
    <row r="27" spans="2:12" s="1" customFormat="1" ht="6.95" customHeight="1">
      <c r="B27" s="38"/>
      <c r="I27" s="110"/>
      <c r="L27" s="38"/>
    </row>
    <row r="28" spans="2:12" s="1" customFormat="1" ht="12" customHeight="1">
      <c r="B28" s="38"/>
      <c r="D28" s="109" t="s">
        <v>481</v>
      </c>
      <c r="I28" s="110"/>
      <c r="L28" s="38"/>
    </row>
    <row r="29" spans="2:12" s="7" customFormat="1" ht="16.5" customHeight="1">
      <c r="B29" s="113"/>
      <c r="E29" s="493" t="s">
        <v>447</v>
      </c>
      <c r="F29" s="493"/>
      <c r="G29" s="493"/>
      <c r="H29" s="493"/>
      <c r="I29" s="114"/>
      <c r="L29" s="113"/>
    </row>
    <row r="30" spans="2:12" s="1" customFormat="1" ht="6.95" customHeight="1">
      <c r="B30" s="38"/>
      <c r="I30" s="110"/>
      <c r="L30" s="38"/>
    </row>
    <row r="31" spans="2:12" s="1" customFormat="1" ht="6.95" customHeight="1">
      <c r="B31" s="38"/>
      <c r="D31" s="56"/>
      <c r="E31" s="56"/>
      <c r="F31" s="56"/>
      <c r="G31" s="56"/>
      <c r="H31" s="56"/>
      <c r="I31" s="115"/>
      <c r="J31" s="56"/>
      <c r="K31" s="56"/>
      <c r="L31" s="38"/>
    </row>
    <row r="32" spans="2:12" s="1" customFormat="1" ht="25.35" customHeight="1">
      <c r="B32" s="38"/>
      <c r="D32" s="116" t="s">
        <v>482</v>
      </c>
      <c r="I32" s="110"/>
      <c r="J32" s="117">
        <f>ROUND(J93, 2)</f>
        <v>0</v>
      </c>
      <c r="L32" s="38"/>
    </row>
    <row r="33" spans="2:12" s="1" customFormat="1" ht="6.95" customHeight="1">
      <c r="B33" s="38"/>
      <c r="D33" s="56"/>
      <c r="E33" s="56"/>
      <c r="F33" s="56"/>
      <c r="G33" s="56"/>
      <c r="H33" s="56"/>
      <c r="I33" s="115"/>
      <c r="J33" s="56"/>
      <c r="K33" s="56"/>
      <c r="L33" s="38"/>
    </row>
    <row r="34" spans="2:12" s="1" customFormat="1" ht="14.45" customHeight="1">
      <c r="B34" s="38"/>
      <c r="F34" s="118" t="s">
        <v>484</v>
      </c>
      <c r="I34" s="119" t="s">
        <v>483</v>
      </c>
      <c r="J34" s="118" t="s">
        <v>485</v>
      </c>
      <c r="L34" s="38"/>
    </row>
    <row r="35" spans="2:12" s="1" customFormat="1" ht="14.45" customHeight="1">
      <c r="B35" s="38"/>
      <c r="D35" s="109" t="s">
        <v>486</v>
      </c>
      <c r="E35" s="109" t="s">
        <v>487</v>
      </c>
      <c r="F35" s="120">
        <f>ROUND((SUM(BE93:BE191)),  2)</f>
        <v>0</v>
      </c>
      <c r="I35" s="121">
        <v>0.21</v>
      </c>
      <c r="J35" s="120">
        <f>ROUND(((SUM(BE93:BE191))*I35),  2)</f>
        <v>0</v>
      </c>
      <c r="L35" s="38"/>
    </row>
    <row r="36" spans="2:12" s="1" customFormat="1" ht="14.45" customHeight="1">
      <c r="B36" s="38"/>
      <c r="E36" s="109" t="s">
        <v>488</v>
      </c>
      <c r="F36" s="120">
        <f>ROUND((SUM(BF93:BF191)),  2)</f>
        <v>0</v>
      </c>
      <c r="I36" s="121">
        <v>0.15</v>
      </c>
      <c r="J36" s="120">
        <f>ROUND(((SUM(BF93:BF191))*I36),  2)</f>
        <v>0</v>
      </c>
      <c r="L36" s="38"/>
    </row>
    <row r="37" spans="2:12" s="1" customFormat="1" ht="14.45" hidden="1" customHeight="1">
      <c r="B37" s="38"/>
      <c r="E37" s="109" t="s">
        <v>489</v>
      </c>
      <c r="F37" s="120">
        <f>ROUND((SUM(BG93:BG191)),  2)</f>
        <v>0</v>
      </c>
      <c r="I37" s="121">
        <v>0.21</v>
      </c>
      <c r="J37" s="120">
        <f>0</f>
        <v>0</v>
      </c>
      <c r="L37" s="38"/>
    </row>
    <row r="38" spans="2:12" s="1" customFormat="1" ht="14.45" hidden="1" customHeight="1">
      <c r="B38" s="38"/>
      <c r="E38" s="109" t="s">
        <v>490</v>
      </c>
      <c r="F38" s="120">
        <f>ROUND((SUM(BH93:BH191)),  2)</f>
        <v>0</v>
      </c>
      <c r="I38" s="121">
        <v>0.15</v>
      </c>
      <c r="J38" s="120">
        <f>0</f>
        <v>0</v>
      </c>
      <c r="L38" s="38"/>
    </row>
    <row r="39" spans="2:12" s="1" customFormat="1" ht="14.45" hidden="1" customHeight="1">
      <c r="B39" s="38"/>
      <c r="E39" s="109" t="s">
        <v>491</v>
      </c>
      <c r="F39" s="120">
        <f>ROUND((SUM(BI93:BI191)),  2)</f>
        <v>0</v>
      </c>
      <c r="I39" s="121">
        <v>0</v>
      </c>
      <c r="J39" s="120">
        <f>0</f>
        <v>0</v>
      </c>
      <c r="L39" s="38"/>
    </row>
    <row r="40" spans="2:12" s="1" customFormat="1" ht="6.95" customHeight="1">
      <c r="B40" s="38"/>
      <c r="I40" s="110"/>
      <c r="L40" s="38"/>
    </row>
    <row r="41" spans="2:12" s="1" customFormat="1" ht="25.35" customHeight="1">
      <c r="B41" s="38"/>
      <c r="C41" s="122"/>
      <c r="D41" s="123" t="s">
        <v>492</v>
      </c>
      <c r="E41" s="124"/>
      <c r="F41" s="124"/>
      <c r="G41" s="125" t="s">
        <v>493</v>
      </c>
      <c r="H41" s="126" t="s">
        <v>494</v>
      </c>
      <c r="I41" s="127"/>
      <c r="J41" s="128">
        <f>SUM(J32:J39)</f>
        <v>0</v>
      </c>
      <c r="K41" s="129"/>
      <c r="L41" s="38"/>
    </row>
    <row r="42" spans="2:12" s="1" customFormat="1" ht="14.45" customHeight="1">
      <c r="B42" s="130"/>
      <c r="C42" s="131"/>
      <c r="D42" s="131"/>
      <c r="E42" s="131"/>
      <c r="F42" s="131"/>
      <c r="G42" s="131"/>
      <c r="H42" s="131"/>
      <c r="I42" s="132"/>
      <c r="J42" s="131"/>
      <c r="K42" s="131"/>
      <c r="L42" s="38"/>
    </row>
    <row r="46" spans="2:12" s="1" customFormat="1" ht="6.95" customHeight="1">
      <c r="B46" s="133"/>
      <c r="C46" s="134"/>
      <c r="D46" s="134"/>
      <c r="E46" s="134"/>
      <c r="F46" s="134"/>
      <c r="G46" s="134"/>
      <c r="H46" s="134"/>
      <c r="I46" s="135"/>
      <c r="J46" s="134"/>
      <c r="K46" s="134"/>
      <c r="L46" s="38"/>
    </row>
    <row r="47" spans="2:12" s="1" customFormat="1" ht="24.95" customHeight="1">
      <c r="B47" s="34"/>
      <c r="C47" s="23" t="s">
        <v>569</v>
      </c>
      <c r="D47" s="35"/>
      <c r="E47" s="35"/>
      <c r="F47" s="35"/>
      <c r="G47" s="35"/>
      <c r="H47" s="35"/>
      <c r="I47" s="110"/>
      <c r="J47" s="35"/>
      <c r="K47" s="35"/>
      <c r="L47" s="38"/>
    </row>
    <row r="48" spans="2:12" s="1" customFormat="1" ht="6.95" customHeight="1">
      <c r="B48" s="34"/>
      <c r="C48" s="35"/>
      <c r="D48" s="35"/>
      <c r="E48" s="35"/>
      <c r="F48" s="35"/>
      <c r="G48" s="35"/>
      <c r="H48" s="35"/>
      <c r="I48" s="110"/>
      <c r="J48" s="35"/>
      <c r="K48" s="35"/>
      <c r="L48" s="38"/>
    </row>
    <row r="49" spans="2:47" s="1" customFormat="1" ht="12" customHeight="1">
      <c r="B49" s="34"/>
      <c r="C49" s="29" t="s">
        <v>462</v>
      </c>
      <c r="D49" s="35"/>
      <c r="E49" s="35"/>
      <c r="F49" s="35"/>
      <c r="G49" s="35"/>
      <c r="H49" s="35"/>
      <c r="I49" s="110"/>
      <c r="J49" s="35"/>
      <c r="K49" s="35"/>
      <c r="L49" s="38"/>
    </row>
    <row r="50" spans="2:47" s="1" customFormat="1" ht="16.5" customHeight="1">
      <c r="B50" s="34"/>
      <c r="C50" s="35"/>
      <c r="D50" s="35"/>
      <c r="E50" s="485" t="str">
        <f>E7</f>
        <v>Kanalizace Klučov - napojení místních částí Žhery a Skramníky - UZ+ NN - doplnění dotazů</v>
      </c>
      <c r="F50" s="486"/>
      <c r="G50" s="486"/>
      <c r="H50" s="486"/>
      <c r="I50" s="110"/>
      <c r="J50" s="35"/>
      <c r="K50" s="35"/>
      <c r="L50" s="38"/>
    </row>
    <row r="51" spans="2:47" ht="12" customHeight="1">
      <c r="B51" s="21"/>
      <c r="C51" s="29" t="s">
        <v>567</v>
      </c>
      <c r="D51" s="22"/>
      <c r="E51" s="22"/>
      <c r="F51" s="22"/>
      <c r="G51" s="22"/>
      <c r="H51" s="22"/>
      <c r="J51" s="22"/>
      <c r="K51" s="22"/>
      <c r="L51" s="20"/>
    </row>
    <row r="52" spans="2:47" s="1" customFormat="1" ht="16.5" customHeight="1">
      <c r="B52" s="34"/>
      <c r="C52" s="35"/>
      <c r="D52" s="35"/>
      <c r="E52" s="485" t="s">
        <v>217</v>
      </c>
      <c r="F52" s="461"/>
      <c r="G52" s="461"/>
      <c r="H52" s="461"/>
      <c r="I52" s="110"/>
      <c r="J52" s="35"/>
      <c r="K52" s="35"/>
      <c r="L52" s="38"/>
    </row>
    <row r="53" spans="2:47" s="1" customFormat="1" ht="12" customHeight="1">
      <c r="B53" s="34"/>
      <c r="C53" s="29" t="s">
        <v>1019</v>
      </c>
      <c r="D53" s="35"/>
      <c r="E53" s="35"/>
      <c r="F53" s="35"/>
      <c r="G53" s="35"/>
      <c r="H53" s="35"/>
      <c r="I53" s="110"/>
      <c r="J53" s="35"/>
      <c r="K53" s="35"/>
      <c r="L53" s="38"/>
    </row>
    <row r="54" spans="2:47" s="1" customFormat="1" ht="16.5" customHeight="1">
      <c r="B54" s="34"/>
      <c r="C54" s="35"/>
      <c r="D54" s="35"/>
      <c r="E54" s="462" t="str">
        <f>E11</f>
        <v>SO_06.1 - Domovní čerpací stanice - uznatelné náklady</v>
      </c>
      <c r="F54" s="461"/>
      <c r="G54" s="461"/>
      <c r="H54" s="461"/>
      <c r="I54" s="110"/>
      <c r="J54" s="35"/>
      <c r="K54" s="35"/>
      <c r="L54" s="38"/>
    </row>
    <row r="55" spans="2:47" s="1" customFormat="1" ht="6.95" customHeight="1">
      <c r="B55" s="34"/>
      <c r="C55" s="35"/>
      <c r="D55" s="35"/>
      <c r="E55" s="35"/>
      <c r="F55" s="35"/>
      <c r="G55" s="35"/>
      <c r="H55" s="35"/>
      <c r="I55" s="110"/>
      <c r="J55" s="35"/>
      <c r="K55" s="35"/>
      <c r="L55" s="38"/>
    </row>
    <row r="56" spans="2:47" s="1" customFormat="1" ht="12" customHeight="1">
      <c r="B56" s="34"/>
      <c r="C56" s="29" t="s">
        <v>466</v>
      </c>
      <c r="D56" s="35"/>
      <c r="E56" s="35"/>
      <c r="F56" s="27" t="str">
        <f>F14</f>
        <v xml:space="preserve"> </v>
      </c>
      <c r="G56" s="35"/>
      <c r="H56" s="35"/>
      <c r="I56" s="111" t="s">
        <v>468</v>
      </c>
      <c r="J56" s="55" t="str">
        <f>IF(J14="","",J14)</f>
        <v>12. 7. 2018</v>
      </c>
      <c r="K56" s="35"/>
      <c r="L56" s="38"/>
    </row>
    <row r="57" spans="2:47" s="1" customFormat="1" ht="6.95" customHeight="1">
      <c r="B57" s="34"/>
      <c r="C57" s="35"/>
      <c r="D57" s="35"/>
      <c r="E57" s="35"/>
      <c r="F57" s="35"/>
      <c r="G57" s="35"/>
      <c r="H57" s="35"/>
      <c r="I57" s="110"/>
      <c r="J57" s="35"/>
      <c r="K57" s="35"/>
      <c r="L57" s="38"/>
    </row>
    <row r="58" spans="2:47" s="1" customFormat="1" ht="13.7" customHeight="1">
      <c r="B58" s="34"/>
      <c r="C58" s="29" t="s">
        <v>470</v>
      </c>
      <c r="D58" s="35"/>
      <c r="E58" s="35"/>
      <c r="F58" s="27" t="str">
        <f>E17</f>
        <v xml:space="preserve"> </v>
      </c>
      <c r="G58" s="35"/>
      <c r="H58" s="35"/>
      <c r="I58" s="111" t="s">
        <v>476</v>
      </c>
      <c r="J58" s="32" t="str">
        <f>E23</f>
        <v>Ing. Martin Herman</v>
      </c>
      <c r="K58" s="35"/>
      <c r="L58" s="38"/>
    </row>
    <row r="59" spans="2:47" s="1" customFormat="1" ht="24.95" customHeight="1">
      <c r="B59" s="34"/>
      <c r="C59" s="29" t="s">
        <v>474</v>
      </c>
      <c r="D59" s="35"/>
      <c r="E59" s="35"/>
      <c r="F59" s="27" t="str">
        <f>IF(E20="","",E20)</f>
        <v>Vyplň údaj</v>
      </c>
      <c r="G59" s="35"/>
      <c r="H59" s="35"/>
      <c r="I59" s="111" t="s">
        <v>479</v>
      </c>
      <c r="J59" s="32" t="str">
        <f>E26</f>
        <v>VIS s.r.o., Hradec Králové, Dita Paštová</v>
      </c>
      <c r="K59" s="35"/>
      <c r="L59" s="38"/>
    </row>
    <row r="60" spans="2:47" s="1" customFormat="1" ht="10.35" customHeight="1">
      <c r="B60" s="34"/>
      <c r="C60" s="35"/>
      <c r="D60" s="35"/>
      <c r="E60" s="35"/>
      <c r="F60" s="35"/>
      <c r="G60" s="35"/>
      <c r="H60" s="35"/>
      <c r="I60" s="110"/>
      <c r="J60" s="35"/>
      <c r="K60" s="35"/>
      <c r="L60" s="38"/>
    </row>
    <row r="61" spans="2:47" s="1" customFormat="1" ht="29.25" customHeight="1">
      <c r="B61" s="34"/>
      <c r="C61" s="136" t="s">
        <v>570</v>
      </c>
      <c r="D61" s="42"/>
      <c r="E61" s="42"/>
      <c r="F61" s="42"/>
      <c r="G61" s="42"/>
      <c r="H61" s="42"/>
      <c r="I61" s="137"/>
      <c r="J61" s="138" t="s">
        <v>571</v>
      </c>
      <c r="K61" s="42"/>
      <c r="L61" s="38"/>
    </row>
    <row r="62" spans="2:47" s="1" customFormat="1" ht="10.35" customHeight="1">
      <c r="B62" s="34"/>
      <c r="C62" s="35"/>
      <c r="D62" s="35"/>
      <c r="E62" s="35"/>
      <c r="F62" s="35"/>
      <c r="G62" s="35"/>
      <c r="H62" s="35"/>
      <c r="I62" s="110"/>
      <c r="J62" s="35"/>
      <c r="K62" s="35"/>
      <c r="L62" s="38"/>
    </row>
    <row r="63" spans="2:47" s="1" customFormat="1" ht="22.9" customHeight="1">
      <c r="B63" s="34"/>
      <c r="C63" s="139" t="s">
        <v>572</v>
      </c>
      <c r="D63" s="35"/>
      <c r="E63" s="35"/>
      <c r="F63" s="35"/>
      <c r="G63" s="35"/>
      <c r="H63" s="35"/>
      <c r="I63" s="110"/>
      <c r="J63" s="72">
        <f>J93</f>
        <v>0</v>
      </c>
      <c r="K63" s="35"/>
      <c r="L63" s="38"/>
      <c r="AU63" s="17" t="s">
        <v>573</v>
      </c>
    </row>
    <row r="64" spans="2:47" s="8" customFormat="1" ht="24.95" customHeight="1">
      <c r="B64" s="140"/>
      <c r="C64" s="141"/>
      <c r="D64" s="142" t="s">
        <v>574</v>
      </c>
      <c r="E64" s="143"/>
      <c r="F64" s="143"/>
      <c r="G64" s="143"/>
      <c r="H64" s="143"/>
      <c r="I64" s="144"/>
      <c r="J64" s="145">
        <f>J94</f>
        <v>0</v>
      </c>
      <c r="K64" s="141"/>
      <c r="L64" s="146"/>
    </row>
    <row r="65" spans="2:12" s="9" customFormat="1" ht="19.899999999999999" customHeight="1">
      <c r="B65" s="147"/>
      <c r="C65" s="92"/>
      <c r="D65" s="148" t="s">
        <v>575</v>
      </c>
      <c r="E65" s="149"/>
      <c r="F65" s="149"/>
      <c r="G65" s="149"/>
      <c r="H65" s="149"/>
      <c r="I65" s="150"/>
      <c r="J65" s="151">
        <f>J95</f>
        <v>0</v>
      </c>
      <c r="K65" s="92"/>
      <c r="L65" s="152"/>
    </row>
    <row r="66" spans="2:12" s="9" customFormat="1" ht="19.899999999999999" customHeight="1">
      <c r="B66" s="147"/>
      <c r="C66" s="92"/>
      <c r="D66" s="148" t="s">
        <v>577</v>
      </c>
      <c r="E66" s="149"/>
      <c r="F66" s="149"/>
      <c r="G66" s="149"/>
      <c r="H66" s="149"/>
      <c r="I66" s="150"/>
      <c r="J66" s="151">
        <f>J141</f>
        <v>0</v>
      </c>
      <c r="K66" s="92"/>
      <c r="L66" s="152"/>
    </row>
    <row r="67" spans="2:12" s="9" customFormat="1" ht="19.899999999999999" customHeight="1">
      <c r="B67" s="147"/>
      <c r="C67" s="92"/>
      <c r="D67" s="148" t="s">
        <v>578</v>
      </c>
      <c r="E67" s="149"/>
      <c r="F67" s="149"/>
      <c r="G67" s="149"/>
      <c r="H67" s="149"/>
      <c r="I67" s="150"/>
      <c r="J67" s="151">
        <f>J149</f>
        <v>0</v>
      </c>
      <c r="K67" s="92"/>
      <c r="L67" s="152"/>
    </row>
    <row r="68" spans="2:12" s="9" customFormat="1" ht="19.899999999999999" customHeight="1">
      <c r="B68" s="147"/>
      <c r="C68" s="92"/>
      <c r="D68" s="148" t="s">
        <v>579</v>
      </c>
      <c r="E68" s="149"/>
      <c r="F68" s="149"/>
      <c r="G68" s="149"/>
      <c r="H68" s="149"/>
      <c r="I68" s="150"/>
      <c r="J68" s="151">
        <f>J169</f>
        <v>0</v>
      </c>
      <c r="K68" s="92"/>
      <c r="L68" s="152"/>
    </row>
    <row r="69" spans="2:12" s="9" customFormat="1" ht="19.899999999999999" customHeight="1">
      <c r="B69" s="147"/>
      <c r="C69" s="92"/>
      <c r="D69" s="148" t="s">
        <v>580</v>
      </c>
      <c r="E69" s="149"/>
      <c r="F69" s="149"/>
      <c r="G69" s="149"/>
      <c r="H69" s="149"/>
      <c r="I69" s="150"/>
      <c r="J69" s="151">
        <f>J174</f>
        <v>0</v>
      </c>
      <c r="K69" s="92"/>
      <c r="L69" s="152"/>
    </row>
    <row r="70" spans="2:12" s="9" customFormat="1" ht="19.899999999999999" customHeight="1">
      <c r="B70" s="147"/>
      <c r="C70" s="92"/>
      <c r="D70" s="148" t="s">
        <v>581</v>
      </c>
      <c r="E70" s="149"/>
      <c r="F70" s="149"/>
      <c r="G70" s="149"/>
      <c r="H70" s="149"/>
      <c r="I70" s="150"/>
      <c r="J70" s="151">
        <f>J181</f>
        <v>0</v>
      </c>
      <c r="K70" s="92"/>
      <c r="L70" s="152"/>
    </row>
    <row r="71" spans="2:12" s="9" customFormat="1" ht="19.899999999999999" customHeight="1">
      <c r="B71" s="147"/>
      <c r="C71" s="92"/>
      <c r="D71" s="148" t="s">
        <v>582</v>
      </c>
      <c r="E71" s="149"/>
      <c r="F71" s="149"/>
      <c r="G71" s="149"/>
      <c r="H71" s="149"/>
      <c r="I71" s="150"/>
      <c r="J71" s="151">
        <f>J190</f>
        <v>0</v>
      </c>
      <c r="K71" s="92"/>
      <c r="L71" s="152"/>
    </row>
    <row r="72" spans="2:12" s="1" customFormat="1" ht="21.75" customHeight="1">
      <c r="B72" s="34"/>
      <c r="C72" s="35"/>
      <c r="D72" s="35"/>
      <c r="E72" s="35"/>
      <c r="F72" s="35"/>
      <c r="G72" s="35"/>
      <c r="H72" s="35"/>
      <c r="I72" s="110"/>
      <c r="J72" s="35"/>
      <c r="K72" s="35"/>
      <c r="L72" s="38"/>
    </row>
    <row r="73" spans="2:12" s="1" customFormat="1" ht="6.95" customHeight="1">
      <c r="B73" s="46"/>
      <c r="C73" s="47"/>
      <c r="D73" s="47"/>
      <c r="E73" s="47"/>
      <c r="F73" s="47"/>
      <c r="G73" s="47"/>
      <c r="H73" s="47"/>
      <c r="I73" s="132"/>
      <c r="J73" s="47"/>
      <c r="K73" s="47"/>
      <c r="L73" s="38"/>
    </row>
    <row r="77" spans="2:12" s="1" customFormat="1" ht="6.95" customHeight="1">
      <c r="B77" s="48"/>
      <c r="C77" s="49"/>
      <c r="D77" s="49"/>
      <c r="E77" s="49"/>
      <c r="F77" s="49"/>
      <c r="G77" s="49"/>
      <c r="H77" s="49"/>
      <c r="I77" s="135"/>
      <c r="J77" s="49"/>
      <c r="K77" s="49"/>
      <c r="L77" s="38"/>
    </row>
    <row r="78" spans="2:12" s="1" customFormat="1" ht="24.95" customHeight="1">
      <c r="B78" s="34"/>
      <c r="C78" s="23" t="s">
        <v>583</v>
      </c>
      <c r="D78" s="35"/>
      <c r="E78" s="35"/>
      <c r="F78" s="35"/>
      <c r="G78" s="35"/>
      <c r="H78" s="35"/>
      <c r="I78" s="110"/>
      <c r="J78" s="35"/>
      <c r="K78" s="35"/>
      <c r="L78" s="38"/>
    </row>
    <row r="79" spans="2:12" s="1" customFormat="1" ht="6.95" customHeight="1">
      <c r="B79" s="34"/>
      <c r="C79" s="35"/>
      <c r="D79" s="35"/>
      <c r="E79" s="35"/>
      <c r="F79" s="35"/>
      <c r="G79" s="35"/>
      <c r="H79" s="35"/>
      <c r="I79" s="110"/>
      <c r="J79" s="35"/>
      <c r="K79" s="35"/>
      <c r="L79" s="38"/>
    </row>
    <row r="80" spans="2:12" s="1" customFormat="1" ht="12" customHeight="1">
      <c r="B80" s="34"/>
      <c r="C80" s="29" t="s">
        <v>462</v>
      </c>
      <c r="D80" s="35"/>
      <c r="E80" s="35"/>
      <c r="F80" s="35"/>
      <c r="G80" s="35"/>
      <c r="H80" s="35"/>
      <c r="I80" s="110"/>
      <c r="J80" s="35"/>
      <c r="K80" s="35"/>
      <c r="L80" s="38"/>
    </row>
    <row r="81" spans="2:65" s="1" customFormat="1" ht="16.5" customHeight="1">
      <c r="B81" s="34"/>
      <c r="C81" s="35"/>
      <c r="D81" s="35"/>
      <c r="E81" s="485" t="str">
        <f>E7</f>
        <v>Kanalizace Klučov - napojení místních částí Žhery a Skramníky - UZ+ NN - doplnění dotazů</v>
      </c>
      <c r="F81" s="486"/>
      <c r="G81" s="486"/>
      <c r="H81" s="486"/>
      <c r="I81" s="110"/>
      <c r="J81" s="35"/>
      <c r="K81" s="35"/>
      <c r="L81" s="38"/>
    </row>
    <row r="82" spans="2:65" ht="12" customHeight="1">
      <c r="B82" s="21"/>
      <c r="C82" s="29" t="s">
        <v>567</v>
      </c>
      <c r="D82" s="22"/>
      <c r="E82" s="22"/>
      <c r="F82" s="22"/>
      <c r="G82" s="22"/>
      <c r="H82" s="22"/>
      <c r="J82" s="22"/>
      <c r="K82" s="22"/>
      <c r="L82" s="20"/>
    </row>
    <row r="83" spans="2:65" s="1" customFormat="1" ht="16.5" customHeight="1">
      <c r="B83" s="34"/>
      <c r="C83" s="35"/>
      <c r="D83" s="35"/>
      <c r="E83" s="485" t="s">
        <v>217</v>
      </c>
      <c r="F83" s="461"/>
      <c r="G83" s="461"/>
      <c r="H83" s="461"/>
      <c r="I83" s="110"/>
      <c r="J83" s="35"/>
      <c r="K83" s="35"/>
      <c r="L83" s="38"/>
    </row>
    <row r="84" spans="2:65" s="1" customFormat="1" ht="12" customHeight="1">
      <c r="B84" s="34"/>
      <c r="C84" s="29" t="s">
        <v>1019</v>
      </c>
      <c r="D84" s="35"/>
      <c r="E84" s="35"/>
      <c r="F84" s="35"/>
      <c r="G84" s="35"/>
      <c r="H84" s="35"/>
      <c r="I84" s="110"/>
      <c r="J84" s="35"/>
      <c r="K84" s="35"/>
      <c r="L84" s="38"/>
    </row>
    <row r="85" spans="2:65" s="1" customFormat="1" ht="16.5" customHeight="1">
      <c r="B85" s="34"/>
      <c r="C85" s="35"/>
      <c r="D85" s="35"/>
      <c r="E85" s="462" t="str">
        <f>E11</f>
        <v>SO_06.1 - Domovní čerpací stanice - uznatelné náklady</v>
      </c>
      <c r="F85" s="461"/>
      <c r="G85" s="461"/>
      <c r="H85" s="461"/>
      <c r="I85" s="110"/>
      <c r="J85" s="35"/>
      <c r="K85" s="35"/>
      <c r="L85" s="38"/>
    </row>
    <row r="86" spans="2:65" s="1" customFormat="1" ht="6.95" customHeight="1">
      <c r="B86" s="34"/>
      <c r="C86" s="35"/>
      <c r="D86" s="35"/>
      <c r="E86" s="35"/>
      <c r="F86" s="35"/>
      <c r="G86" s="35"/>
      <c r="H86" s="35"/>
      <c r="I86" s="110"/>
      <c r="J86" s="35"/>
      <c r="K86" s="35"/>
      <c r="L86" s="38"/>
    </row>
    <row r="87" spans="2:65" s="1" customFormat="1" ht="12" customHeight="1">
      <c r="B87" s="34"/>
      <c r="C87" s="29" t="s">
        <v>466</v>
      </c>
      <c r="D87" s="35"/>
      <c r="E87" s="35"/>
      <c r="F87" s="27" t="str">
        <f>F14</f>
        <v xml:space="preserve"> </v>
      </c>
      <c r="G87" s="35"/>
      <c r="H87" s="35"/>
      <c r="I87" s="111" t="s">
        <v>468</v>
      </c>
      <c r="J87" s="55" t="str">
        <f>IF(J14="","",J14)</f>
        <v>12. 7. 2018</v>
      </c>
      <c r="K87" s="35"/>
      <c r="L87" s="38"/>
    </row>
    <row r="88" spans="2:65" s="1" customFormat="1" ht="6.95" customHeight="1">
      <c r="B88" s="34"/>
      <c r="C88" s="35"/>
      <c r="D88" s="35"/>
      <c r="E88" s="35"/>
      <c r="F88" s="35"/>
      <c r="G88" s="35"/>
      <c r="H88" s="35"/>
      <c r="I88" s="110"/>
      <c r="J88" s="35"/>
      <c r="K88" s="35"/>
      <c r="L88" s="38"/>
    </row>
    <row r="89" spans="2:65" s="1" customFormat="1" ht="13.7" customHeight="1">
      <c r="B89" s="34"/>
      <c r="C89" s="29" t="s">
        <v>470</v>
      </c>
      <c r="D89" s="35"/>
      <c r="E89" s="35"/>
      <c r="F89" s="27" t="str">
        <f>E17</f>
        <v xml:space="preserve"> </v>
      </c>
      <c r="G89" s="35"/>
      <c r="H89" s="35"/>
      <c r="I89" s="111" t="s">
        <v>476</v>
      </c>
      <c r="J89" s="32" t="str">
        <f>E23</f>
        <v>Ing. Martin Herman</v>
      </c>
      <c r="K89" s="35"/>
      <c r="L89" s="38"/>
    </row>
    <row r="90" spans="2:65" s="1" customFormat="1" ht="24.95" customHeight="1">
      <c r="B90" s="34"/>
      <c r="C90" s="29" t="s">
        <v>474</v>
      </c>
      <c r="D90" s="35"/>
      <c r="E90" s="35"/>
      <c r="F90" s="27" t="str">
        <f>IF(E20="","",E20)</f>
        <v>Vyplň údaj</v>
      </c>
      <c r="G90" s="35"/>
      <c r="H90" s="35"/>
      <c r="I90" s="111" t="s">
        <v>479</v>
      </c>
      <c r="J90" s="32" t="str">
        <f>E26</f>
        <v>VIS s.r.o., Hradec Králové, Dita Paštová</v>
      </c>
      <c r="K90" s="35"/>
      <c r="L90" s="38"/>
    </row>
    <row r="91" spans="2:65" s="1" customFormat="1" ht="10.35" customHeight="1">
      <c r="B91" s="34"/>
      <c r="C91" s="35"/>
      <c r="D91" s="35"/>
      <c r="E91" s="35"/>
      <c r="F91" s="35"/>
      <c r="G91" s="35"/>
      <c r="H91" s="35"/>
      <c r="I91" s="110"/>
      <c r="J91" s="35"/>
      <c r="K91" s="35"/>
      <c r="L91" s="38"/>
    </row>
    <row r="92" spans="2:65" s="10" customFormat="1" ht="29.25" customHeight="1">
      <c r="B92" s="153"/>
      <c r="C92" s="154" t="s">
        <v>584</v>
      </c>
      <c r="D92" s="155" t="s">
        <v>501</v>
      </c>
      <c r="E92" s="155" t="s">
        <v>497</v>
      </c>
      <c r="F92" s="155" t="s">
        <v>498</v>
      </c>
      <c r="G92" s="155" t="s">
        <v>585</v>
      </c>
      <c r="H92" s="155" t="s">
        <v>586</v>
      </c>
      <c r="I92" s="156" t="s">
        <v>587</v>
      </c>
      <c r="J92" s="157" t="s">
        <v>571</v>
      </c>
      <c r="K92" s="158" t="s">
        <v>588</v>
      </c>
      <c r="L92" s="159"/>
      <c r="M92" s="63" t="s">
        <v>447</v>
      </c>
      <c r="N92" s="64" t="s">
        <v>486</v>
      </c>
      <c r="O92" s="64" t="s">
        <v>589</v>
      </c>
      <c r="P92" s="64" t="s">
        <v>590</v>
      </c>
      <c r="Q92" s="64" t="s">
        <v>591</v>
      </c>
      <c r="R92" s="64" t="s">
        <v>592</v>
      </c>
      <c r="S92" s="64" t="s">
        <v>593</v>
      </c>
      <c r="T92" s="65" t="s">
        <v>594</v>
      </c>
    </row>
    <row r="93" spans="2:65" s="1" customFormat="1" ht="22.9" customHeight="1">
      <c r="B93" s="34"/>
      <c r="C93" s="70" t="s">
        <v>595</v>
      </c>
      <c r="D93" s="35"/>
      <c r="E93" s="35"/>
      <c r="F93" s="35"/>
      <c r="G93" s="35"/>
      <c r="H93" s="35"/>
      <c r="I93" s="110"/>
      <c r="J93" s="160">
        <f>BK93</f>
        <v>0</v>
      </c>
      <c r="K93" s="35"/>
      <c r="L93" s="38"/>
      <c r="M93" s="66"/>
      <c r="N93" s="67"/>
      <c r="O93" s="67"/>
      <c r="P93" s="161">
        <f>P94</f>
        <v>0</v>
      </c>
      <c r="Q93" s="67"/>
      <c r="R93" s="161">
        <f>R94</f>
        <v>171.63918519999999</v>
      </c>
      <c r="S93" s="67"/>
      <c r="T93" s="162">
        <f>T94</f>
        <v>32.2425</v>
      </c>
      <c r="AT93" s="17" t="s">
        <v>515</v>
      </c>
      <c r="AU93" s="17" t="s">
        <v>573</v>
      </c>
      <c r="BK93" s="163">
        <f>BK94</f>
        <v>0</v>
      </c>
    </row>
    <row r="94" spans="2:65" s="11" customFormat="1" ht="25.9" customHeight="1">
      <c r="B94" s="164"/>
      <c r="C94" s="165"/>
      <c r="D94" s="166" t="s">
        <v>515</v>
      </c>
      <c r="E94" s="167" t="s">
        <v>596</v>
      </c>
      <c r="F94" s="167" t="s">
        <v>597</v>
      </c>
      <c r="G94" s="165"/>
      <c r="H94" s="165"/>
      <c r="I94" s="168"/>
      <c r="J94" s="169">
        <f>BK94</f>
        <v>0</v>
      </c>
      <c r="K94" s="165"/>
      <c r="L94" s="170"/>
      <c r="M94" s="171"/>
      <c r="N94" s="172"/>
      <c r="O94" s="172"/>
      <c r="P94" s="173">
        <f>P95+P141+P149+P169+P174+P181+P190</f>
        <v>0</v>
      </c>
      <c r="Q94" s="172"/>
      <c r="R94" s="173">
        <f>R95+R141+R149+R169+R174+R181+R190</f>
        <v>171.63918519999999</v>
      </c>
      <c r="S94" s="172"/>
      <c r="T94" s="174">
        <f>T95+T141+T149+T169+T174+T181+T190</f>
        <v>32.2425</v>
      </c>
      <c r="AR94" s="175" t="s">
        <v>523</v>
      </c>
      <c r="AT94" s="176" t="s">
        <v>515</v>
      </c>
      <c r="AU94" s="176" t="s">
        <v>516</v>
      </c>
      <c r="AY94" s="175" t="s">
        <v>598</v>
      </c>
      <c r="BK94" s="177">
        <f>BK95+BK141+BK149+BK169+BK174+BK181+BK190</f>
        <v>0</v>
      </c>
    </row>
    <row r="95" spans="2:65" s="11" customFormat="1" ht="22.9" customHeight="1">
      <c r="B95" s="164"/>
      <c r="C95" s="165"/>
      <c r="D95" s="166" t="s">
        <v>515</v>
      </c>
      <c r="E95" s="178" t="s">
        <v>523</v>
      </c>
      <c r="F95" s="178" t="s">
        <v>599</v>
      </c>
      <c r="G95" s="165"/>
      <c r="H95" s="165"/>
      <c r="I95" s="168"/>
      <c r="J95" s="179">
        <f>BK95</f>
        <v>0</v>
      </c>
      <c r="K95" s="165"/>
      <c r="L95" s="170"/>
      <c r="M95" s="171"/>
      <c r="N95" s="172"/>
      <c r="O95" s="172"/>
      <c r="P95" s="173">
        <f>SUM(P96:P140)</f>
        <v>0</v>
      </c>
      <c r="Q95" s="172"/>
      <c r="R95" s="173">
        <f>SUM(R96:R140)</f>
        <v>165.61005800000001</v>
      </c>
      <c r="S95" s="172"/>
      <c r="T95" s="174">
        <f>SUM(T96:T140)</f>
        <v>32.2425</v>
      </c>
      <c r="AR95" s="175" t="s">
        <v>523</v>
      </c>
      <c r="AT95" s="176" t="s">
        <v>515</v>
      </c>
      <c r="AU95" s="176" t="s">
        <v>523</v>
      </c>
      <c r="AY95" s="175" t="s">
        <v>598</v>
      </c>
      <c r="BK95" s="177">
        <f>SUM(BK96:BK140)</f>
        <v>0</v>
      </c>
    </row>
    <row r="96" spans="2:65" s="1" customFormat="1" ht="16.5" customHeight="1">
      <c r="B96" s="34"/>
      <c r="C96" s="180" t="s">
        <v>523</v>
      </c>
      <c r="D96" s="180" t="s">
        <v>600</v>
      </c>
      <c r="E96" s="181" t="s">
        <v>1119</v>
      </c>
      <c r="F96" s="182" t="s">
        <v>1120</v>
      </c>
      <c r="G96" s="183" t="s">
        <v>603</v>
      </c>
      <c r="H96" s="184">
        <v>13.5</v>
      </c>
      <c r="I96" s="185"/>
      <c r="J96" s="186">
        <f>ROUND(I96*H96,2)</f>
        <v>0</v>
      </c>
      <c r="K96" s="182" t="s">
        <v>604</v>
      </c>
      <c r="L96" s="38"/>
      <c r="M96" s="187" t="s">
        <v>447</v>
      </c>
      <c r="N96" s="188" t="s">
        <v>487</v>
      </c>
      <c r="O96" s="60"/>
      <c r="P96" s="189">
        <f>O96*H96</f>
        <v>0</v>
      </c>
      <c r="Q96" s="189">
        <v>0</v>
      </c>
      <c r="R96" s="189">
        <f>Q96*H96</f>
        <v>0</v>
      </c>
      <c r="S96" s="189">
        <v>0.26</v>
      </c>
      <c r="T96" s="190">
        <f>S96*H96</f>
        <v>3.5100000000000002</v>
      </c>
      <c r="AR96" s="17" t="s">
        <v>605</v>
      </c>
      <c r="AT96" s="17" t="s">
        <v>600</v>
      </c>
      <c r="AU96" s="17" t="s">
        <v>525</v>
      </c>
      <c r="AY96" s="17" t="s">
        <v>598</v>
      </c>
      <c r="BE96" s="191">
        <f>IF(N96="základní",J96,0)</f>
        <v>0</v>
      </c>
      <c r="BF96" s="191">
        <f>IF(N96="snížená",J96,0)</f>
        <v>0</v>
      </c>
      <c r="BG96" s="191">
        <f>IF(N96="zákl. přenesená",J96,0)</f>
        <v>0</v>
      </c>
      <c r="BH96" s="191">
        <f>IF(N96="sníž. přenesená",J96,0)</f>
        <v>0</v>
      </c>
      <c r="BI96" s="191">
        <f>IF(N96="nulová",J96,0)</f>
        <v>0</v>
      </c>
      <c r="BJ96" s="17" t="s">
        <v>523</v>
      </c>
      <c r="BK96" s="191">
        <f>ROUND(I96*H96,2)</f>
        <v>0</v>
      </c>
      <c r="BL96" s="17" t="s">
        <v>605</v>
      </c>
      <c r="BM96" s="17" t="s">
        <v>611</v>
      </c>
    </row>
    <row r="97" spans="2:65" s="12" customFormat="1">
      <c r="B97" s="192"/>
      <c r="C97" s="193"/>
      <c r="D97" s="194" t="s">
        <v>607</v>
      </c>
      <c r="E97" s="195" t="s">
        <v>447</v>
      </c>
      <c r="F97" s="196" t="s">
        <v>219</v>
      </c>
      <c r="G97" s="193"/>
      <c r="H97" s="197">
        <v>13.5</v>
      </c>
      <c r="I97" s="198"/>
      <c r="J97" s="193"/>
      <c r="K97" s="193"/>
      <c r="L97" s="199"/>
      <c r="M97" s="200"/>
      <c r="N97" s="201"/>
      <c r="O97" s="201"/>
      <c r="P97" s="201"/>
      <c r="Q97" s="201"/>
      <c r="R97" s="201"/>
      <c r="S97" s="201"/>
      <c r="T97" s="202"/>
      <c r="AT97" s="203" t="s">
        <v>607</v>
      </c>
      <c r="AU97" s="203" t="s">
        <v>525</v>
      </c>
      <c r="AV97" s="12" t="s">
        <v>525</v>
      </c>
      <c r="AW97" s="12" t="s">
        <v>478</v>
      </c>
      <c r="AX97" s="12" t="s">
        <v>523</v>
      </c>
      <c r="AY97" s="203" t="s">
        <v>598</v>
      </c>
    </row>
    <row r="98" spans="2:65" s="1" customFormat="1" ht="16.5" customHeight="1">
      <c r="B98" s="34"/>
      <c r="C98" s="180" t="s">
        <v>525</v>
      </c>
      <c r="D98" s="180" t="s">
        <v>600</v>
      </c>
      <c r="E98" s="181" t="s">
        <v>613</v>
      </c>
      <c r="F98" s="182" t="s">
        <v>614</v>
      </c>
      <c r="G98" s="183" t="s">
        <v>603</v>
      </c>
      <c r="H98" s="184">
        <v>36</v>
      </c>
      <c r="I98" s="185"/>
      <c r="J98" s="186">
        <f>ROUND(I98*H98,2)</f>
        <v>0</v>
      </c>
      <c r="K98" s="182" t="s">
        <v>604</v>
      </c>
      <c r="L98" s="38"/>
      <c r="M98" s="187" t="s">
        <v>447</v>
      </c>
      <c r="N98" s="188" t="s">
        <v>487</v>
      </c>
      <c r="O98" s="60"/>
      <c r="P98" s="189">
        <f>O98*H98</f>
        <v>0</v>
      </c>
      <c r="Q98" s="189">
        <v>0</v>
      </c>
      <c r="R98" s="189">
        <f>Q98*H98</f>
        <v>0</v>
      </c>
      <c r="S98" s="189">
        <v>0.18</v>
      </c>
      <c r="T98" s="190">
        <f>S98*H98</f>
        <v>6.4799999999999995</v>
      </c>
      <c r="AR98" s="17" t="s">
        <v>605</v>
      </c>
      <c r="AT98" s="17" t="s">
        <v>600</v>
      </c>
      <c r="AU98" s="17" t="s">
        <v>525</v>
      </c>
      <c r="AY98" s="17" t="s">
        <v>598</v>
      </c>
      <c r="BE98" s="191">
        <f>IF(N98="základní",J98,0)</f>
        <v>0</v>
      </c>
      <c r="BF98" s="191">
        <f>IF(N98="snížená",J98,0)</f>
        <v>0</v>
      </c>
      <c r="BG98" s="191">
        <f>IF(N98="zákl. přenesená",J98,0)</f>
        <v>0</v>
      </c>
      <c r="BH98" s="191">
        <f>IF(N98="sníž. přenesená",J98,0)</f>
        <v>0</v>
      </c>
      <c r="BI98" s="191">
        <f>IF(N98="nulová",J98,0)</f>
        <v>0</v>
      </c>
      <c r="BJ98" s="17" t="s">
        <v>523</v>
      </c>
      <c r="BK98" s="191">
        <f>ROUND(I98*H98,2)</f>
        <v>0</v>
      </c>
      <c r="BL98" s="17" t="s">
        <v>605</v>
      </c>
      <c r="BM98" s="17" t="s">
        <v>615</v>
      </c>
    </row>
    <row r="99" spans="2:65" s="12" customFormat="1">
      <c r="B99" s="192"/>
      <c r="C99" s="193"/>
      <c r="D99" s="194" t="s">
        <v>607</v>
      </c>
      <c r="E99" s="195" t="s">
        <v>447</v>
      </c>
      <c r="F99" s="196" t="s">
        <v>219</v>
      </c>
      <c r="G99" s="193"/>
      <c r="H99" s="197">
        <v>13.5</v>
      </c>
      <c r="I99" s="198"/>
      <c r="J99" s="193"/>
      <c r="K99" s="193"/>
      <c r="L99" s="199"/>
      <c r="M99" s="200"/>
      <c r="N99" s="201"/>
      <c r="O99" s="201"/>
      <c r="P99" s="201"/>
      <c r="Q99" s="201"/>
      <c r="R99" s="201"/>
      <c r="S99" s="201"/>
      <c r="T99" s="202"/>
      <c r="AT99" s="203" t="s">
        <v>607</v>
      </c>
      <c r="AU99" s="203" t="s">
        <v>525</v>
      </c>
      <c r="AV99" s="12" t="s">
        <v>525</v>
      </c>
      <c r="AW99" s="12" t="s">
        <v>478</v>
      </c>
      <c r="AX99" s="12" t="s">
        <v>516</v>
      </c>
      <c r="AY99" s="203" t="s">
        <v>598</v>
      </c>
    </row>
    <row r="100" spans="2:65" s="12" customFormat="1">
      <c r="B100" s="192"/>
      <c r="C100" s="193"/>
      <c r="D100" s="194" t="s">
        <v>607</v>
      </c>
      <c r="E100" s="195" t="s">
        <v>447</v>
      </c>
      <c r="F100" s="196" t="s">
        <v>220</v>
      </c>
      <c r="G100" s="193"/>
      <c r="H100" s="197">
        <v>22.5</v>
      </c>
      <c r="I100" s="198"/>
      <c r="J100" s="193"/>
      <c r="K100" s="193"/>
      <c r="L100" s="199"/>
      <c r="M100" s="200"/>
      <c r="N100" s="201"/>
      <c r="O100" s="201"/>
      <c r="P100" s="201"/>
      <c r="Q100" s="201"/>
      <c r="R100" s="201"/>
      <c r="S100" s="201"/>
      <c r="T100" s="202"/>
      <c r="AT100" s="203" t="s">
        <v>607</v>
      </c>
      <c r="AU100" s="203" t="s">
        <v>525</v>
      </c>
      <c r="AV100" s="12" t="s">
        <v>525</v>
      </c>
      <c r="AW100" s="12" t="s">
        <v>478</v>
      </c>
      <c r="AX100" s="12" t="s">
        <v>516</v>
      </c>
      <c r="AY100" s="203" t="s">
        <v>598</v>
      </c>
    </row>
    <row r="101" spans="2:65" s="13" customFormat="1">
      <c r="B101" s="204"/>
      <c r="C101" s="205"/>
      <c r="D101" s="194" t="s">
        <v>607</v>
      </c>
      <c r="E101" s="206" t="s">
        <v>447</v>
      </c>
      <c r="F101" s="207" t="s">
        <v>627</v>
      </c>
      <c r="G101" s="205"/>
      <c r="H101" s="208">
        <v>36</v>
      </c>
      <c r="I101" s="209"/>
      <c r="J101" s="205"/>
      <c r="K101" s="205"/>
      <c r="L101" s="210"/>
      <c r="M101" s="211"/>
      <c r="N101" s="212"/>
      <c r="O101" s="212"/>
      <c r="P101" s="212"/>
      <c r="Q101" s="212"/>
      <c r="R101" s="212"/>
      <c r="S101" s="212"/>
      <c r="T101" s="213"/>
      <c r="AT101" s="214" t="s">
        <v>607</v>
      </c>
      <c r="AU101" s="214" t="s">
        <v>525</v>
      </c>
      <c r="AV101" s="13" t="s">
        <v>605</v>
      </c>
      <c r="AW101" s="13" t="s">
        <v>478</v>
      </c>
      <c r="AX101" s="13" t="s">
        <v>523</v>
      </c>
      <c r="AY101" s="214" t="s">
        <v>598</v>
      </c>
    </row>
    <row r="102" spans="2:65" s="1" customFormat="1" ht="16.5" customHeight="1">
      <c r="B102" s="34"/>
      <c r="C102" s="180" t="s">
        <v>612</v>
      </c>
      <c r="D102" s="180" t="s">
        <v>600</v>
      </c>
      <c r="E102" s="181" t="s">
        <v>1123</v>
      </c>
      <c r="F102" s="182" t="s">
        <v>1124</v>
      </c>
      <c r="G102" s="183" t="s">
        <v>603</v>
      </c>
      <c r="H102" s="184">
        <v>15.75</v>
      </c>
      <c r="I102" s="185"/>
      <c r="J102" s="186">
        <f>ROUND(I102*H102,2)</f>
        <v>0</v>
      </c>
      <c r="K102" s="182" t="s">
        <v>604</v>
      </c>
      <c r="L102" s="38"/>
      <c r="M102" s="187" t="s">
        <v>447</v>
      </c>
      <c r="N102" s="188" t="s">
        <v>487</v>
      </c>
      <c r="O102" s="60"/>
      <c r="P102" s="189">
        <f>O102*H102</f>
        <v>0</v>
      </c>
      <c r="Q102" s="189">
        <v>0</v>
      </c>
      <c r="R102" s="189">
        <f>Q102*H102</f>
        <v>0</v>
      </c>
      <c r="S102" s="189">
        <v>0.22</v>
      </c>
      <c r="T102" s="190">
        <f>S102*H102</f>
        <v>3.4649999999999999</v>
      </c>
      <c r="AR102" s="17" t="s">
        <v>605</v>
      </c>
      <c r="AT102" s="17" t="s">
        <v>600</v>
      </c>
      <c r="AU102" s="17" t="s">
        <v>525</v>
      </c>
      <c r="AY102" s="17" t="s">
        <v>598</v>
      </c>
      <c r="BE102" s="191">
        <f>IF(N102="základní",J102,0)</f>
        <v>0</v>
      </c>
      <c r="BF102" s="191">
        <f>IF(N102="snížená",J102,0)</f>
        <v>0</v>
      </c>
      <c r="BG102" s="191">
        <f>IF(N102="zákl. přenesená",J102,0)</f>
        <v>0</v>
      </c>
      <c r="BH102" s="191">
        <f>IF(N102="sníž. přenesená",J102,0)</f>
        <v>0</v>
      </c>
      <c r="BI102" s="191">
        <f>IF(N102="nulová",J102,0)</f>
        <v>0</v>
      </c>
      <c r="BJ102" s="17" t="s">
        <v>523</v>
      </c>
      <c r="BK102" s="191">
        <f>ROUND(I102*H102,2)</f>
        <v>0</v>
      </c>
      <c r="BL102" s="17" t="s">
        <v>605</v>
      </c>
      <c r="BM102" s="17" t="s">
        <v>1125</v>
      </c>
    </row>
    <row r="103" spans="2:65" s="12" customFormat="1">
      <c r="B103" s="192"/>
      <c r="C103" s="193"/>
      <c r="D103" s="194" t="s">
        <v>607</v>
      </c>
      <c r="E103" s="195" t="s">
        <v>447</v>
      </c>
      <c r="F103" s="196" t="s">
        <v>221</v>
      </c>
      <c r="G103" s="193"/>
      <c r="H103" s="197">
        <v>15.75</v>
      </c>
      <c r="I103" s="198"/>
      <c r="J103" s="193"/>
      <c r="K103" s="193"/>
      <c r="L103" s="199"/>
      <c r="M103" s="200"/>
      <c r="N103" s="201"/>
      <c r="O103" s="201"/>
      <c r="P103" s="201"/>
      <c r="Q103" s="201"/>
      <c r="R103" s="201"/>
      <c r="S103" s="201"/>
      <c r="T103" s="202"/>
      <c r="AT103" s="203" t="s">
        <v>607</v>
      </c>
      <c r="AU103" s="203" t="s">
        <v>525</v>
      </c>
      <c r="AV103" s="12" t="s">
        <v>525</v>
      </c>
      <c r="AW103" s="12" t="s">
        <v>478</v>
      </c>
      <c r="AX103" s="12" t="s">
        <v>523</v>
      </c>
      <c r="AY103" s="203" t="s">
        <v>598</v>
      </c>
    </row>
    <row r="104" spans="2:65" s="1" customFormat="1" ht="16.5" customHeight="1">
      <c r="B104" s="34"/>
      <c r="C104" s="180" t="s">
        <v>605</v>
      </c>
      <c r="D104" s="180" t="s">
        <v>600</v>
      </c>
      <c r="E104" s="181" t="s">
        <v>222</v>
      </c>
      <c r="F104" s="182" t="s">
        <v>223</v>
      </c>
      <c r="G104" s="183" t="s">
        <v>603</v>
      </c>
      <c r="H104" s="184">
        <v>15.75</v>
      </c>
      <c r="I104" s="185"/>
      <c r="J104" s="186">
        <f>ROUND(I104*H104,2)</f>
        <v>0</v>
      </c>
      <c r="K104" s="182" t="s">
        <v>604</v>
      </c>
      <c r="L104" s="38"/>
      <c r="M104" s="187" t="s">
        <v>447</v>
      </c>
      <c r="N104" s="188" t="s">
        <v>487</v>
      </c>
      <c r="O104" s="60"/>
      <c r="P104" s="189">
        <f>O104*H104</f>
        <v>0</v>
      </c>
      <c r="Q104" s="189">
        <v>0</v>
      </c>
      <c r="R104" s="189">
        <f>Q104*H104</f>
        <v>0</v>
      </c>
      <c r="S104" s="189">
        <v>0.3</v>
      </c>
      <c r="T104" s="190">
        <f>S104*H104</f>
        <v>4.7249999999999996</v>
      </c>
      <c r="AR104" s="17" t="s">
        <v>605</v>
      </c>
      <c r="AT104" s="17" t="s">
        <v>600</v>
      </c>
      <c r="AU104" s="17" t="s">
        <v>525</v>
      </c>
      <c r="AY104" s="17" t="s">
        <v>598</v>
      </c>
      <c r="BE104" s="191">
        <f>IF(N104="základní",J104,0)</f>
        <v>0</v>
      </c>
      <c r="BF104" s="191">
        <f>IF(N104="snížená",J104,0)</f>
        <v>0</v>
      </c>
      <c r="BG104" s="191">
        <f>IF(N104="zákl. přenesená",J104,0)</f>
        <v>0</v>
      </c>
      <c r="BH104" s="191">
        <f>IF(N104="sníž. přenesená",J104,0)</f>
        <v>0</v>
      </c>
      <c r="BI104" s="191">
        <f>IF(N104="nulová",J104,0)</f>
        <v>0</v>
      </c>
      <c r="BJ104" s="17" t="s">
        <v>523</v>
      </c>
      <c r="BK104" s="191">
        <f>ROUND(I104*H104,2)</f>
        <v>0</v>
      </c>
      <c r="BL104" s="17" t="s">
        <v>605</v>
      </c>
      <c r="BM104" s="17" t="s">
        <v>618</v>
      </c>
    </row>
    <row r="105" spans="2:65" s="12" customFormat="1">
      <c r="B105" s="192"/>
      <c r="C105" s="193"/>
      <c r="D105" s="194" t="s">
        <v>607</v>
      </c>
      <c r="E105" s="195" t="s">
        <v>447</v>
      </c>
      <c r="F105" s="196" t="s">
        <v>221</v>
      </c>
      <c r="G105" s="193"/>
      <c r="H105" s="197">
        <v>15.75</v>
      </c>
      <c r="I105" s="198"/>
      <c r="J105" s="193"/>
      <c r="K105" s="193"/>
      <c r="L105" s="199"/>
      <c r="M105" s="200"/>
      <c r="N105" s="201"/>
      <c r="O105" s="201"/>
      <c r="P105" s="201"/>
      <c r="Q105" s="201"/>
      <c r="R105" s="201"/>
      <c r="S105" s="201"/>
      <c r="T105" s="202"/>
      <c r="AT105" s="203" t="s">
        <v>607</v>
      </c>
      <c r="AU105" s="203" t="s">
        <v>525</v>
      </c>
      <c r="AV105" s="12" t="s">
        <v>525</v>
      </c>
      <c r="AW105" s="12" t="s">
        <v>478</v>
      </c>
      <c r="AX105" s="12" t="s">
        <v>523</v>
      </c>
      <c r="AY105" s="203" t="s">
        <v>598</v>
      </c>
    </row>
    <row r="106" spans="2:65" s="1" customFormat="1" ht="16.5" customHeight="1">
      <c r="B106" s="34"/>
      <c r="C106" s="180" t="s">
        <v>619</v>
      </c>
      <c r="D106" s="180" t="s">
        <v>600</v>
      </c>
      <c r="E106" s="181" t="s">
        <v>629</v>
      </c>
      <c r="F106" s="182" t="s">
        <v>630</v>
      </c>
      <c r="G106" s="183" t="s">
        <v>603</v>
      </c>
      <c r="H106" s="184">
        <v>22.5</v>
      </c>
      <c r="I106" s="185"/>
      <c r="J106" s="186">
        <f>ROUND(I106*H106,2)</f>
        <v>0</v>
      </c>
      <c r="K106" s="182" t="s">
        <v>604</v>
      </c>
      <c r="L106" s="38"/>
      <c r="M106" s="187" t="s">
        <v>447</v>
      </c>
      <c r="N106" s="188" t="s">
        <v>487</v>
      </c>
      <c r="O106" s="60"/>
      <c r="P106" s="189">
        <f>O106*H106</f>
        <v>0</v>
      </c>
      <c r="Q106" s="189">
        <v>0</v>
      </c>
      <c r="R106" s="189">
        <f>Q106*H106</f>
        <v>0</v>
      </c>
      <c r="S106" s="189">
        <v>0.625</v>
      </c>
      <c r="T106" s="190">
        <f>S106*H106</f>
        <v>14.0625</v>
      </c>
      <c r="AR106" s="17" t="s">
        <v>605</v>
      </c>
      <c r="AT106" s="17" t="s">
        <v>600</v>
      </c>
      <c r="AU106" s="17" t="s">
        <v>525</v>
      </c>
      <c r="AY106" s="17" t="s">
        <v>598</v>
      </c>
      <c r="BE106" s="191">
        <f>IF(N106="základní",J106,0)</f>
        <v>0</v>
      </c>
      <c r="BF106" s="191">
        <f>IF(N106="snížená",J106,0)</f>
        <v>0</v>
      </c>
      <c r="BG106" s="191">
        <f>IF(N106="zákl. přenesená",J106,0)</f>
        <v>0</v>
      </c>
      <c r="BH106" s="191">
        <f>IF(N106="sníž. přenesená",J106,0)</f>
        <v>0</v>
      </c>
      <c r="BI106" s="191">
        <f>IF(N106="nulová",J106,0)</f>
        <v>0</v>
      </c>
      <c r="BJ106" s="17" t="s">
        <v>523</v>
      </c>
      <c r="BK106" s="191">
        <f>ROUND(I106*H106,2)</f>
        <v>0</v>
      </c>
      <c r="BL106" s="17" t="s">
        <v>605</v>
      </c>
      <c r="BM106" s="17" t="s">
        <v>631</v>
      </c>
    </row>
    <row r="107" spans="2:65" s="12" customFormat="1">
      <c r="B107" s="192"/>
      <c r="C107" s="193"/>
      <c r="D107" s="194" t="s">
        <v>607</v>
      </c>
      <c r="E107" s="195" t="s">
        <v>447</v>
      </c>
      <c r="F107" s="196" t="s">
        <v>220</v>
      </c>
      <c r="G107" s="193"/>
      <c r="H107" s="197">
        <v>22.5</v>
      </c>
      <c r="I107" s="198"/>
      <c r="J107" s="193"/>
      <c r="K107" s="193"/>
      <c r="L107" s="199"/>
      <c r="M107" s="200"/>
      <c r="N107" s="201"/>
      <c r="O107" s="201"/>
      <c r="P107" s="201"/>
      <c r="Q107" s="201"/>
      <c r="R107" s="201"/>
      <c r="S107" s="201"/>
      <c r="T107" s="202"/>
      <c r="AT107" s="203" t="s">
        <v>607</v>
      </c>
      <c r="AU107" s="203" t="s">
        <v>525</v>
      </c>
      <c r="AV107" s="12" t="s">
        <v>525</v>
      </c>
      <c r="AW107" s="12" t="s">
        <v>478</v>
      </c>
      <c r="AX107" s="12" t="s">
        <v>523</v>
      </c>
      <c r="AY107" s="203" t="s">
        <v>598</v>
      </c>
    </row>
    <row r="108" spans="2:65" s="1" customFormat="1" ht="16.5" customHeight="1">
      <c r="B108" s="34"/>
      <c r="C108" s="180" t="s">
        <v>628</v>
      </c>
      <c r="D108" s="180" t="s">
        <v>600</v>
      </c>
      <c r="E108" s="181" t="s">
        <v>657</v>
      </c>
      <c r="F108" s="182" t="s">
        <v>658</v>
      </c>
      <c r="G108" s="183" t="s">
        <v>659</v>
      </c>
      <c r="H108" s="184">
        <v>245</v>
      </c>
      <c r="I108" s="185"/>
      <c r="J108" s="186">
        <f>ROUND(I108*H108,2)</f>
        <v>0</v>
      </c>
      <c r="K108" s="182" t="s">
        <v>604</v>
      </c>
      <c r="L108" s="38"/>
      <c r="M108" s="187" t="s">
        <v>447</v>
      </c>
      <c r="N108" s="188" t="s">
        <v>487</v>
      </c>
      <c r="O108" s="60"/>
      <c r="P108" s="189">
        <f>O108*H108</f>
        <v>0</v>
      </c>
      <c r="Q108" s="189">
        <v>0</v>
      </c>
      <c r="R108" s="189">
        <f>Q108*H108</f>
        <v>0</v>
      </c>
      <c r="S108" s="189">
        <v>0</v>
      </c>
      <c r="T108" s="190">
        <f>S108*H108</f>
        <v>0</v>
      </c>
      <c r="AR108" s="17" t="s">
        <v>605</v>
      </c>
      <c r="AT108" s="17" t="s">
        <v>600</v>
      </c>
      <c r="AU108" s="17" t="s">
        <v>525</v>
      </c>
      <c r="AY108" s="17" t="s">
        <v>598</v>
      </c>
      <c r="BE108" s="191">
        <f>IF(N108="základní",J108,0)</f>
        <v>0</v>
      </c>
      <c r="BF108" s="191">
        <f>IF(N108="snížená",J108,0)</f>
        <v>0</v>
      </c>
      <c r="BG108" s="191">
        <f>IF(N108="zákl. přenesená",J108,0)</f>
        <v>0</v>
      </c>
      <c r="BH108" s="191">
        <f>IF(N108="sníž. přenesená",J108,0)</f>
        <v>0</v>
      </c>
      <c r="BI108" s="191">
        <f>IF(N108="nulová",J108,0)</f>
        <v>0</v>
      </c>
      <c r="BJ108" s="17" t="s">
        <v>523</v>
      </c>
      <c r="BK108" s="191">
        <f>ROUND(I108*H108,2)</f>
        <v>0</v>
      </c>
      <c r="BL108" s="17" t="s">
        <v>605</v>
      </c>
      <c r="BM108" s="17" t="s">
        <v>224</v>
      </c>
    </row>
    <row r="109" spans="2:65" s="12" customFormat="1">
      <c r="B109" s="192"/>
      <c r="C109" s="193"/>
      <c r="D109" s="194" t="s">
        <v>607</v>
      </c>
      <c r="E109" s="195" t="s">
        <v>447</v>
      </c>
      <c r="F109" s="196" t="s">
        <v>225</v>
      </c>
      <c r="G109" s="193"/>
      <c r="H109" s="197">
        <v>245</v>
      </c>
      <c r="I109" s="198"/>
      <c r="J109" s="193"/>
      <c r="K109" s="193"/>
      <c r="L109" s="199"/>
      <c r="M109" s="200"/>
      <c r="N109" s="201"/>
      <c r="O109" s="201"/>
      <c r="P109" s="201"/>
      <c r="Q109" s="201"/>
      <c r="R109" s="201"/>
      <c r="S109" s="201"/>
      <c r="T109" s="202"/>
      <c r="AT109" s="203" t="s">
        <v>607</v>
      </c>
      <c r="AU109" s="203" t="s">
        <v>525</v>
      </c>
      <c r="AV109" s="12" t="s">
        <v>525</v>
      </c>
      <c r="AW109" s="12" t="s">
        <v>478</v>
      </c>
      <c r="AX109" s="12" t="s">
        <v>523</v>
      </c>
      <c r="AY109" s="203" t="s">
        <v>598</v>
      </c>
    </row>
    <row r="110" spans="2:65" s="1" customFormat="1" ht="16.5" customHeight="1">
      <c r="B110" s="34"/>
      <c r="C110" s="180" t="s">
        <v>635</v>
      </c>
      <c r="D110" s="180" t="s">
        <v>600</v>
      </c>
      <c r="E110" s="181" t="s">
        <v>662</v>
      </c>
      <c r="F110" s="182" t="s">
        <v>663</v>
      </c>
      <c r="G110" s="183" t="s">
        <v>664</v>
      </c>
      <c r="H110" s="184">
        <v>49</v>
      </c>
      <c r="I110" s="185"/>
      <c r="J110" s="186">
        <f>ROUND(I110*H110,2)</f>
        <v>0</v>
      </c>
      <c r="K110" s="182" t="s">
        <v>604</v>
      </c>
      <c r="L110" s="38"/>
      <c r="M110" s="187" t="s">
        <v>447</v>
      </c>
      <c r="N110" s="188" t="s">
        <v>487</v>
      </c>
      <c r="O110" s="60"/>
      <c r="P110" s="189">
        <f>O110*H110</f>
        <v>0</v>
      </c>
      <c r="Q110" s="189">
        <v>0</v>
      </c>
      <c r="R110" s="189">
        <f>Q110*H110</f>
        <v>0</v>
      </c>
      <c r="S110" s="189">
        <v>0</v>
      </c>
      <c r="T110" s="190">
        <f>S110*H110</f>
        <v>0</v>
      </c>
      <c r="AR110" s="17" t="s">
        <v>605</v>
      </c>
      <c r="AT110" s="17" t="s">
        <v>600</v>
      </c>
      <c r="AU110" s="17" t="s">
        <v>525</v>
      </c>
      <c r="AY110" s="17" t="s">
        <v>598</v>
      </c>
      <c r="BE110" s="191">
        <f>IF(N110="základní",J110,0)</f>
        <v>0</v>
      </c>
      <c r="BF110" s="191">
        <f>IF(N110="snížená",J110,0)</f>
        <v>0</v>
      </c>
      <c r="BG110" s="191">
        <f>IF(N110="zákl. přenesená",J110,0)</f>
        <v>0</v>
      </c>
      <c r="BH110" s="191">
        <f>IF(N110="sníž. přenesená",J110,0)</f>
        <v>0</v>
      </c>
      <c r="BI110" s="191">
        <f>IF(N110="nulová",J110,0)</f>
        <v>0</v>
      </c>
      <c r="BJ110" s="17" t="s">
        <v>523</v>
      </c>
      <c r="BK110" s="191">
        <f>ROUND(I110*H110,2)</f>
        <v>0</v>
      </c>
      <c r="BL110" s="17" t="s">
        <v>605</v>
      </c>
      <c r="BM110" s="17" t="s">
        <v>226</v>
      </c>
    </row>
    <row r="111" spans="2:65" s="1" customFormat="1" ht="16.5" customHeight="1">
      <c r="B111" s="34"/>
      <c r="C111" s="180" t="s">
        <v>639</v>
      </c>
      <c r="D111" s="180" t="s">
        <v>600</v>
      </c>
      <c r="E111" s="181" t="s">
        <v>667</v>
      </c>
      <c r="F111" s="182" t="s">
        <v>668</v>
      </c>
      <c r="G111" s="183" t="s">
        <v>669</v>
      </c>
      <c r="H111" s="184">
        <v>17.55</v>
      </c>
      <c r="I111" s="185"/>
      <c r="J111" s="186">
        <f>ROUND(I111*H111,2)</f>
        <v>0</v>
      </c>
      <c r="K111" s="182" t="s">
        <v>604</v>
      </c>
      <c r="L111" s="38"/>
      <c r="M111" s="187" t="s">
        <v>447</v>
      </c>
      <c r="N111" s="188" t="s">
        <v>487</v>
      </c>
      <c r="O111" s="60"/>
      <c r="P111" s="189">
        <f>O111*H111</f>
        <v>0</v>
      </c>
      <c r="Q111" s="189">
        <v>0</v>
      </c>
      <c r="R111" s="189">
        <f>Q111*H111</f>
        <v>0</v>
      </c>
      <c r="S111" s="189">
        <v>0</v>
      </c>
      <c r="T111" s="190">
        <f>S111*H111</f>
        <v>0</v>
      </c>
      <c r="AR111" s="17" t="s">
        <v>605</v>
      </c>
      <c r="AT111" s="17" t="s">
        <v>600</v>
      </c>
      <c r="AU111" s="17" t="s">
        <v>525</v>
      </c>
      <c r="AY111" s="17" t="s">
        <v>598</v>
      </c>
      <c r="BE111" s="191">
        <f>IF(N111="základní",J111,0)</f>
        <v>0</v>
      </c>
      <c r="BF111" s="191">
        <f>IF(N111="snížená",J111,0)</f>
        <v>0</v>
      </c>
      <c r="BG111" s="191">
        <f>IF(N111="zákl. přenesená",J111,0)</f>
        <v>0</v>
      </c>
      <c r="BH111" s="191">
        <f>IF(N111="sníž. přenesená",J111,0)</f>
        <v>0</v>
      </c>
      <c r="BI111" s="191">
        <f>IF(N111="nulová",J111,0)</f>
        <v>0</v>
      </c>
      <c r="BJ111" s="17" t="s">
        <v>523</v>
      </c>
      <c r="BK111" s="191">
        <f>ROUND(I111*H111,2)</f>
        <v>0</v>
      </c>
      <c r="BL111" s="17" t="s">
        <v>605</v>
      </c>
      <c r="BM111" s="17" t="s">
        <v>670</v>
      </c>
    </row>
    <row r="112" spans="2:65" s="12" customFormat="1">
      <c r="B112" s="192"/>
      <c r="C112" s="193"/>
      <c r="D112" s="194" t="s">
        <v>607</v>
      </c>
      <c r="E112" s="195" t="s">
        <v>447</v>
      </c>
      <c r="F112" s="196" t="s">
        <v>232</v>
      </c>
      <c r="G112" s="193"/>
      <c r="H112" s="197">
        <v>17.55</v>
      </c>
      <c r="I112" s="198"/>
      <c r="J112" s="193"/>
      <c r="K112" s="193"/>
      <c r="L112" s="199"/>
      <c r="M112" s="200"/>
      <c r="N112" s="201"/>
      <c r="O112" s="201"/>
      <c r="P112" s="201"/>
      <c r="Q112" s="201"/>
      <c r="R112" s="201"/>
      <c r="S112" s="201"/>
      <c r="T112" s="202"/>
      <c r="AT112" s="203" t="s">
        <v>607</v>
      </c>
      <c r="AU112" s="203" t="s">
        <v>525</v>
      </c>
      <c r="AV112" s="12" t="s">
        <v>525</v>
      </c>
      <c r="AW112" s="12" t="s">
        <v>478</v>
      </c>
      <c r="AX112" s="12" t="s">
        <v>523</v>
      </c>
      <c r="AY112" s="203" t="s">
        <v>598</v>
      </c>
    </row>
    <row r="113" spans="2:65" s="1" customFormat="1" ht="16.5" customHeight="1">
      <c r="B113" s="34"/>
      <c r="C113" s="180" t="s">
        <v>646</v>
      </c>
      <c r="D113" s="180" t="s">
        <v>600</v>
      </c>
      <c r="E113" s="181" t="s">
        <v>676</v>
      </c>
      <c r="F113" s="182" t="s">
        <v>677</v>
      </c>
      <c r="G113" s="183" t="s">
        <v>669</v>
      </c>
      <c r="H113" s="184">
        <v>137.81299999999999</v>
      </c>
      <c r="I113" s="185"/>
      <c r="J113" s="186">
        <f>ROUND(I113*H113,2)</f>
        <v>0</v>
      </c>
      <c r="K113" s="182" t="s">
        <v>604</v>
      </c>
      <c r="L113" s="38"/>
      <c r="M113" s="187" t="s">
        <v>447</v>
      </c>
      <c r="N113" s="188" t="s">
        <v>487</v>
      </c>
      <c r="O113" s="60"/>
      <c r="P113" s="189">
        <f>O113*H113</f>
        <v>0</v>
      </c>
      <c r="Q113" s="189">
        <v>0</v>
      </c>
      <c r="R113" s="189">
        <f>Q113*H113</f>
        <v>0</v>
      </c>
      <c r="S113" s="189">
        <v>0</v>
      </c>
      <c r="T113" s="190">
        <f>S113*H113</f>
        <v>0</v>
      </c>
      <c r="AR113" s="17" t="s">
        <v>605</v>
      </c>
      <c r="AT113" s="17" t="s">
        <v>600</v>
      </c>
      <c r="AU113" s="17" t="s">
        <v>525</v>
      </c>
      <c r="AY113" s="17" t="s">
        <v>598</v>
      </c>
      <c r="BE113" s="191">
        <f>IF(N113="základní",J113,0)</f>
        <v>0</v>
      </c>
      <c r="BF113" s="191">
        <f>IF(N113="snížená",J113,0)</f>
        <v>0</v>
      </c>
      <c r="BG113" s="191">
        <f>IF(N113="zákl. přenesená",J113,0)</f>
        <v>0</v>
      </c>
      <c r="BH113" s="191">
        <f>IF(N113="sníž. přenesená",J113,0)</f>
        <v>0</v>
      </c>
      <c r="BI113" s="191">
        <f>IF(N113="nulová",J113,0)</f>
        <v>0</v>
      </c>
      <c r="BJ113" s="17" t="s">
        <v>523</v>
      </c>
      <c r="BK113" s="191">
        <f>ROUND(I113*H113,2)</f>
        <v>0</v>
      </c>
      <c r="BL113" s="17" t="s">
        <v>605</v>
      </c>
      <c r="BM113" s="17" t="s">
        <v>1133</v>
      </c>
    </row>
    <row r="114" spans="2:65" s="12" customFormat="1">
      <c r="B114" s="192"/>
      <c r="C114" s="193"/>
      <c r="D114" s="194" t="s">
        <v>607</v>
      </c>
      <c r="E114" s="195" t="s">
        <v>447</v>
      </c>
      <c r="F114" s="196" t="s">
        <v>233</v>
      </c>
      <c r="G114" s="193"/>
      <c r="H114" s="197">
        <v>137.81299999999999</v>
      </c>
      <c r="I114" s="198"/>
      <c r="J114" s="193"/>
      <c r="K114" s="193"/>
      <c r="L114" s="199"/>
      <c r="M114" s="200"/>
      <c r="N114" s="201"/>
      <c r="O114" s="201"/>
      <c r="P114" s="201"/>
      <c r="Q114" s="201"/>
      <c r="R114" s="201"/>
      <c r="S114" s="201"/>
      <c r="T114" s="202"/>
      <c r="AT114" s="203" t="s">
        <v>607</v>
      </c>
      <c r="AU114" s="203" t="s">
        <v>525</v>
      </c>
      <c r="AV114" s="12" t="s">
        <v>525</v>
      </c>
      <c r="AW114" s="12" t="s">
        <v>478</v>
      </c>
      <c r="AX114" s="12" t="s">
        <v>523</v>
      </c>
      <c r="AY114" s="203" t="s">
        <v>598</v>
      </c>
    </row>
    <row r="115" spans="2:65" s="1" customFormat="1" ht="16.5" customHeight="1">
      <c r="B115" s="34"/>
      <c r="C115" s="180" t="s">
        <v>656</v>
      </c>
      <c r="D115" s="180" t="s">
        <v>600</v>
      </c>
      <c r="E115" s="181" t="s">
        <v>686</v>
      </c>
      <c r="F115" s="182" t="s">
        <v>687</v>
      </c>
      <c r="G115" s="183" t="s">
        <v>669</v>
      </c>
      <c r="H115" s="184">
        <v>137.81299999999999</v>
      </c>
      <c r="I115" s="185"/>
      <c r="J115" s="186">
        <f>ROUND(I115*H115,2)</f>
        <v>0</v>
      </c>
      <c r="K115" s="182" t="s">
        <v>604</v>
      </c>
      <c r="L115" s="38"/>
      <c r="M115" s="187" t="s">
        <v>447</v>
      </c>
      <c r="N115" s="188" t="s">
        <v>487</v>
      </c>
      <c r="O115" s="60"/>
      <c r="P115" s="189">
        <f>O115*H115</f>
        <v>0</v>
      </c>
      <c r="Q115" s="189">
        <v>0</v>
      </c>
      <c r="R115" s="189">
        <f>Q115*H115</f>
        <v>0</v>
      </c>
      <c r="S115" s="189">
        <v>0</v>
      </c>
      <c r="T115" s="190">
        <f>S115*H115</f>
        <v>0</v>
      </c>
      <c r="AR115" s="17" t="s">
        <v>605</v>
      </c>
      <c r="AT115" s="17" t="s">
        <v>600</v>
      </c>
      <c r="AU115" s="17" t="s">
        <v>525</v>
      </c>
      <c r="AY115" s="17" t="s">
        <v>598</v>
      </c>
      <c r="BE115" s="191">
        <f>IF(N115="základní",J115,0)</f>
        <v>0</v>
      </c>
      <c r="BF115" s="191">
        <f>IF(N115="snížená",J115,0)</f>
        <v>0</v>
      </c>
      <c r="BG115" s="191">
        <f>IF(N115="zákl. přenesená",J115,0)</f>
        <v>0</v>
      </c>
      <c r="BH115" s="191">
        <f>IF(N115="sníž. přenesená",J115,0)</f>
        <v>0</v>
      </c>
      <c r="BI115" s="191">
        <f>IF(N115="nulová",J115,0)</f>
        <v>0</v>
      </c>
      <c r="BJ115" s="17" t="s">
        <v>523</v>
      </c>
      <c r="BK115" s="191">
        <f>ROUND(I115*H115,2)</f>
        <v>0</v>
      </c>
      <c r="BL115" s="17" t="s">
        <v>605</v>
      </c>
      <c r="BM115" s="17" t="s">
        <v>1135</v>
      </c>
    </row>
    <row r="116" spans="2:65" s="1" customFormat="1" ht="16.5" customHeight="1">
      <c r="B116" s="34"/>
      <c r="C116" s="180" t="s">
        <v>661</v>
      </c>
      <c r="D116" s="180" t="s">
        <v>600</v>
      </c>
      <c r="E116" s="181" t="s">
        <v>689</v>
      </c>
      <c r="F116" s="182" t="s">
        <v>690</v>
      </c>
      <c r="G116" s="183" t="s">
        <v>669</v>
      </c>
      <c r="H116" s="184">
        <v>137.81299999999999</v>
      </c>
      <c r="I116" s="185"/>
      <c r="J116" s="186">
        <f>ROUND(I116*H116,2)</f>
        <v>0</v>
      </c>
      <c r="K116" s="182" t="s">
        <v>604</v>
      </c>
      <c r="L116" s="38"/>
      <c r="M116" s="187" t="s">
        <v>447</v>
      </c>
      <c r="N116" s="188" t="s">
        <v>487</v>
      </c>
      <c r="O116" s="60"/>
      <c r="P116" s="189">
        <f>O116*H116</f>
        <v>0</v>
      </c>
      <c r="Q116" s="189">
        <v>0</v>
      </c>
      <c r="R116" s="189">
        <f>Q116*H116</f>
        <v>0</v>
      </c>
      <c r="S116" s="189">
        <v>0</v>
      </c>
      <c r="T116" s="190">
        <f>S116*H116</f>
        <v>0</v>
      </c>
      <c r="AR116" s="17" t="s">
        <v>605</v>
      </c>
      <c r="AT116" s="17" t="s">
        <v>600</v>
      </c>
      <c r="AU116" s="17" t="s">
        <v>525</v>
      </c>
      <c r="AY116" s="17" t="s">
        <v>598</v>
      </c>
      <c r="BE116" s="191">
        <f>IF(N116="základní",J116,0)</f>
        <v>0</v>
      </c>
      <c r="BF116" s="191">
        <f>IF(N116="snížená",J116,0)</f>
        <v>0</v>
      </c>
      <c r="BG116" s="191">
        <f>IF(N116="zákl. přenesená",J116,0)</f>
        <v>0</v>
      </c>
      <c r="BH116" s="191">
        <f>IF(N116="sníž. přenesená",J116,0)</f>
        <v>0</v>
      </c>
      <c r="BI116" s="191">
        <f>IF(N116="nulová",J116,0)</f>
        <v>0</v>
      </c>
      <c r="BJ116" s="17" t="s">
        <v>523</v>
      </c>
      <c r="BK116" s="191">
        <f>ROUND(I116*H116,2)</f>
        <v>0</v>
      </c>
      <c r="BL116" s="17" t="s">
        <v>605</v>
      </c>
      <c r="BM116" s="17" t="s">
        <v>1136</v>
      </c>
    </row>
    <row r="117" spans="2:65" s="12" customFormat="1">
      <c r="B117" s="192"/>
      <c r="C117" s="193"/>
      <c r="D117" s="194" t="s">
        <v>607</v>
      </c>
      <c r="E117" s="195" t="s">
        <v>447</v>
      </c>
      <c r="F117" s="196" t="s">
        <v>234</v>
      </c>
      <c r="G117" s="193"/>
      <c r="H117" s="197">
        <v>137.81299999999999</v>
      </c>
      <c r="I117" s="198"/>
      <c r="J117" s="193"/>
      <c r="K117" s="193"/>
      <c r="L117" s="199"/>
      <c r="M117" s="200"/>
      <c r="N117" s="201"/>
      <c r="O117" s="201"/>
      <c r="P117" s="201"/>
      <c r="Q117" s="201"/>
      <c r="R117" s="201"/>
      <c r="S117" s="201"/>
      <c r="T117" s="202"/>
      <c r="AT117" s="203" t="s">
        <v>607</v>
      </c>
      <c r="AU117" s="203" t="s">
        <v>525</v>
      </c>
      <c r="AV117" s="12" t="s">
        <v>525</v>
      </c>
      <c r="AW117" s="12" t="s">
        <v>478</v>
      </c>
      <c r="AX117" s="12" t="s">
        <v>523</v>
      </c>
      <c r="AY117" s="203" t="s">
        <v>598</v>
      </c>
    </row>
    <row r="118" spans="2:65" s="1" customFormat="1" ht="16.5" customHeight="1">
      <c r="B118" s="34"/>
      <c r="C118" s="180" t="s">
        <v>666</v>
      </c>
      <c r="D118" s="180" t="s">
        <v>600</v>
      </c>
      <c r="E118" s="181" t="s">
        <v>694</v>
      </c>
      <c r="F118" s="182" t="s">
        <v>695</v>
      </c>
      <c r="G118" s="183" t="s">
        <v>669</v>
      </c>
      <c r="H118" s="184">
        <v>137.81299999999999</v>
      </c>
      <c r="I118" s="185"/>
      <c r="J118" s="186">
        <f>ROUND(I118*H118,2)</f>
        <v>0</v>
      </c>
      <c r="K118" s="182" t="s">
        <v>604</v>
      </c>
      <c r="L118" s="38"/>
      <c r="M118" s="187" t="s">
        <v>447</v>
      </c>
      <c r="N118" s="188" t="s">
        <v>487</v>
      </c>
      <c r="O118" s="60"/>
      <c r="P118" s="189">
        <f>O118*H118</f>
        <v>0</v>
      </c>
      <c r="Q118" s="189">
        <v>0</v>
      </c>
      <c r="R118" s="189">
        <f>Q118*H118</f>
        <v>0</v>
      </c>
      <c r="S118" s="189">
        <v>0</v>
      </c>
      <c r="T118" s="190">
        <f>S118*H118</f>
        <v>0</v>
      </c>
      <c r="AR118" s="17" t="s">
        <v>605</v>
      </c>
      <c r="AT118" s="17" t="s">
        <v>600</v>
      </c>
      <c r="AU118" s="17" t="s">
        <v>525</v>
      </c>
      <c r="AY118" s="17" t="s">
        <v>598</v>
      </c>
      <c r="BE118" s="191">
        <f>IF(N118="základní",J118,0)</f>
        <v>0</v>
      </c>
      <c r="BF118" s="191">
        <f>IF(N118="snížená",J118,0)</f>
        <v>0</v>
      </c>
      <c r="BG118" s="191">
        <f>IF(N118="zákl. přenesená",J118,0)</f>
        <v>0</v>
      </c>
      <c r="BH118" s="191">
        <f>IF(N118="sníž. přenesená",J118,0)</f>
        <v>0</v>
      </c>
      <c r="BI118" s="191">
        <f>IF(N118="nulová",J118,0)</f>
        <v>0</v>
      </c>
      <c r="BJ118" s="17" t="s">
        <v>523</v>
      </c>
      <c r="BK118" s="191">
        <f>ROUND(I118*H118,2)</f>
        <v>0</v>
      </c>
      <c r="BL118" s="17" t="s">
        <v>605</v>
      </c>
      <c r="BM118" s="17" t="s">
        <v>1138</v>
      </c>
    </row>
    <row r="119" spans="2:65" s="1" customFormat="1" ht="16.5" customHeight="1">
      <c r="B119" s="34"/>
      <c r="C119" s="180" t="s">
        <v>675</v>
      </c>
      <c r="D119" s="180" t="s">
        <v>600</v>
      </c>
      <c r="E119" s="181" t="s">
        <v>742</v>
      </c>
      <c r="F119" s="182" t="s">
        <v>743</v>
      </c>
      <c r="G119" s="183" t="s">
        <v>669</v>
      </c>
      <c r="H119" s="184">
        <v>137.81299999999999</v>
      </c>
      <c r="I119" s="185"/>
      <c r="J119" s="186">
        <f>ROUND(I119*H119,2)</f>
        <v>0</v>
      </c>
      <c r="K119" s="182" t="s">
        <v>604</v>
      </c>
      <c r="L119" s="38"/>
      <c r="M119" s="187" t="s">
        <v>447</v>
      </c>
      <c r="N119" s="188" t="s">
        <v>487</v>
      </c>
      <c r="O119" s="60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AR119" s="17" t="s">
        <v>605</v>
      </c>
      <c r="AT119" s="17" t="s">
        <v>600</v>
      </c>
      <c r="AU119" s="17" t="s">
        <v>525</v>
      </c>
      <c r="AY119" s="17" t="s">
        <v>598</v>
      </c>
      <c r="BE119" s="191">
        <f>IF(N119="základní",J119,0)</f>
        <v>0</v>
      </c>
      <c r="BF119" s="191">
        <f>IF(N119="snížená",J119,0)</f>
        <v>0</v>
      </c>
      <c r="BG119" s="191">
        <f>IF(N119="zákl. přenesená",J119,0)</f>
        <v>0</v>
      </c>
      <c r="BH119" s="191">
        <f>IF(N119="sníž. přenesená",J119,0)</f>
        <v>0</v>
      </c>
      <c r="BI119" s="191">
        <f>IF(N119="nulová",J119,0)</f>
        <v>0</v>
      </c>
      <c r="BJ119" s="17" t="s">
        <v>523</v>
      </c>
      <c r="BK119" s="191">
        <f>ROUND(I119*H119,2)</f>
        <v>0</v>
      </c>
      <c r="BL119" s="17" t="s">
        <v>605</v>
      </c>
      <c r="BM119" s="17" t="s">
        <v>1139</v>
      </c>
    </row>
    <row r="120" spans="2:65" s="12" customFormat="1">
      <c r="B120" s="192"/>
      <c r="C120" s="193"/>
      <c r="D120" s="194" t="s">
        <v>607</v>
      </c>
      <c r="E120" s="193"/>
      <c r="F120" s="196" t="s">
        <v>235</v>
      </c>
      <c r="G120" s="193"/>
      <c r="H120" s="197">
        <v>137.81299999999999</v>
      </c>
      <c r="I120" s="198"/>
      <c r="J120" s="193"/>
      <c r="K120" s="193"/>
      <c r="L120" s="199"/>
      <c r="M120" s="200"/>
      <c r="N120" s="201"/>
      <c r="O120" s="201"/>
      <c r="P120" s="201"/>
      <c r="Q120" s="201"/>
      <c r="R120" s="201"/>
      <c r="S120" s="201"/>
      <c r="T120" s="202"/>
      <c r="AT120" s="203" t="s">
        <v>607</v>
      </c>
      <c r="AU120" s="203" t="s">
        <v>525</v>
      </c>
      <c r="AV120" s="12" t="s">
        <v>525</v>
      </c>
      <c r="AW120" s="12" t="s">
        <v>450</v>
      </c>
      <c r="AX120" s="12" t="s">
        <v>523</v>
      </c>
      <c r="AY120" s="203" t="s">
        <v>598</v>
      </c>
    </row>
    <row r="121" spans="2:65" s="1" customFormat="1" ht="16.5" customHeight="1">
      <c r="B121" s="34"/>
      <c r="C121" s="180" t="s">
        <v>685</v>
      </c>
      <c r="D121" s="180" t="s">
        <v>600</v>
      </c>
      <c r="E121" s="181" t="s">
        <v>1044</v>
      </c>
      <c r="F121" s="182" t="s">
        <v>1045</v>
      </c>
      <c r="G121" s="183" t="s">
        <v>603</v>
      </c>
      <c r="H121" s="184">
        <v>735</v>
      </c>
      <c r="I121" s="185"/>
      <c r="J121" s="186">
        <f>ROUND(I121*H121,2)</f>
        <v>0</v>
      </c>
      <c r="K121" s="182" t="s">
        <v>604</v>
      </c>
      <c r="L121" s="38"/>
      <c r="M121" s="187" t="s">
        <v>447</v>
      </c>
      <c r="N121" s="188" t="s">
        <v>487</v>
      </c>
      <c r="O121" s="60"/>
      <c r="P121" s="189">
        <f>O121*H121</f>
        <v>0</v>
      </c>
      <c r="Q121" s="189">
        <v>5.8E-4</v>
      </c>
      <c r="R121" s="189">
        <f>Q121*H121</f>
        <v>0.42630000000000001</v>
      </c>
      <c r="S121" s="189">
        <v>0</v>
      </c>
      <c r="T121" s="190">
        <f>S121*H121</f>
        <v>0</v>
      </c>
      <c r="AR121" s="17" t="s">
        <v>605</v>
      </c>
      <c r="AT121" s="17" t="s">
        <v>600</v>
      </c>
      <c r="AU121" s="17" t="s">
        <v>525</v>
      </c>
      <c r="AY121" s="17" t="s">
        <v>598</v>
      </c>
      <c r="BE121" s="191">
        <f>IF(N121="základní",J121,0)</f>
        <v>0</v>
      </c>
      <c r="BF121" s="191">
        <f>IF(N121="snížená",J121,0)</f>
        <v>0</v>
      </c>
      <c r="BG121" s="191">
        <f>IF(N121="zákl. přenesená",J121,0)</f>
        <v>0</v>
      </c>
      <c r="BH121" s="191">
        <f>IF(N121="sníž. přenesená",J121,0)</f>
        <v>0</v>
      </c>
      <c r="BI121" s="191">
        <f>IF(N121="nulová",J121,0)</f>
        <v>0</v>
      </c>
      <c r="BJ121" s="17" t="s">
        <v>523</v>
      </c>
      <c r="BK121" s="191">
        <f>ROUND(I121*H121,2)</f>
        <v>0</v>
      </c>
      <c r="BL121" s="17" t="s">
        <v>605</v>
      </c>
      <c r="BM121" s="17" t="s">
        <v>725</v>
      </c>
    </row>
    <row r="122" spans="2:65" s="12" customFormat="1">
      <c r="B122" s="192"/>
      <c r="C122" s="193"/>
      <c r="D122" s="194" t="s">
        <v>607</v>
      </c>
      <c r="E122" s="195" t="s">
        <v>447</v>
      </c>
      <c r="F122" s="196" t="s">
        <v>236</v>
      </c>
      <c r="G122" s="193"/>
      <c r="H122" s="197">
        <v>735</v>
      </c>
      <c r="I122" s="198"/>
      <c r="J122" s="193"/>
      <c r="K122" s="193"/>
      <c r="L122" s="199"/>
      <c r="M122" s="200"/>
      <c r="N122" s="201"/>
      <c r="O122" s="201"/>
      <c r="P122" s="201"/>
      <c r="Q122" s="201"/>
      <c r="R122" s="201"/>
      <c r="S122" s="201"/>
      <c r="T122" s="202"/>
      <c r="AT122" s="203" t="s">
        <v>607</v>
      </c>
      <c r="AU122" s="203" t="s">
        <v>525</v>
      </c>
      <c r="AV122" s="12" t="s">
        <v>525</v>
      </c>
      <c r="AW122" s="12" t="s">
        <v>478</v>
      </c>
      <c r="AX122" s="12" t="s">
        <v>523</v>
      </c>
      <c r="AY122" s="203" t="s">
        <v>598</v>
      </c>
    </row>
    <row r="123" spans="2:65" s="1" customFormat="1" ht="16.5" customHeight="1">
      <c r="B123" s="34"/>
      <c r="C123" s="180" t="s">
        <v>454</v>
      </c>
      <c r="D123" s="180" t="s">
        <v>600</v>
      </c>
      <c r="E123" s="181" t="s">
        <v>1047</v>
      </c>
      <c r="F123" s="182" t="s">
        <v>1048</v>
      </c>
      <c r="G123" s="183" t="s">
        <v>603</v>
      </c>
      <c r="H123" s="184">
        <v>735</v>
      </c>
      <c r="I123" s="185"/>
      <c r="J123" s="186">
        <f>ROUND(I123*H123,2)</f>
        <v>0</v>
      </c>
      <c r="K123" s="182" t="s">
        <v>604</v>
      </c>
      <c r="L123" s="38"/>
      <c r="M123" s="187" t="s">
        <v>447</v>
      </c>
      <c r="N123" s="188" t="s">
        <v>487</v>
      </c>
      <c r="O123" s="60"/>
      <c r="P123" s="189">
        <f>O123*H123</f>
        <v>0</v>
      </c>
      <c r="Q123" s="189">
        <v>0</v>
      </c>
      <c r="R123" s="189">
        <f>Q123*H123</f>
        <v>0</v>
      </c>
      <c r="S123" s="189">
        <v>0</v>
      </c>
      <c r="T123" s="190">
        <f>S123*H123</f>
        <v>0</v>
      </c>
      <c r="AR123" s="17" t="s">
        <v>605</v>
      </c>
      <c r="AT123" s="17" t="s">
        <v>600</v>
      </c>
      <c r="AU123" s="17" t="s">
        <v>525</v>
      </c>
      <c r="AY123" s="17" t="s">
        <v>598</v>
      </c>
      <c r="BE123" s="191">
        <f>IF(N123="základní",J123,0)</f>
        <v>0</v>
      </c>
      <c r="BF123" s="191">
        <f>IF(N123="snížená",J123,0)</f>
        <v>0</v>
      </c>
      <c r="BG123" s="191">
        <f>IF(N123="zákl. přenesená",J123,0)</f>
        <v>0</v>
      </c>
      <c r="BH123" s="191">
        <f>IF(N123="sníž. přenesená",J123,0)</f>
        <v>0</v>
      </c>
      <c r="BI123" s="191">
        <f>IF(N123="nulová",J123,0)</f>
        <v>0</v>
      </c>
      <c r="BJ123" s="17" t="s">
        <v>523</v>
      </c>
      <c r="BK123" s="191">
        <f>ROUND(I123*H123,2)</f>
        <v>0</v>
      </c>
      <c r="BL123" s="17" t="s">
        <v>605</v>
      </c>
      <c r="BM123" s="17" t="s">
        <v>736</v>
      </c>
    </row>
    <row r="124" spans="2:65" s="1" customFormat="1" ht="16.5" customHeight="1">
      <c r="B124" s="34"/>
      <c r="C124" s="180" t="s">
        <v>693</v>
      </c>
      <c r="D124" s="180" t="s">
        <v>600</v>
      </c>
      <c r="E124" s="181" t="s">
        <v>747</v>
      </c>
      <c r="F124" s="182" t="s">
        <v>748</v>
      </c>
      <c r="G124" s="183" t="s">
        <v>669</v>
      </c>
      <c r="H124" s="184">
        <v>193.297</v>
      </c>
      <c r="I124" s="185"/>
      <c r="J124" s="186">
        <f>ROUND(I124*H124,2)</f>
        <v>0</v>
      </c>
      <c r="K124" s="182" t="s">
        <v>604</v>
      </c>
      <c r="L124" s="38"/>
      <c r="M124" s="187" t="s">
        <v>447</v>
      </c>
      <c r="N124" s="188" t="s">
        <v>487</v>
      </c>
      <c r="O124" s="60"/>
      <c r="P124" s="189">
        <f>O124*H124</f>
        <v>0</v>
      </c>
      <c r="Q124" s="189">
        <v>0</v>
      </c>
      <c r="R124" s="189">
        <f>Q124*H124</f>
        <v>0</v>
      </c>
      <c r="S124" s="189">
        <v>0</v>
      </c>
      <c r="T124" s="190">
        <f>S124*H124</f>
        <v>0</v>
      </c>
      <c r="AR124" s="17" t="s">
        <v>605</v>
      </c>
      <c r="AT124" s="17" t="s">
        <v>600</v>
      </c>
      <c r="AU124" s="17" t="s">
        <v>525</v>
      </c>
      <c r="AY124" s="17" t="s">
        <v>598</v>
      </c>
      <c r="BE124" s="191">
        <f>IF(N124="základní",J124,0)</f>
        <v>0</v>
      </c>
      <c r="BF124" s="191">
        <f>IF(N124="snížená",J124,0)</f>
        <v>0</v>
      </c>
      <c r="BG124" s="191">
        <f>IF(N124="zákl. přenesená",J124,0)</f>
        <v>0</v>
      </c>
      <c r="BH124" s="191">
        <f>IF(N124="sníž. přenesená",J124,0)</f>
        <v>0</v>
      </c>
      <c r="BI124" s="191">
        <f>IF(N124="nulová",J124,0)</f>
        <v>0</v>
      </c>
      <c r="BJ124" s="17" t="s">
        <v>523</v>
      </c>
      <c r="BK124" s="191">
        <f>ROUND(I124*H124,2)</f>
        <v>0</v>
      </c>
      <c r="BL124" s="17" t="s">
        <v>605</v>
      </c>
      <c r="BM124" s="17" t="s">
        <v>749</v>
      </c>
    </row>
    <row r="125" spans="2:65" s="12" customFormat="1">
      <c r="B125" s="192"/>
      <c r="C125" s="193"/>
      <c r="D125" s="194" t="s">
        <v>607</v>
      </c>
      <c r="E125" s="195" t="s">
        <v>447</v>
      </c>
      <c r="F125" s="196" t="s">
        <v>237</v>
      </c>
      <c r="G125" s="193"/>
      <c r="H125" s="197">
        <v>193.297</v>
      </c>
      <c r="I125" s="198"/>
      <c r="J125" s="193"/>
      <c r="K125" s="193"/>
      <c r="L125" s="199"/>
      <c r="M125" s="200"/>
      <c r="N125" s="201"/>
      <c r="O125" s="201"/>
      <c r="P125" s="201"/>
      <c r="Q125" s="201"/>
      <c r="R125" s="201"/>
      <c r="S125" s="201"/>
      <c r="T125" s="202"/>
      <c r="AT125" s="203" t="s">
        <v>607</v>
      </c>
      <c r="AU125" s="203" t="s">
        <v>525</v>
      </c>
      <c r="AV125" s="12" t="s">
        <v>525</v>
      </c>
      <c r="AW125" s="12" t="s">
        <v>478</v>
      </c>
      <c r="AX125" s="12" t="s">
        <v>523</v>
      </c>
      <c r="AY125" s="203" t="s">
        <v>598</v>
      </c>
    </row>
    <row r="126" spans="2:65" s="1" customFormat="1" ht="16.5" customHeight="1">
      <c r="B126" s="34"/>
      <c r="C126" s="180" t="s">
        <v>697</v>
      </c>
      <c r="D126" s="180" t="s">
        <v>600</v>
      </c>
      <c r="E126" s="181" t="s">
        <v>757</v>
      </c>
      <c r="F126" s="182" t="s">
        <v>758</v>
      </c>
      <c r="G126" s="183" t="s">
        <v>669</v>
      </c>
      <c r="H126" s="184">
        <v>966.48500000000001</v>
      </c>
      <c r="I126" s="185"/>
      <c r="J126" s="186">
        <f>ROUND(I126*H126,2)</f>
        <v>0</v>
      </c>
      <c r="K126" s="182" t="s">
        <v>604</v>
      </c>
      <c r="L126" s="38"/>
      <c r="M126" s="187" t="s">
        <v>447</v>
      </c>
      <c r="N126" s="188" t="s">
        <v>487</v>
      </c>
      <c r="O126" s="60"/>
      <c r="P126" s="189">
        <f>O126*H126</f>
        <v>0</v>
      </c>
      <c r="Q126" s="189">
        <v>0</v>
      </c>
      <c r="R126" s="189">
        <f>Q126*H126</f>
        <v>0</v>
      </c>
      <c r="S126" s="189">
        <v>0</v>
      </c>
      <c r="T126" s="190">
        <f>S126*H126</f>
        <v>0</v>
      </c>
      <c r="AR126" s="17" t="s">
        <v>605</v>
      </c>
      <c r="AT126" s="17" t="s">
        <v>600</v>
      </c>
      <c r="AU126" s="17" t="s">
        <v>525</v>
      </c>
      <c r="AY126" s="17" t="s">
        <v>598</v>
      </c>
      <c r="BE126" s="191">
        <f>IF(N126="základní",J126,0)</f>
        <v>0</v>
      </c>
      <c r="BF126" s="191">
        <f>IF(N126="snížená",J126,0)</f>
        <v>0</v>
      </c>
      <c r="BG126" s="191">
        <f>IF(N126="zákl. přenesená",J126,0)</f>
        <v>0</v>
      </c>
      <c r="BH126" s="191">
        <f>IF(N126="sníž. přenesená",J126,0)</f>
        <v>0</v>
      </c>
      <c r="BI126" s="191">
        <f>IF(N126="nulová",J126,0)</f>
        <v>0</v>
      </c>
      <c r="BJ126" s="17" t="s">
        <v>523</v>
      </c>
      <c r="BK126" s="191">
        <f>ROUND(I126*H126,2)</f>
        <v>0</v>
      </c>
      <c r="BL126" s="17" t="s">
        <v>605</v>
      </c>
      <c r="BM126" s="17" t="s">
        <v>759</v>
      </c>
    </row>
    <row r="127" spans="2:65" s="12" customFormat="1">
      <c r="B127" s="192"/>
      <c r="C127" s="193"/>
      <c r="D127" s="194" t="s">
        <v>607</v>
      </c>
      <c r="E127" s="193"/>
      <c r="F127" s="196" t="s">
        <v>238</v>
      </c>
      <c r="G127" s="193"/>
      <c r="H127" s="197">
        <v>966.48500000000001</v>
      </c>
      <c r="I127" s="198"/>
      <c r="J127" s="193"/>
      <c r="K127" s="193"/>
      <c r="L127" s="199"/>
      <c r="M127" s="200"/>
      <c r="N127" s="201"/>
      <c r="O127" s="201"/>
      <c r="P127" s="201"/>
      <c r="Q127" s="201"/>
      <c r="R127" s="201"/>
      <c r="S127" s="201"/>
      <c r="T127" s="202"/>
      <c r="AT127" s="203" t="s">
        <v>607</v>
      </c>
      <c r="AU127" s="203" t="s">
        <v>525</v>
      </c>
      <c r="AV127" s="12" t="s">
        <v>525</v>
      </c>
      <c r="AW127" s="12" t="s">
        <v>450</v>
      </c>
      <c r="AX127" s="12" t="s">
        <v>523</v>
      </c>
      <c r="AY127" s="203" t="s">
        <v>598</v>
      </c>
    </row>
    <row r="128" spans="2:65" s="1" customFormat="1" ht="16.5" customHeight="1">
      <c r="B128" s="34"/>
      <c r="C128" s="180" t="s">
        <v>702</v>
      </c>
      <c r="D128" s="180" t="s">
        <v>600</v>
      </c>
      <c r="E128" s="181" t="s">
        <v>762</v>
      </c>
      <c r="F128" s="182" t="s">
        <v>763</v>
      </c>
      <c r="G128" s="183" t="s">
        <v>669</v>
      </c>
      <c r="H128" s="184">
        <v>193.297</v>
      </c>
      <c r="I128" s="185"/>
      <c r="J128" s="186">
        <f>ROUND(I128*H128,2)</f>
        <v>0</v>
      </c>
      <c r="K128" s="182" t="s">
        <v>604</v>
      </c>
      <c r="L128" s="38"/>
      <c r="M128" s="187" t="s">
        <v>447</v>
      </c>
      <c r="N128" s="188" t="s">
        <v>487</v>
      </c>
      <c r="O128" s="60"/>
      <c r="P128" s="189">
        <f>O128*H128</f>
        <v>0</v>
      </c>
      <c r="Q128" s="189">
        <v>0</v>
      </c>
      <c r="R128" s="189">
        <f>Q128*H128</f>
        <v>0</v>
      </c>
      <c r="S128" s="189">
        <v>0</v>
      </c>
      <c r="T128" s="190">
        <f>S128*H128</f>
        <v>0</v>
      </c>
      <c r="AR128" s="17" t="s">
        <v>605</v>
      </c>
      <c r="AT128" s="17" t="s">
        <v>600</v>
      </c>
      <c r="AU128" s="17" t="s">
        <v>525</v>
      </c>
      <c r="AY128" s="17" t="s">
        <v>598</v>
      </c>
      <c r="BE128" s="191">
        <f>IF(N128="základní",J128,0)</f>
        <v>0</v>
      </c>
      <c r="BF128" s="191">
        <f>IF(N128="snížená",J128,0)</f>
        <v>0</v>
      </c>
      <c r="BG128" s="191">
        <f>IF(N128="zákl. přenesená",J128,0)</f>
        <v>0</v>
      </c>
      <c r="BH128" s="191">
        <f>IF(N128="sníž. přenesená",J128,0)</f>
        <v>0</v>
      </c>
      <c r="BI128" s="191">
        <f>IF(N128="nulová",J128,0)</f>
        <v>0</v>
      </c>
      <c r="BJ128" s="17" t="s">
        <v>523</v>
      </c>
      <c r="BK128" s="191">
        <f>ROUND(I128*H128,2)</f>
        <v>0</v>
      </c>
      <c r="BL128" s="17" t="s">
        <v>605</v>
      </c>
      <c r="BM128" s="17" t="s">
        <v>764</v>
      </c>
    </row>
    <row r="129" spans="2:65" s="1" customFormat="1" ht="16.5" customHeight="1">
      <c r="B129" s="34"/>
      <c r="C129" s="180" t="s">
        <v>711</v>
      </c>
      <c r="D129" s="180" t="s">
        <v>600</v>
      </c>
      <c r="E129" s="181" t="s">
        <v>766</v>
      </c>
      <c r="F129" s="182" t="s">
        <v>767</v>
      </c>
      <c r="G129" s="183" t="s">
        <v>768</v>
      </c>
      <c r="H129" s="184">
        <v>396.25900000000001</v>
      </c>
      <c r="I129" s="185"/>
      <c r="J129" s="186">
        <f>ROUND(I129*H129,2)</f>
        <v>0</v>
      </c>
      <c r="K129" s="182" t="s">
        <v>604</v>
      </c>
      <c r="L129" s="38"/>
      <c r="M129" s="187" t="s">
        <v>447</v>
      </c>
      <c r="N129" s="188" t="s">
        <v>487</v>
      </c>
      <c r="O129" s="60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AR129" s="17" t="s">
        <v>605</v>
      </c>
      <c r="AT129" s="17" t="s">
        <v>600</v>
      </c>
      <c r="AU129" s="17" t="s">
        <v>525</v>
      </c>
      <c r="AY129" s="17" t="s">
        <v>598</v>
      </c>
      <c r="BE129" s="191">
        <f>IF(N129="základní",J129,0)</f>
        <v>0</v>
      </c>
      <c r="BF129" s="191">
        <f>IF(N129="snížená",J129,0)</f>
        <v>0</v>
      </c>
      <c r="BG129" s="191">
        <f>IF(N129="zákl. přenesená",J129,0)</f>
        <v>0</v>
      </c>
      <c r="BH129" s="191">
        <f>IF(N129="sníž. přenesená",J129,0)</f>
        <v>0</v>
      </c>
      <c r="BI129" s="191">
        <f>IF(N129="nulová",J129,0)</f>
        <v>0</v>
      </c>
      <c r="BJ129" s="17" t="s">
        <v>523</v>
      </c>
      <c r="BK129" s="191">
        <f>ROUND(I129*H129,2)</f>
        <v>0</v>
      </c>
      <c r="BL129" s="17" t="s">
        <v>605</v>
      </c>
      <c r="BM129" s="17" t="s">
        <v>769</v>
      </c>
    </row>
    <row r="130" spans="2:65" s="12" customFormat="1">
      <c r="B130" s="192"/>
      <c r="C130" s="193"/>
      <c r="D130" s="194" t="s">
        <v>607</v>
      </c>
      <c r="E130" s="193"/>
      <c r="F130" s="196" t="s">
        <v>239</v>
      </c>
      <c r="G130" s="193"/>
      <c r="H130" s="197">
        <v>396.25900000000001</v>
      </c>
      <c r="I130" s="198"/>
      <c r="J130" s="193"/>
      <c r="K130" s="193"/>
      <c r="L130" s="199"/>
      <c r="M130" s="200"/>
      <c r="N130" s="201"/>
      <c r="O130" s="201"/>
      <c r="P130" s="201"/>
      <c r="Q130" s="201"/>
      <c r="R130" s="201"/>
      <c r="S130" s="201"/>
      <c r="T130" s="202"/>
      <c r="AT130" s="203" t="s">
        <v>607</v>
      </c>
      <c r="AU130" s="203" t="s">
        <v>525</v>
      </c>
      <c r="AV130" s="12" t="s">
        <v>525</v>
      </c>
      <c r="AW130" s="12" t="s">
        <v>450</v>
      </c>
      <c r="AX130" s="12" t="s">
        <v>523</v>
      </c>
      <c r="AY130" s="203" t="s">
        <v>598</v>
      </c>
    </row>
    <row r="131" spans="2:65" s="1" customFormat="1" ht="16.5" customHeight="1">
      <c r="B131" s="34"/>
      <c r="C131" s="180" t="s">
        <v>717</v>
      </c>
      <c r="D131" s="180" t="s">
        <v>600</v>
      </c>
      <c r="E131" s="181" t="s">
        <v>772</v>
      </c>
      <c r="F131" s="182" t="s">
        <v>773</v>
      </c>
      <c r="G131" s="183" t="s">
        <v>669</v>
      </c>
      <c r="H131" s="184">
        <v>197.73400000000001</v>
      </c>
      <c r="I131" s="185"/>
      <c r="J131" s="186">
        <f>ROUND(I131*H131,2)</f>
        <v>0</v>
      </c>
      <c r="K131" s="182" t="s">
        <v>604</v>
      </c>
      <c r="L131" s="38"/>
      <c r="M131" s="187" t="s">
        <v>447</v>
      </c>
      <c r="N131" s="188" t="s">
        <v>487</v>
      </c>
      <c r="O131" s="60"/>
      <c r="P131" s="189">
        <f>O131*H131</f>
        <v>0</v>
      </c>
      <c r="Q131" s="189">
        <v>0</v>
      </c>
      <c r="R131" s="189">
        <f>Q131*H131</f>
        <v>0</v>
      </c>
      <c r="S131" s="189">
        <v>0</v>
      </c>
      <c r="T131" s="190">
        <f>S131*H131</f>
        <v>0</v>
      </c>
      <c r="AR131" s="17" t="s">
        <v>605</v>
      </c>
      <c r="AT131" s="17" t="s">
        <v>600</v>
      </c>
      <c r="AU131" s="17" t="s">
        <v>525</v>
      </c>
      <c r="AY131" s="17" t="s">
        <v>598</v>
      </c>
      <c r="BE131" s="191">
        <f>IF(N131="základní",J131,0)</f>
        <v>0</v>
      </c>
      <c r="BF131" s="191">
        <f>IF(N131="snížená",J131,0)</f>
        <v>0</v>
      </c>
      <c r="BG131" s="191">
        <f>IF(N131="zákl. přenesená",J131,0)</f>
        <v>0</v>
      </c>
      <c r="BH131" s="191">
        <f>IF(N131="sníž. přenesená",J131,0)</f>
        <v>0</v>
      </c>
      <c r="BI131" s="191">
        <f>IF(N131="nulová",J131,0)</f>
        <v>0</v>
      </c>
      <c r="BJ131" s="17" t="s">
        <v>523</v>
      </c>
      <c r="BK131" s="191">
        <f>ROUND(I131*H131,2)</f>
        <v>0</v>
      </c>
      <c r="BL131" s="17" t="s">
        <v>605</v>
      </c>
      <c r="BM131" s="17" t="s">
        <v>774</v>
      </c>
    </row>
    <row r="132" spans="2:65" s="12" customFormat="1">
      <c r="B132" s="192"/>
      <c r="C132" s="193"/>
      <c r="D132" s="194" t="s">
        <v>607</v>
      </c>
      <c r="E132" s="195" t="s">
        <v>447</v>
      </c>
      <c r="F132" s="196" t="s">
        <v>240</v>
      </c>
      <c r="G132" s="193"/>
      <c r="H132" s="197">
        <v>197.73400000000001</v>
      </c>
      <c r="I132" s="198"/>
      <c r="J132" s="193"/>
      <c r="K132" s="193"/>
      <c r="L132" s="199"/>
      <c r="M132" s="200"/>
      <c r="N132" s="201"/>
      <c r="O132" s="201"/>
      <c r="P132" s="201"/>
      <c r="Q132" s="201"/>
      <c r="R132" s="201"/>
      <c r="S132" s="201"/>
      <c r="T132" s="202"/>
      <c r="AT132" s="203" t="s">
        <v>607</v>
      </c>
      <c r="AU132" s="203" t="s">
        <v>525</v>
      </c>
      <c r="AV132" s="12" t="s">
        <v>525</v>
      </c>
      <c r="AW132" s="12" t="s">
        <v>478</v>
      </c>
      <c r="AX132" s="12" t="s">
        <v>523</v>
      </c>
      <c r="AY132" s="203" t="s">
        <v>598</v>
      </c>
    </row>
    <row r="133" spans="2:65" s="1" customFormat="1" ht="16.5" customHeight="1">
      <c r="B133" s="34"/>
      <c r="C133" s="226" t="s">
        <v>453</v>
      </c>
      <c r="D133" s="226" t="s">
        <v>712</v>
      </c>
      <c r="E133" s="227" t="s">
        <v>1146</v>
      </c>
      <c r="F133" s="228" t="s">
        <v>1147</v>
      </c>
      <c r="G133" s="229" t="s">
        <v>768</v>
      </c>
      <c r="H133" s="230">
        <v>165.108</v>
      </c>
      <c r="I133" s="231"/>
      <c r="J133" s="232">
        <f>ROUND(I133*H133,2)</f>
        <v>0</v>
      </c>
      <c r="K133" s="228" t="s">
        <v>604</v>
      </c>
      <c r="L133" s="233"/>
      <c r="M133" s="234" t="s">
        <v>447</v>
      </c>
      <c r="N133" s="235" t="s">
        <v>487</v>
      </c>
      <c r="O133" s="60"/>
      <c r="P133" s="189">
        <f>O133*H133</f>
        <v>0</v>
      </c>
      <c r="Q133" s="189">
        <v>1</v>
      </c>
      <c r="R133" s="189">
        <f>Q133*H133</f>
        <v>165.108</v>
      </c>
      <c r="S133" s="189">
        <v>0</v>
      </c>
      <c r="T133" s="190">
        <f>S133*H133</f>
        <v>0</v>
      </c>
      <c r="AR133" s="17" t="s">
        <v>639</v>
      </c>
      <c r="AT133" s="17" t="s">
        <v>712</v>
      </c>
      <c r="AU133" s="17" t="s">
        <v>525</v>
      </c>
      <c r="AY133" s="17" t="s">
        <v>598</v>
      </c>
      <c r="BE133" s="191">
        <f>IF(N133="základní",J133,0)</f>
        <v>0</v>
      </c>
      <c r="BF133" s="191">
        <f>IF(N133="snížená",J133,0)</f>
        <v>0</v>
      </c>
      <c r="BG133" s="191">
        <f>IF(N133="zákl. přenesená",J133,0)</f>
        <v>0</v>
      </c>
      <c r="BH133" s="191">
        <f>IF(N133="sníž. přenesená",J133,0)</f>
        <v>0</v>
      </c>
      <c r="BI133" s="191">
        <f>IF(N133="nulová",J133,0)</f>
        <v>0</v>
      </c>
      <c r="BJ133" s="17" t="s">
        <v>523</v>
      </c>
      <c r="BK133" s="191">
        <f>ROUND(I133*H133,2)</f>
        <v>0</v>
      </c>
      <c r="BL133" s="17" t="s">
        <v>605</v>
      </c>
      <c r="BM133" s="17" t="s">
        <v>241</v>
      </c>
    </row>
    <row r="134" spans="2:65" s="12" customFormat="1">
      <c r="B134" s="192"/>
      <c r="C134" s="193"/>
      <c r="D134" s="194" t="s">
        <v>607</v>
      </c>
      <c r="E134" s="195" t="s">
        <v>447</v>
      </c>
      <c r="F134" s="196" t="s">
        <v>242</v>
      </c>
      <c r="G134" s="193"/>
      <c r="H134" s="197">
        <v>98.867000000000004</v>
      </c>
      <c r="I134" s="198"/>
      <c r="J134" s="193"/>
      <c r="K134" s="193"/>
      <c r="L134" s="199"/>
      <c r="M134" s="200"/>
      <c r="N134" s="201"/>
      <c r="O134" s="201"/>
      <c r="P134" s="201"/>
      <c r="Q134" s="201"/>
      <c r="R134" s="201"/>
      <c r="S134" s="201"/>
      <c r="T134" s="202"/>
      <c r="AT134" s="203" t="s">
        <v>607</v>
      </c>
      <c r="AU134" s="203" t="s">
        <v>525</v>
      </c>
      <c r="AV134" s="12" t="s">
        <v>525</v>
      </c>
      <c r="AW134" s="12" t="s">
        <v>478</v>
      </c>
      <c r="AX134" s="12" t="s">
        <v>523</v>
      </c>
      <c r="AY134" s="203" t="s">
        <v>598</v>
      </c>
    </row>
    <row r="135" spans="2:65" s="12" customFormat="1">
      <c r="B135" s="192"/>
      <c r="C135" s="193"/>
      <c r="D135" s="194" t="s">
        <v>607</v>
      </c>
      <c r="E135" s="193"/>
      <c r="F135" s="196" t="s">
        <v>243</v>
      </c>
      <c r="G135" s="193"/>
      <c r="H135" s="197">
        <v>165.108</v>
      </c>
      <c r="I135" s="198"/>
      <c r="J135" s="193"/>
      <c r="K135" s="193"/>
      <c r="L135" s="199"/>
      <c r="M135" s="200"/>
      <c r="N135" s="201"/>
      <c r="O135" s="201"/>
      <c r="P135" s="201"/>
      <c r="Q135" s="201"/>
      <c r="R135" s="201"/>
      <c r="S135" s="201"/>
      <c r="T135" s="202"/>
      <c r="AT135" s="203" t="s">
        <v>607</v>
      </c>
      <c r="AU135" s="203" t="s">
        <v>525</v>
      </c>
      <c r="AV135" s="12" t="s">
        <v>525</v>
      </c>
      <c r="AW135" s="12" t="s">
        <v>450</v>
      </c>
      <c r="AX135" s="12" t="s">
        <v>523</v>
      </c>
      <c r="AY135" s="203" t="s">
        <v>598</v>
      </c>
    </row>
    <row r="136" spans="2:65" s="1" customFormat="1" ht="16.5" customHeight="1">
      <c r="B136" s="34"/>
      <c r="C136" s="180" t="s">
        <v>728</v>
      </c>
      <c r="D136" s="180" t="s">
        <v>600</v>
      </c>
      <c r="E136" s="181" t="s">
        <v>801</v>
      </c>
      <c r="F136" s="182" t="s">
        <v>802</v>
      </c>
      <c r="G136" s="183" t="s">
        <v>603</v>
      </c>
      <c r="H136" s="184">
        <v>58.5</v>
      </c>
      <c r="I136" s="185"/>
      <c r="J136" s="186">
        <f>ROUND(I136*H136,2)</f>
        <v>0</v>
      </c>
      <c r="K136" s="182" t="s">
        <v>604</v>
      </c>
      <c r="L136" s="38"/>
      <c r="M136" s="187" t="s">
        <v>447</v>
      </c>
      <c r="N136" s="188" t="s">
        <v>487</v>
      </c>
      <c r="O136" s="60"/>
      <c r="P136" s="189">
        <f>O136*H136</f>
        <v>0</v>
      </c>
      <c r="Q136" s="189">
        <v>0</v>
      </c>
      <c r="R136" s="189">
        <f>Q136*H136</f>
        <v>0</v>
      </c>
      <c r="S136" s="189">
        <v>0</v>
      </c>
      <c r="T136" s="190">
        <f>S136*H136</f>
        <v>0</v>
      </c>
      <c r="AR136" s="17" t="s">
        <v>605</v>
      </c>
      <c r="AT136" s="17" t="s">
        <v>600</v>
      </c>
      <c r="AU136" s="17" t="s">
        <v>525</v>
      </c>
      <c r="AY136" s="17" t="s">
        <v>598</v>
      </c>
      <c r="BE136" s="191">
        <f>IF(N136="základní",J136,0)</f>
        <v>0</v>
      </c>
      <c r="BF136" s="191">
        <f>IF(N136="snížená",J136,0)</f>
        <v>0</v>
      </c>
      <c r="BG136" s="191">
        <f>IF(N136="zákl. přenesená",J136,0)</f>
        <v>0</v>
      </c>
      <c r="BH136" s="191">
        <f>IF(N136="sníž. přenesená",J136,0)</f>
        <v>0</v>
      </c>
      <c r="BI136" s="191">
        <f>IF(N136="nulová",J136,0)</f>
        <v>0</v>
      </c>
      <c r="BJ136" s="17" t="s">
        <v>523</v>
      </c>
      <c r="BK136" s="191">
        <f>ROUND(I136*H136,2)</f>
        <v>0</v>
      </c>
      <c r="BL136" s="17" t="s">
        <v>605</v>
      </c>
      <c r="BM136" s="17" t="s">
        <v>803</v>
      </c>
    </row>
    <row r="137" spans="2:65" s="12" customFormat="1">
      <c r="B137" s="192"/>
      <c r="C137" s="193"/>
      <c r="D137" s="194" t="s">
        <v>607</v>
      </c>
      <c r="E137" s="195" t="s">
        <v>447</v>
      </c>
      <c r="F137" s="196" t="s">
        <v>244</v>
      </c>
      <c r="G137" s="193"/>
      <c r="H137" s="197">
        <v>58.5</v>
      </c>
      <c r="I137" s="198"/>
      <c r="J137" s="193"/>
      <c r="K137" s="193"/>
      <c r="L137" s="199"/>
      <c r="M137" s="200"/>
      <c r="N137" s="201"/>
      <c r="O137" s="201"/>
      <c r="P137" s="201"/>
      <c r="Q137" s="201"/>
      <c r="R137" s="201"/>
      <c r="S137" s="201"/>
      <c r="T137" s="202"/>
      <c r="AT137" s="203" t="s">
        <v>607</v>
      </c>
      <c r="AU137" s="203" t="s">
        <v>525</v>
      </c>
      <c r="AV137" s="12" t="s">
        <v>525</v>
      </c>
      <c r="AW137" s="12" t="s">
        <v>478</v>
      </c>
      <c r="AX137" s="12" t="s">
        <v>523</v>
      </c>
      <c r="AY137" s="203" t="s">
        <v>598</v>
      </c>
    </row>
    <row r="138" spans="2:65" s="1" customFormat="1" ht="16.5" customHeight="1">
      <c r="B138" s="34"/>
      <c r="C138" s="180" t="s">
        <v>733</v>
      </c>
      <c r="D138" s="180" t="s">
        <v>600</v>
      </c>
      <c r="E138" s="181" t="s">
        <v>808</v>
      </c>
      <c r="F138" s="182" t="s">
        <v>809</v>
      </c>
      <c r="G138" s="183" t="s">
        <v>603</v>
      </c>
      <c r="H138" s="184">
        <v>58.5</v>
      </c>
      <c r="I138" s="185"/>
      <c r="J138" s="186">
        <f>ROUND(I138*H138,2)</f>
        <v>0</v>
      </c>
      <c r="K138" s="182" t="s">
        <v>604</v>
      </c>
      <c r="L138" s="38"/>
      <c r="M138" s="187" t="s">
        <v>447</v>
      </c>
      <c r="N138" s="188" t="s">
        <v>487</v>
      </c>
      <c r="O138" s="60"/>
      <c r="P138" s="189">
        <f>O138*H138</f>
        <v>0</v>
      </c>
      <c r="Q138" s="189">
        <v>1.2700000000000001E-3</v>
      </c>
      <c r="R138" s="189">
        <f>Q138*H138</f>
        <v>7.4295E-2</v>
      </c>
      <c r="S138" s="189">
        <v>0</v>
      </c>
      <c r="T138" s="190">
        <f>S138*H138</f>
        <v>0</v>
      </c>
      <c r="AR138" s="17" t="s">
        <v>605</v>
      </c>
      <c r="AT138" s="17" t="s">
        <v>600</v>
      </c>
      <c r="AU138" s="17" t="s">
        <v>525</v>
      </c>
      <c r="AY138" s="17" t="s">
        <v>598</v>
      </c>
      <c r="BE138" s="191">
        <f>IF(N138="základní",J138,0)</f>
        <v>0</v>
      </c>
      <c r="BF138" s="191">
        <f>IF(N138="snížená",J138,0)</f>
        <v>0</v>
      </c>
      <c r="BG138" s="191">
        <f>IF(N138="zákl. přenesená",J138,0)</f>
        <v>0</v>
      </c>
      <c r="BH138" s="191">
        <f>IF(N138="sníž. přenesená",J138,0)</f>
        <v>0</v>
      </c>
      <c r="BI138" s="191">
        <f>IF(N138="nulová",J138,0)</f>
        <v>0</v>
      </c>
      <c r="BJ138" s="17" t="s">
        <v>523</v>
      </c>
      <c r="BK138" s="191">
        <f>ROUND(I138*H138,2)</f>
        <v>0</v>
      </c>
      <c r="BL138" s="17" t="s">
        <v>605</v>
      </c>
      <c r="BM138" s="17" t="s">
        <v>810</v>
      </c>
    </row>
    <row r="139" spans="2:65" s="1" customFormat="1" ht="16.5" customHeight="1">
      <c r="B139" s="34"/>
      <c r="C139" s="226" t="s">
        <v>737</v>
      </c>
      <c r="D139" s="226" t="s">
        <v>712</v>
      </c>
      <c r="E139" s="227" t="s">
        <v>812</v>
      </c>
      <c r="F139" s="228" t="s">
        <v>813</v>
      </c>
      <c r="G139" s="229" t="s">
        <v>814</v>
      </c>
      <c r="H139" s="230">
        <v>1.4630000000000001</v>
      </c>
      <c r="I139" s="231"/>
      <c r="J139" s="232">
        <f>ROUND(I139*H139,2)</f>
        <v>0</v>
      </c>
      <c r="K139" s="228" t="s">
        <v>604</v>
      </c>
      <c r="L139" s="233"/>
      <c r="M139" s="234" t="s">
        <v>447</v>
      </c>
      <c r="N139" s="235" t="s">
        <v>487</v>
      </c>
      <c r="O139" s="60"/>
      <c r="P139" s="189">
        <f>O139*H139</f>
        <v>0</v>
      </c>
      <c r="Q139" s="189">
        <v>1E-3</v>
      </c>
      <c r="R139" s="189">
        <f>Q139*H139</f>
        <v>1.4630000000000001E-3</v>
      </c>
      <c r="S139" s="189">
        <v>0</v>
      </c>
      <c r="T139" s="190">
        <f>S139*H139</f>
        <v>0</v>
      </c>
      <c r="AR139" s="17" t="s">
        <v>639</v>
      </c>
      <c r="AT139" s="17" t="s">
        <v>712</v>
      </c>
      <c r="AU139" s="17" t="s">
        <v>525</v>
      </c>
      <c r="AY139" s="17" t="s">
        <v>598</v>
      </c>
      <c r="BE139" s="191">
        <f>IF(N139="základní",J139,0)</f>
        <v>0</v>
      </c>
      <c r="BF139" s="191">
        <f>IF(N139="snížená",J139,0)</f>
        <v>0</v>
      </c>
      <c r="BG139" s="191">
        <f>IF(N139="zákl. přenesená",J139,0)</f>
        <v>0</v>
      </c>
      <c r="BH139" s="191">
        <f>IF(N139="sníž. přenesená",J139,0)</f>
        <v>0</v>
      </c>
      <c r="BI139" s="191">
        <f>IF(N139="nulová",J139,0)</f>
        <v>0</v>
      </c>
      <c r="BJ139" s="17" t="s">
        <v>523</v>
      </c>
      <c r="BK139" s="191">
        <f>ROUND(I139*H139,2)</f>
        <v>0</v>
      </c>
      <c r="BL139" s="17" t="s">
        <v>605</v>
      </c>
      <c r="BM139" s="17" t="s">
        <v>815</v>
      </c>
    </row>
    <row r="140" spans="2:65" s="12" customFormat="1">
      <c r="B140" s="192"/>
      <c r="C140" s="193"/>
      <c r="D140" s="194" t="s">
        <v>607</v>
      </c>
      <c r="E140" s="193"/>
      <c r="F140" s="196" t="s">
        <v>245</v>
      </c>
      <c r="G140" s="193"/>
      <c r="H140" s="197">
        <v>1.4630000000000001</v>
      </c>
      <c r="I140" s="198"/>
      <c r="J140" s="193"/>
      <c r="K140" s="193"/>
      <c r="L140" s="199"/>
      <c r="M140" s="200"/>
      <c r="N140" s="201"/>
      <c r="O140" s="201"/>
      <c r="P140" s="201"/>
      <c r="Q140" s="201"/>
      <c r="R140" s="201"/>
      <c r="S140" s="201"/>
      <c r="T140" s="202"/>
      <c r="AT140" s="203" t="s">
        <v>607</v>
      </c>
      <c r="AU140" s="203" t="s">
        <v>525</v>
      </c>
      <c r="AV140" s="12" t="s">
        <v>525</v>
      </c>
      <c r="AW140" s="12" t="s">
        <v>450</v>
      </c>
      <c r="AX140" s="12" t="s">
        <v>523</v>
      </c>
      <c r="AY140" s="203" t="s">
        <v>598</v>
      </c>
    </row>
    <row r="141" spans="2:65" s="11" customFormat="1" ht="22.9" customHeight="1">
      <c r="B141" s="164"/>
      <c r="C141" s="165"/>
      <c r="D141" s="166" t="s">
        <v>515</v>
      </c>
      <c r="E141" s="178" t="s">
        <v>605</v>
      </c>
      <c r="F141" s="178" t="s">
        <v>832</v>
      </c>
      <c r="G141" s="165"/>
      <c r="H141" s="165"/>
      <c r="I141" s="168"/>
      <c r="J141" s="179">
        <f>BK141</f>
        <v>0</v>
      </c>
      <c r="K141" s="165"/>
      <c r="L141" s="170"/>
      <c r="M141" s="171"/>
      <c r="N141" s="172"/>
      <c r="O141" s="172"/>
      <c r="P141" s="173">
        <f>SUM(P142:P148)</f>
        <v>0</v>
      </c>
      <c r="Q141" s="172"/>
      <c r="R141" s="173">
        <f>SUM(R142:R148)</f>
        <v>0.58531720000000009</v>
      </c>
      <c r="S141" s="172"/>
      <c r="T141" s="174">
        <f>SUM(T142:T148)</f>
        <v>0</v>
      </c>
      <c r="AR141" s="175" t="s">
        <v>523</v>
      </c>
      <c r="AT141" s="176" t="s">
        <v>515</v>
      </c>
      <c r="AU141" s="176" t="s">
        <v>523</v>
      </c>
      <c r="AY141" s="175" t="s">
        <v>598</v>
      </c>
      <c r="BK141" s="177">
        <f>SUM(BK142:BK148)</f>
        <v>0</v>
      </c>
    </row>
    <row r="142" spans="2:65" s="1" customFormat="1" ht="16.5" customHeight="1">
      <c r="B142" s="34"/>
      <c r="C142" s="180" t="s">
        <v>741</v>
      </c>
      <c r="D142" s="180" t="s">
        <v>600</v>
      </c>
      <c r="E142" s="181" t="s">
        <v>834</v>
      </c>
      <c r="F142" s="182" t="s">
        <v>835</v>
      </c>
      <c r="G142" s="183" t="s">
        <v>669</v>
      </c>
      <c r="H142" s="184">
        <v>16.538</v>
      </c>
      <c r="I142" s="185"/>
      <c r="J142" s="186">
        <f>ROUND(I142*H142,2)</f>
        <v>0</v>
      </c>
      <c r="K142" s="182" t="s">
        <v>604</v>
      </c>
      <c r="L142" s="38"/>
      <c r="M142" s="187" t="s">
        <v>447</v>
      </c>
      <c r="N142" s="188" t="s">
        <v>487</v>
      </c>
      <c r="O142" s="60"/>
      <c r="P142" s="189">
        <f>O142*H142</f>
        <v>0</v>
      </c>
      <c r="Q142" s="189">
        <v>0</v>
      </c>
      <c r="R142" s="189">
        <f>Q142*H142</f>
        <v>0</v>
      </c>
      <c r="S142" s="189">
        <v>0</v>
      </c>
      <c r="T142" s="190">
        <f>S142*H142</f>
        <v>0</v>
      </c>
      <c r="AR142" s="17" t="s">
        <v>605</v>
      </c>
      <c r="AT142" s="17" t="s">
        <v>600</v>
      </c>
      <c r="AU142" s="17" t="s">
        <v>525</v>
      </c>
      <c r="AY142" s="17" t="s">
        <v>598</v>
      </c>
      <c r="BE142" s="191">
        <f>IF(N142="základní",J142,0)</f>
        <v>0</v>
      </c>
      <c r="BF142" s="191">
        <f>IF(N142="snížená",J142,0)</f>
        <v>0</v>
      </c>
      <c r="BG142" s="191">
        <f>IF(N142="zákl. přenesená",J142,0)</f>
        <v>0</v>
      </c>
      <c r="BH142" s="191">
        <f>IF(N142="sníž. přenesená",J142,0)</f>
        <v>0</v>
      </c>
      <c r="BI142" s="191">
        <f>IF(N142="nulová",J142,0)</f>
        <v>0</v>
      </c>
      <c r="BJ142" s="17" t="s">
        <v>523</v>
      </c>
      <c r="BK142" s="191">
        <f>ROUND(I142*H142,2)</f>
        <v>0</v>
      </c>
      <c r="BL142" s="17" t="s">
        <v>605</v>
      </c>
      <c r="BM142" s="17" t="s">
        <v>836</v>
      </c>
    </row>
    <row r="143" spans="2:65" s="12" customFormat="1">
      <c r="B143" s="192"/>
      <c r="C143" s="193"/>
      <c r="D143" s="194" t="s">
        <v>607</v>
      </c>
      <c r="E143" s="195" t="s">
        <v>447</v>
      </c>
      <c r="F143" s="196" t="s">
        <v>246</v>
      </c>
      <c r="G143" s="193"/>
      <c r="H143" s="197">
        <v>16.538</v>
      </c>
      <c r="I143" s="198"/>
      <c r="J143" s="193"/>
      <c r="K143" s="193"/>
      <c r="L143" s="199"/>
      <c r="M143" s="200"/>
      <c r="N143" s="201"/>
      <c r="O143" s="201"/>
      <c r="P143" s="201"/>
      <c r="Q143" s="201"/>
      <c r="R143" s="201"/>
      <c r="S143" s="201"/>
      <c r="T143" s="202"/>
      <c r="AT143" s="203" t="s">
        <v>607</v>
      </c>
      <c r="AU143" s="203" t="s">
        <v>525</v>
      </c>
      <c r="AV143" s="12" t="s">
        <v>525</v>
      </c>
      <c r="AW143" s="12" t="s">
        <v>478</v>
      </c>
      <c r="AX143" s="12" t="s">
        <v>523</v>
      </c>
      <c r="AY143" s="203" t="s">
        <v>598</v>
      </c>
    </row>
    <row r="144" spans="2:65" s="1" customFormat="1" ht="16.5" customHeight="1">
      <c r="B144" s="34"/>
      <c r="C144" s="180" t="s">
        <v>746</v>
      </c>
      <c r="D144" s="180" t="s">
        <v>600</v>
      </c>
      <c r="E144" s="181" t="s">
        <v>1154</v>
      </c>
      <c r="F144" s="182" t="s">
        <v>1155</v>
      </c>
      <c r="G144" s="183" t="s">
        <v>669</v>
      </c>
      <c r="H144" s="184">
        <v>8.4499999999999993</v>
      </c>
      <c r="I144" s="185"/>
      <c r="J144" s="186">
        <f>ROUND(I144*H144,2)</f>
        <v>0</v>
      </c>
      <c r="K144" s="182" t="s">
        <v>604</v>
      </c>
      <c r="L144" s="38"/>
      <c r="M144" s="187" t="s">
        <v>447</v>
      </c>
      <c r="N144" s="188" t="s">
        <v>487</v>
      </c>
      <c r="O144" s="60"/>
      <c r="P144" s="189">
        <f>O144*H144</f>
        <v>0</v>
      </c>
      <c r="Q144" s="189">
        <v>0</v>
      </c>
      <c r="R144" s="189">
        <f>Q144*H144</f>
        <v>0</v>
      </c>
      <c r="S144" s="189">
        <v>0</v>
      </c>
      <c r="T144" s="190">
        <f>S144*H144</f>
        <v>0</v>
      </c>
      <c r="AR144" s="17" t="s">
        <v>605</v>
      </c>
      <c r="AT144" s="17" t="s">
        <v>600</v>
      </c>
      <c r="AU144" s="17" t="s">
        <v>525</v>
      </c>
      <c r="AY144" s="17" t="s">
        <v>598</v>
      </c>
      <c r="BE144" s="191">
        <f>IF(N144="základní",J144,0)</f>
        <v>0</v>
      </c>
      <c r="BF144" s="191">
        <f>IF(N144="snížená",J144,0)</f>
        <v>0</v>
      </c>
      <c r="BG144" s="191">
        <f>IF(N144="zákl. přenesená",J144,0)</f>
        <v>0</v>
      </c>
      <c r="BH144" s="191">
        <f>IF(N144="sníž. přenesená",J144,0)</f>
        <v>0</v>
      </c>
      <c r="BI144" s="191">
        <f>IF(N144="nulová",J144,0)</f>
        <v>0</v>
      </c>
      <c r="BJ144" s="17" t="s">
        <v>523</v>
      </c>
      <c r="BK144" s="191">
        <f>ROUND(I144*H144,2)</f>
        <v>0</v>
      </c>
      <c r="BL144" s="17" t="s">
        <v>605</v>
      </c>
      <c r="BM144" s="17" t="s">
        <v>1156</v>
      </c>
    </row>
    <row r="145" spans="2:65" s="12" customFormat="1">
      <c r="B145" s="192"/>
      <c r="C145" s="193"/>
      <c r="D145" s="194" t="s">
        <v>607</v>
      </c>
      <c r="E145" s="195" t="s">
        <v>447</v>
      </c>
      <c r="F145" s="196" t="s">
        <v>247</v>
      </c>
      <c r="G145" s="193"/>
      <c r="H145" s="197">
        <v>8.4499999999999993</v>
      </c>
      <c r="I145" s="198"/>
      <c r="J145" s="193"/>
      <c r="K145" s="193"/>
      <c r="L145" s="199"/>
      <c r="M145" s="200"/>
      <c r="N145" s="201"/>
      <c r="O145" s="201"/>
      <c r="P145" s="201"/>
      <c r="Q145" s="201"/>
      <c r="R145" s="201"/>
      <c r="S145" s="201"/>
      <c r="T145" s="202"/>
      <c r="AT145" s="203" t="s">
        <v>607</v>
      </c>
      <c r="AU145" s="203" t="s">
        <v>525</v>
      </c>
      <c r="AV145" s="12" t="s">
        <v>525</v>
      </c>
      <c r="AW145" s="12" t="s">
        <v>478</v>
      </c>
      <c r="AX145" s="12" t="s">
        <v>523</v>
      </c>
      <c r="AY145" s="203" t="s">
        <v>598</v>
      </c>
    </row>
    <row r="146" spans="2:65" s="1" customFormat="1" ht="16.5" customHeight="1">
      <c r="B146" s="34"/>
      <c r="C146" s="226" t="s">
        <v>756</v>
      </c>
      <c r="D146" s="226" t="s">
        <v>712</v>
      </c>
      <c r="E146" s="227" t="s">
        <v>1158</v>
      </c>
      <c r="F146" s="228" t="s">
        <v>1159</v>
      </c>
      <c r="G146" s="229" t="s">
        <v>1160</v>
      </c>
      <c r="H146" s="230">
        <v>13</v>
      </c>
      <c r="I146" s="231"/>
      <c r="J146" s="232">
        <f>ROUND(I146*H146,2)</f>
        <v>0</v>
      </c>
      <c r="K146" s="228" t="s">
        <v>604</v>
      </c>
      <c r="L146" s="233"/>
      <c r="M146" s="234" t="s">
        <v>447</v>
      </c>
      <c r="N146" s="235" t="s">
        <v>487</v>
      </c>
      <c r="O146" s="60"/>
      <c r="P146" s="189">
        <f>O146*H146</f>
        <v>0</v>
      </c>
      <c r="Q146" s="189">
        <v>1.07E-3</v>
      </c>
      <c r="R146" s="189">
        <f>Q146*H146</f>
        <v>1.391E-2</v>
      </c>
      <c r="S146" s="189">
        <v>0</v>
      </c>
      <c r="T146" s="190">
        <f>S146*H146</f>
        <v>0</v>
      </c>
      <c r="AR146" s="17" t="s">
        <v>639</v>
      </c>
      <c r="AT146" s="17" t="s">
        <v>712</v>
      </c>
      <c r="AU146" s="17" t="s">
        <v>525</v>
      </c>
      <c r="AY146" s="17" t="s">
        <v>598</v>
      </c>
      <c r="BE146" s="191">
        <f>IF(N146="základní",J146,0)</f>
        <v>0</v>
      </c>
      <c r="BF146" s="191">
        <f>IF(N146="snížená",J146,0)</f>
        <v>0</v>
      </c>
      <c r="BG146" s="191">
        <f>IF(N146="zákl. přenesená",J146,0)</f>
        <v>0</v>
      </c>
      <c r="BH146" s="191">
        <f>IF(N146="sníž. přenesená",J146,0)</f>
        <v>0</v>
      </c>
      <c r="BI146" s="191">
        <f>IF(N146="nulová",J146,0)</f>
        <v>0</v>
      </c>
      <c r="BJ146" s="17" t="s">
        <v>523</v>
      </c>
      <c r="BK146" s="191">
        <f>ROUND(I146*H146,2)</f>
        <v>0</v>
      </c>
      <c r="BL146" s="17" t="s">
        <v>605</v>
      </c>
      <c r="BM146" s="17" t="s">
        <v>248</v>
      </c>
    </row>
    <row r="147" spans="2:65" s="1" customFormat="1" ht="16.5" customHeight="1">
      <c r="B147" s="34"/>
      <c r="C147" s="180" t="s">
        <v>761</v>
      </c>
      <c r="D147" s="180" t="s">
        <v>600</v>
      </c>
      <c r="E147" s="181" t="s">
        <v>1162</v>
      </c>
      <c r="F147" s="182" t="s">
        <v>1163</v>
      </c>
      <c r="G147" s="183" t="s">
        <v>768</v>
      </c>
      <c r="H147" s="184">
        <v>0.66800000000000004</v>
      </c>
      <c r="I147" s="185"/>
      <c r="J147" s="186">
        <f>ROUND(I147*H147,2)</f>
        <v>0</v>
      </c>
      <c r="K147" s="182" t="s">
        <v>604</v>
      </c>
      <c r="L147" s="38"/>
      <c r="M147" s="187" t="s">
        <v>447</v>
      </c>
      <c r="N147" s="188" t="s">
        <v>487</v>
      </c>
      <c r="O147" s="60"/>
      <c r="P147" s="189">
        <f>O147*H147</f>
        <v>0</v>
      </c>
      <c r="Q147" s="189">
        <v>0.85540000000000005</v>
      </c>
      <c r="R147" s="189">
        <f>Q147*H147</f>
        <v>0.57140720000000012</v>
      </c>
      <c r="S147" s="189">
        <v>0</v>
      </c>
      <c r="T147" s="190">
        <f>S147*H147</f>
        <v>0</v>
      </c>
      <c r="AR147" s="17" t="s">
        <v>605</v>
      </c>
      <c r="AT147" s="17" t="s">
        <v>600</v>
      </c>
      <c r="AU147" s="17" t="s">
        <v>525</v>
      </c>
      <c r="AY147" s="17" t="s">
        <v>598</v>
      </c>
      <c r="BE147" s="191">
        <f>IF(N147="základní",J147,0)</f>
        <v>0</v>
      </c>
      <c r="BF147" s="191">
        <f>IF(N147="snížená",J147,0)</f>
        <v>0</v>
      </c>
      <c r="BG147" s="191">
        <f>IF(N147="zákl. přenesená",J147,0)</f>
        <v>0</v>
      </c>
      <c r="BH147" s="191">
        <f>IF(N147="sníž. přenesená",J147,0)</f>
        <v>0</v>
      </c>
      <c r="BI147" s="191">
        <f>IF(N147="nulová",J147,0)</f>
        <v>0</v>
      </c>
      <c r="BJ147" s="17" t="s">
        <v>523</v>
      </c>
      <c r="BK147" s="191">
        <f>ROUND(I147*H147,2)</f>
        <v>0</v>
      </c>
      <c r="BL147" s="17" t="s">
        <v>605</v>
      </c>
      <c r="BM147" s="17" t="s">
        <v>249</v>
      </c>
    </row>
    <row r="148" spans="2:65" s="12" customFormat="1">
      <c r="B148" s="192"/>
      <c r="C148" s="193"/>
      <c r="D148" s="194" t="s">
        <v>607</v>
      </c>
      <c r="E148" s="195" t="s">
        <v>447</v>
      </c>
      <c r="F148" s="196" t="s">
        <v>250</v>
      </c>
      <c r="G148" s="193"/>
      <c r="H148" s="197">
        <v>0.66800000000000004</v>
      </c>
      <c r="I148" s="198"/>
      <c r="J148" s="193"/>
      <c r="K148" s="193"/>
      <c r="L148" s="199"/>
      <c r="M148" s="200"/>
      <c r="N148" s="201"/>
      <c r="O148" s="201"/>
      <c r="P148" s="201"/>
      <c r="Q148" s="201"/>
      <c r="R148" s="201"/>
      <c r="S148" s="201"/>
      <c r="T148" s="202"/>
      <c r="AT148" s="203" t="s">
        <v>607</v>
      </c>
      <c r="AU148" s="203" t="s">
        <v>525</v>
      </c>
      <c r="AV148" s="12" t="s">
        <v>525</v>
      </c>
      <c r="AW148" s="12" t="s">
        <v>478</v>
      </c>
      <c r="AX148" s="12" t="s">
        <v>523</v>
      </c>
      <c r="AY148" s="203" t="s">
        <v>598</v>
      </c>
    </row>
    <row r="149" spans="2:65" s="11" customFormat="1" ht="22.9" customHeight="1">
      <c r="B149" s="164"/>
      <c r="C149" s="165"/>
      <c r="D149" s="166" t="s">
        <v>515</v>
      </c>
      <c r="E149" s="178" t="s">
        <v>619</v>
      </c>
      <c r="F149" s="178" t="s">
        <v>841</v>
      </c>
      <c r="G149" s="165"/>
      <c r="H149" s="165"/>
      <c r="I149" s="168"/>
      <c r="J149" s="179">
        <f>BK149</f>
        <v>0</v>
      </c>
      <c r="K149" s="165"/>
      <c r="L149" s="170"/>
      <c r="M149" s="171"/>
      <c r="N149" s="172"/>
      <c r="O149" s="172"/>
      <c r="P149" s="173">
        <f>SUM(P150:P168)</f>
        <v>0</v>
      </c>
      <c r="Q149" s="172"/>
      <c r="R149" s="173">
        <f>SUM(R150:R168)</f>
        <v>2.7380700000000004</v>
      </c>
      <c r="S149" s="172"/>
      <c r="T149" s="174">
        <f>SUM(T150:T168)</f>
        <v>0</v>
      </c>
      <c r="AR149" s="175" t="s">
        <v>523</v>
      </c>
      <c r="AT149" s="176" t="s">
        <v>515</v>
      </c>
      <c r="AU149" s="176" t="s">
        <v>523</v>
      </c>
      <c r="AY149" s="175" t="s">
        <v>598</v>
      </c>
      <c r="BK149" s="177">
        <f>SUM(BK150:BK168)</f>
        <v>0</v>
      </c>
    </row>
    <row r="150" spans="2:65" s="1" customFormat="1" ht="16.5" customHeight="1">
      <c r="B150" s="34"/>
      <c r="C150" s="180" t="s">
        <v>888</v>
      </c>
      <c r="D150" s="253" t="s">
        <v>600</v>
      </c>
      <c r="E150" s="181" t="s">
        <v>251</v>
      </c>
      <c r="F150" s="182" t="s">
        <v>252</v>
      </c>
      <c r="G150" s="183" t="s">
        <v>603</v>
      </c>
      <c r="H150" s="184">
        <v>13.5</v>
      </c>
      <c r="I150" s="185"/>
      <c r="J150" s="186">
        <f>ROUND(I150*H150,2)</f>
        <v>0</v>
      </c>
      <c r="K150" s="182" t="s">
        <v>604</v>
      </c>
      <c r="L150" s="38"/>
      <c r="M150" s="187" t="s">
        <v>447</v>
      </c>
      <c r="N150" s="188" t="s">
        <v>487</v>
      </c>
      <c r="O150" s="60"/>
      <c r="P150" s="189">
        <f>O150*H150</f>
        <v>0</v>
      </c>
      <c r="Q150" s="189">
        <v>0</v>
      </c>
      <c r="R150" s="189">
        <f>Q150*H150</f>
        <v>0</v>
      </c>
      <c r="S150" s="189">
        <v>0</v>
      </c>
      <c r="T150" s="190">
        <f>S150*H150</f>
        <v>0</v>
      </c>
      <c r="AR150" s="17" t="s">
        <v>605</v>
      </c>
      <c r="AT150" s="17" t="s">
        <v>600</v>
      </c>
      <c r="AU150" s="17" t="s">
        <v>525</v>
      </c>
      <c r="AY150" s="17" t="s">
        <v>598</v>
      </c>
      <c r="BE150" s="191">
        <f>IF(N150="základní",J150,0)</f>
        <v>0</v>
      </c>
      <c r="BF150" s="191">
        <f>IF(N150="snížená",J150,0)</f>
        <v>0</v>
      </c>
      <c r="BG150" s="191">
        <f>IF(N150="zákl. přenesená",J150,0)</f>
        <v>0</v>
      </c>
      <c r="BH150" s="191">
        <f>IF(N150="sníž. přenesená",J150,0)</f>
        <v>0</v>
      </c>
      <c r="BI150" s="191">
        <f>IF(N150="nulová",J150,0)</f>
        <v>0</v>
      </c>
      <c r="BJ150" s="17" t="s">
        <v>523</v>
      </c>
      <c r="BK150" s="191">
        <f>ROUND(I150*H150,2)</f>
        <v>0</v>
      </c>
      <c r="BL150" s="17" t="s">
        <v>605</v>
      </c>
      <c r="BM150" s="17" t="s">
        <v>253</v>
      </c>
    </row>
    <row r="151" spans="2:65" s="12" customFormat="1">
      <c r="B151" s="192"/>
      <c r="C151" s="193"/>
      <c r="D151" s="194" t="s">
        <v>607</v>
      </c>
      <c r="E151" s="195" t="s">
        <v>447</v>
      </c>
      <c r="F151" s="196" t="s">
        <v>219</v>
      </c>
      <c r="G151" s="193"/>
      <c r="H151" s="197">
        <v>13.5</v>
      </c>
      <c r="I151" s="198"/>
      <c r="J151" s="193"/>
      <c r="K151" s="193"/>
      <c r="L151" s="199"/>
      <c r="M151" s="200"/>
      <c r="N151" s="201"/>
      <c r="O151" s="201"/>
      <c r="P151" s="201"/>
      <c r="Q151" s="201"/>
      <c r="R151" s="201"/>
      <c r="S151" s="201"/>
      <c r="T151" s="202"/>
      <c r="AT151" s="203" t="s">
        <v>607</v>
      </c>
      <c r="AU151" s="203" t="s">
        <v>525</v>
      </c>
      <c r="AV151" s="12" t="s">
        <v>525</v>
      </c>
      <c r="AW151" s="12" t="s">
        <v>478</v>
      </c>
      <c r="AX151" s="12" t="s">
        <v>523</v>
      </c>
      <c r="AY151" s="203" t="s">
        <v>598</v>
      </c>
    </row>
    <row r="152" spans="2:65" s="1" customFormat="1" ht="16.5" customHeight="1">
      <c r="B152" s="34"/>
      <c r="C152" s="180" t="s">
        <v>765</v>
      </c>
      <c r="D152" s="180" t="s">
        <v>600</v>
      </c>
      <c r="E152" s="181" t="s">
        <v>1166</v>
      </c>
      <c r="F152" s="182" t="s">
        <v>1167</v>
      </c>
      <c r="G152" s="183" t="s">
        <v>603</v>
      </c>
      <c r="H152" s="184">
        <v>38.25</v>
      </c>
      <c r="I152" s="185"/>
      <c r="J152" s="186">
        <f>ROUND(I152*H152,2)</f>
        <v>0</v>
      </c>
      <c r="K152" s="182" t="s">
        <v>604</v>
      </c>
      <c r="L152" s="38"/>
      <c r="M152" s="187" t="s">
        <v>447</v>
      </c>
      <c r="N152" s="188" t="s">
        <v>487</v>
      </c>
      <c r="O152" s="60"/>
      <c r="P152" s="189">
        <f>O152*H152</f>
        <v>0</v>
      </c>
      <c r="Q152" s="189">
        <v>0</v>
      </c>
      <c r="R152" s="189">
        <f>Q152*H152</f>
        <v>0</v>
      </c>
      <c r="S152" s="189">
        <v>0</v>
      </c>
      <c r="T152" s="190">
        <f>S152*H152</f>
        <v>0</v>
      </c>
      <c r="AR152" s="17" t="s">
        <v>605</v>
      </c>
      <c r="AT152" s="17" t="s">
        <v>600</v>
      </c>
      <c r="AU152" s="17" t="s">
        <v>525</v>
      </c>
      <c r="AY152" s="17" t="s">
        <v>598</v>
      </c>
      <c r="BE152" s="191">
        <f>IF(N152="základní",J152,0)</f>
        <v>0</v>
      </c>
      <c r="BF152" s="191">
        <f>IF(N152="snížená",J152,0)</f>
        <v>0</v>
      </c>
      <c r="BG152" s="191">
        <f>IF(N152="zákl. přenesená",J152,0)</f>
        <v>0</v>
      </c>
      <c r="BH152" s="191">
        <f>IF(N152="sníž. přenesená",J152,0)</f>
        <v>0</v>
      </c>
      <c r="BI152" s="191">
        <f>IF(N152="nulová",J152,0)</f>
        <v>0</v>
      </c>
      <c r="BJ152" s="17" t="s">
        <v>523</v>
      </c>
      <c r="BK152" s="191">
        <f>ROUND(I152*H152,2)</f>
        <v>0</v>
      </c>
      <c r="BL152" s="17" t="s">
        <v>605</v>
      </c>
      <c r="BM152" s="17" t="s">
        <v>851</v>
      </c>
    </row>
    <row r="153" spans="2:65" s="12" customFormat="1">
      <c r="B153" s="192"/>
      <c r="C153" s="193"/>
      <c r="D153" s="194" t="s">
        <v>607</v>
      </c>
      <c r="E153" s="195" t="s">
        <v>447</v>
      </c>
      <c r="F153" s="196" t="s">
        <v>254</v>
      </c>
      <c r="G153" s="193"/>
      <c r="H153" s="197">
        <v>15.75</v>
      </c>
      <c r="I153" s="198"/>
      <c r="J153" s="193"/>
      <c r="K153" s="193"/>
      <c r="L153" s="199"/>
      <c r="M153" s="200"/>
      <c r="N153" s="201"/>
      <c r="O153" s="201"/>
      <c r="P153" s="201"/>
      <c r="Q153" s="201"/>
      <c r="R153" s="201"/>
      <c r="S153" s="201"/>
      <c r="T153" s="202"/>
      <c r="AT153" s="203" t="s">
        <v>607</v>
      </c>
      <c r="AU153" s="203" t="s">
        <v>525</v>
      </c>
      <c r="AV153" s="12" t="s">
        <v>525</v>
      </c>
      <c r="AW153" s="12" t="s">
        <v>478</v>
      </c>
      <c r="AX153" s="12" t="s">
        <v>516</v>
      </c>
      <c r="AY153" s="203" t="s">
        <v>598</v>
      </c>
    </row>
    <row r="154" spans="2:65" s="12" customFormat="1">
      <c r="B154" s="192"/>
      <c r="C154" s="193"/>
      <c r="D154" s="194" t="s">
        <v>607</v>
      </c>
      <c r="E154" s="195" t="s">
        <v>447</v>
      </c>
      <c r="F154" s="196" t="s">
        <v>255</v>
      </c>
      <c r="G154" s="193"/>
      <c r="H154" s="197">
        <v>22.5</v>
      </c>
      <c r="I154" s="198"/>
      <c r="J154" s="193"/>
      <c r="K154" s="193"/>
      <c r="L154" s="199"/>
      <c r="M154" s="200"/>
      <c r="N154" s="201"/>
      <c r="O154" s="201"/>
      <c r="P154" s="201"/>
      <c r="Q154" s="201"/>
      <c r="R154" s="201"/>
      <c r="S154" s="201"/>
      <c r="T154" s="202"/>
      <c r="AT154" s="203" t="s">
        <v>607</v>
      </c>
      <c r="AU154" s="203" t="s">
        <v>525</v>
      </c>
      <c r="AV154" s="12" t="s">
        <v>525</v>
      </c>
      <c r="AW154" s="12" t="s">
        <v>478</v>
      </c>
      <c r="AX154" s="12" t="s">
        <v>516</v>
      </c>
      <c r="AY154" s="203" t="s">
        <v>598</v>
      </c>
    </row>
    <row r="155" spans="2:65" s="13" customFormat="1">
      <c r="B155" s="204"/>
      <c r="C155" s="205"/>
      <c r="D155" s="194" t="s">
        <v>607</v>
      </c>
      <c r="E155" s="206" t="s">
        <v>447</v>
      </c>
      <c r="F155" s="207" t="s">
        <v>627</v>
      </c>
      <c r="G155" s="205"/>
      <c r="H155" s="208">
        <v>38.25</v>
      </c>
      <c r="I155" s="209"/>
      <c r="J155" s="205"/>
      <c r="K155" s="205"/>
      <c r="L155" s="210"/>
      <c r="M155" s="211"/>
      <c r="N155" s="212"/>
      <c r="O155" s="212"/>
      <c r="P155" s="212"/>
      <c r="Q155" s="212"/>
      <c r="R155" s="212"/>
      <c r="S155" s="212"/>
      <c r="T155" s="213"/>
      <c r="AT155" s="214" t="s">
        <v>607</v>
      </c>
      <c r="AU155" s="214" t="s">
        <v>525</v>
      </c>
      <c r="AV155" s="13" t="s">
        <v>605</v>
      </c>
      <c r="AW155" s="13" t="s">
        <v>478</v>
      </c>
      <c r="AX155" s="13" t="s">
        <v>523</v>
      </c>
      <c r="AY155" s="214" t="s">
        <v>598</v>
      </c>
    </row>
    <row r="156" spans="2:65" s="1" customFormat="1" ht="16.5" customHeight="1">
      <c r="B156" s="34"/>
      <c r="C156" s="180" t="s">
        <v>771</v>
      </c>
      <c r="D156" s="180" t="s">
        <v>600</v>
      </c>
      <c r="E156" s="181" t="s">
        <v>859</v>
      </c>
      <c r="F156" s="182" t="s">
        <v>860</v>
      </c>
      <c r="G156" s="183" t="s">
        <v>603</v>
      </c>
      <c r="H156" s="184">
        <v>15.75</v>
      </c>
      <c r="I156" s="185"/>
      <c r="J156" s="186">
        <f>ROUND(I156*H156,2)</f>
        <v>0</v>
      </c>
      <c r="K156" s="182" t="s">
        <v>604</v>
      </c>
      <c r="L156" s="38"/>
      <c r="M156" s="187" t="s">
        <v>447</v>
      </c>
      <c r="N156" s="188" t="s">
        <v>487</v>
      </c>
      <c r="O156" s="60"/>
      <c r="P156" s="189">
        <f>O156*H156</f>
        <v>0</v>
      </c>
      <c r="Q156" s="189">
        <v>0</v>
      </c>
      <c r="R156" s="189">
        <f>Q156*H156</f>
        <v>0</v>
      </c>
      <c r="S156" s="189">
        <v>0</v>
      </c>
      <c r="T156" s="190">
        <f>S156*H156</f>
        <v>0</v>
      </c>
      <c r="AR156" s="17" t="s">
        <v>605</v>
      </c>
      <c r="AT156" s="17" t="s">
        <v>600</v>
      </c>
      <c r="AU156" s="17" t="s">
        <v>525</v>
      </c>
      <c r="AY156" s="17" t="s">
        <v>598</v>
      </c>
      <c r="BE156" s="191">
        <f>IF(N156="základní",J156,0)</f>
        <v>0</v>
      </c>
      <c r="BF156" s="191">
        <f>IF(N156="snížená",J156,0)</f>
        <v>0</v>
      </c>
      <c r="BG156" s="191">
        <f>IF(N156="zákl. přenesená",J156,0)</f>
        <v>0</v>
      </c>
      <c r="BH156" s="191">
        <f>IF(N156="sníž. přenesená",J156,0)</f>
        <v>0</v>
      </c>
      <c r="BI156" s="191">
        <f>IF(N156="nulová",J156,0)</f>
        <v>0</v>
      </c>
      <c r="BJ156" s="17" t="s">
        <v>523</v>
      </c>
      <c r="BK156" s="191">
        <f>ROUND(I156*H156,2)</f>
        <v>0</v>
      </c>
      <c r="BL156" s="17" t="s">
        <v>605</v>
      </c>
      <c r="BM156" s="17" t="s">
        <v>256</v>
      </c>
    </row>
    <row r="157" spans="2:65" s="12" customFormat="1">
      <c r="B157" s="192"/>
      <c r="C157" s="193"/>
      <c r="D157" s="194" t="s">
        <v>607</v>
      </c>
      <c r="E157" s="195" t="s">
        <v>447</v>
      </c>
      <c r="F157" s="196" t="s">
        <v>257</v>
      </c>
      <c r="G157" s="193"/>
      <c r="H157" s="197">
        <v>15.75</v>
      </c>
      <c r="I157" s="198"/>
      <c r="J157" s="193"/>
      <c r="K157" s="193"/>
      <c r="L157" s="199"/>
      <c r="M157" s="200"/>
      <c r="N157" s="201"/>
      <c r="O157" s="201"/>
      <c r="P157" s="201"/>
      <c r="Q157" s="201"/>
      <c r="R157" s="201"/>
      <c r="S157" s="201"/>
      <c r="T157" s="202"/>
      <c r="AT157" s="203" t="s">
        <v>607</v>
      </c>
      <c r="AU157" s="203" t="s">
        <v>525</v>
      </c>
      <c r="AV157" s="12" t="s">
        <v>525</v>
      </c>
      <c r="AW157" s="12" t="s">
        <v>478</v>
      </c>
      <c r="AX157" s="12" t="s">
        <v>523</v>
      </c>
      <c r="AY157" s="203" t="s">
        <v>598</v>
      </c>
    </row>
    <row r="158" spans="2:65" s="1" customFormat="1" ht="16.5" customHeight="1">
      <c r="B158" s="34"/>
      <c r="C158" s="180" t="s">
        <v>776</v>
      </c>
      <c r="D158" s="180" t="s">
        <v>600</v>
      </c>
      <c r="E158" s="181" t="s">
        <v>873</v>
      </c>
      <c r="F158" s="182" t="s">
        <v>874</v>
      </c>
      <c r="G158" s="183" t="s">
        <v>603</v>
      </c>
      <c r="H158" s="184">
        <v>15.75</v>
      </c>
      <c r="I158" s="185"/>
      <c r="J158" s="186">
        <f>ROUND(I158*H158,2)</f>
        <v>0</v>
      </c>
      <c r="K158" s="182" t="s">
        <v>604</v>
      </c>
      <c r="L158" s="38"/>
      <c r="M158" s="187" t="s">
        <v>447</v>
      </c>
      <c r="N158" s="188" t="s">
        <v>487</v>
      </c>
      <c r="O158" s="60"/>
      <c r="P158" s="189">
        <f>O158*H158</f>
        <v>0</v>
      </c>
      <c r="Q158" s="189">
        <v>0</v>
      </c>
      <c r="R158" s="189">
        <f>Q158*H158</f>
        <v>0</v>
      </c>
      <c r="S158" s="189">
        <v>0</v>
      </c>
      <c r="T158" s="190">
        <f>S158*H158</f>
        <v>0</v>
      </c>
      <c r="AR158" s="17" t="s">
        <v>605</v>
      </c>
      <c r="AT158" s="17" t="s">
        <v>600</v>
      </c>
      <c r="AU158" s="17" t="s">
        <v>525</v>
      </c>
      <c r="AY158" s="17" t="s">
        <v>598</v>
      </c>
      <c r="BE158" s="191">
        <f>IF(N158="základní",J158,0)</f>
        <v>0</v>
      </c>
      <c r="BF158" s="191">
        <f>IF(N158="snížená",J158,0)</f>
        <v>0</v>
      </c>
      <c r="BG158" s="191">
        <f>IF(N158="zákl. přenesená",J158,0)</f>
        <v>0</v>
      </c>
      <c r="BH158" s="191">
        <f>IF(N158="sníž. přenesená",J158,0)</f>
        <v>0</v>
      </c>
      <c r="BI158" s="191">
        <f>IF(N158="nulová",J158,0)</f>
        <v>0</v>
      </c>
      <c r="BJ158" s="17" t="s">
        <v>523</v>
      </c>
      <c r="BK158" s="191">
        <f>ROUND(I158*H158,2)</f>
        <v>0</v>
      </c>
      <c r="BL158" s="17" t="s">
        <v>605</v>
      </c>
      <c r="BM158" s="17" t="s">
        <v>875</v>
      </c>
    </row>
    <row r="159" spans="2:65" s="12" customFormat="1">
      <c r="B159" s="192"/>
      <c r="C159" s="193"/>
      <c r="D159" s="194" t="s">
        <v>607</v>
      </c>
      <c r="E159" s="195" t="s">
        <v>447</v>
      </c>
      <c r="F159" s="196" t="s">
        <v>257</v>
      </c>
      <c r="G159" s="193"/>
      <c r="H159" s="197">
        <v>15.75</v>
      </c>
      <c r="I159" s="198"/>
      <c r="J159" s="193"/>
      <c r="K159" s="193"/>
      <c r="L159" s="199"/>
      <c r="M159" s="200"/>
      <c r="N159" s="201"/>
      <c r="O159" s="201"/>
      <c r="P159" s="201"/>
      <c r="Q159" s="201"/>
      <c r="R159" s="201"/>
      <c r="S159" s="201"/>
      <c r="T159" s="202"/>
      <c r="AT159" s="203" t="s">
        <v>607</v>
      </c>
      <c r="AU159" s="203" t="s">
        <v>525</v>
      </c>
      <c r="AV159" s="12" t="s">
        <v>525</v>
      </c>
      <c r="AW159" s="12" t="s">
        <v>478</v>
      </c>
      <c r="AX159" s="12" t="s">
        <v>523</v>
      </c>
      <c r="AY159" s="203" t="s">
        <v>598</v>
      </c>
    </row>
    <row r="160" spans="2:65" s="1" customFormat="1" ht="16.5" customHeight="1">
      <c r="B160" s="34"/>
      <c r="C160" s="180" t="s">
        <v>787</v>
      </c>
      <c r="D160" s="180" t="s">
        <v>600</v>
      </c>
      <c r="E160" s="181" t="s">
        <v>885</v>
      </c>
      <c r="F160" s="182" t="s">
        <v>886</v>
      </c>
      <c r="G160" s="183" t="s">
        <v>603</v>
      </c>
      <c r="H160" s="184">
        <v>15.75</v>
      </c>
      <c r="I160" s="185"/>
      <c r="J160" s="186">
        <f>ROUND(I160*H160,2)</f>
        <v>0</v>
      </c>
      <c r="K160" s="182" t="s">
        <v>604</v>
      </c>
      <c r="L160" s="38"/>
      <c r="M160" s="187" t="s">
        <v>447</v>
      </c>
      <c r="N160" s="188" t="s">
        <v>487</v>
      </c>
      <c r="O160" s="60"/>
      <c r="P160" s="189">
        <f>O160*H160</f>
        <v>0</v>
      </c>
      <c r="Q160" s="189">
        <v>0</v>
      </c>
      <c r="R160" s="189">
        <f>Q160*H160</f>
        <v>0</v>
      </c>
      <c r="S160" s="189">
        <v>0</v>
      </c>
      <c r="T160" s="190">
        <f>S160*H160</f>
        <v>0</v>
      </c>
      <c r="AR160" s="17" t="s">
        <v>605</v>
      </c>
      <c r="AT160" s="17" t="s">
        <v>600</v>
      </c>
      <c r="AU160" s="17" t="s">
        <v>525</v>
      </c>
      <c r="AY160" s="17" t="s">
        <v>598</v>
      </c>
      <c r="BE160" s="191">
        <f>IF(N160="základní",J160,0)</f>
        <v>0</v>
      </c>
      <c r="BF160" s="191">
        <f>IF(N160="snížená",J160,0)</f>
        <v>0</v>
      </c>
      <c r="BG160" s="191">
        <f>IF(N160="zákl. přenesená",J160,0)</f>
        <v>0</v>
      </c>
      <c r="BH160" s="191">
        <f>IF(N160="sníž. přenesená",J160,0)</f>
        <v>0</v>
      </c>
      <c r="BI160" s="191">
        <f>IF(N160="nulová",J160,0)</f>
        <v>0</v>
      </c>
      <c r="BJ160" s="17" t="s">
        <v>523</v>
      </c>
      <c r="BK160" s="191">
        <f>ROUND(I160*H160,2)</f>
        <v>0</v>
      </c>
      <c r="BL160" s="17" t="s">
        <v>605</v>
      </c>
      <c r="BM160" s="17" t="s">
        <v>887</v>
      </c>
    </row>
    <row r="161" spans="2:65" s="1" customFormat="1" ht="16.5" customHeight="1">
      <c r="B161" s="34"/>
      <c r="C161" s="180" t="s">
        <v>795</v>
      </c>
      <c r="D161" s="180" t="s">
        <v>600</v>
      </c>
      <c r="E161" s="181" t="s">
        <v>889</v>
      </c>
      <c r="F161" s="182" t="s">
        <v>890</v>
      </c>
      <c r="G161" s="183" t="s">
        <v>603</v>
      </c>
      <c r="H161" s="184">
        <v>22.5</v>
      </c>
      <c r="I161" s="185"/>
      <c r="J161" s="186">
        <f>ROUND(I161*H161,2)</f>
        <v>0</v>
      </c>
      <c r="K161" s="182" t="s">
        <v>604</v>
      </c>
      <c r="L161" s="38"/>
      <c r="M161" s="187" t="s">
        <v>447</v>
      </c>
      <c r="N161" s="188" t="s">
        <v>487</v>
      </c>
      <c r="O161" s="60"/>
      <c r="P161" s="189">
        <f>O161*H161</f>
        <v>0</v>
      </c>
      <c r="Q161" s="189">
        <v>0</v>
      </c>
      <c r="R161" s="189">
        <f>Q161*H161</f>
        <v>0</v>
      </c>
      <c r="S161" s="189">
        <v>0</v>
      </c>
      <c r="T161" s="190">
        <f>S161*H161</f>
        <v>0</v>
      </c>
      <c r="AR161" s="17" t="s">
        <v>605</v>
      </c>
      <c r="AT161" s="17" t="s">
        <v>600</v>
      </c>
      <c r="AU161" s="17" t="s">
        <v>525</v>
      </c>
      <c r="AY161" s="17" t="s">
        <v>598</v>
      </c>
      <c r="BE161" s="191">
        <f>IF(N161="základní",J161,0)</f>
        <v>0</v>
      </c>
      <c r="BF161" s="191">
        <f>IF(N161="snížená",J161,0)</f>
        <v>0</v>
      </c>
      <c r="BG161" s="191">
        <f>IF(N161="zákl. přenesená",J161,0)</f>
        <v>0</v>
      </c>
      <c r="BH161" s="191">
        <f>IF(N161="sníž. přenesená",J161,0)</f>
        <v>0</v>
      </c>
      <c r="BI161" s="191">
        <f>IF(N161="nulová",J161,0)</f>
        <v>0</v>
      </c>
      <c r="BJ161" s="17" t="s">
        <v>523</v>
      </c>
      <c r="BK161" s="191">
        <f>ROUND(I161*H161,2)</f>
        <v>0</v>
      </c>
      <c r="BL161" s="17" t="s">
        <v>605</v>
      </c>
      <c r="BM161" s="17" t="s">
        <v>891</v>
      </c>
    </row>
    <row r="162" spans="2:65" s="12" customFormat="1">
      <c r="B162" s="192"/>
      <c r="C162" s="193"/>
      <c r="D162" s="194" t="s">
        <v>607</v>
      </c>
      <c r="E162" s="195" t="s">
        <v>447</v>
      </c>
      <c r="F162" s="196" t="s">
        <v>258</v>
      </c>
      <c r="G162" s="193"/>
      <c r="H162" s="197">
        <v>22.5</v>
      </c>
      <c r="I162" s="198"/>
      <c r="J162" s="193"/>
      <c r="K162" s="193"/>
      <c r="L162" s="199"/>
      <c r="M162" s="200"/>
      <c r="N162" s="201"/>
      <c r="O162" s="201"/>
      <c r="P162" s="201"/>
      <c r="Q162" s="201"/>
      <c r="R162" s="201"/>
      <c r="S162" s="201"/>
      <c r="T162" s="202"/>
      <c r="AT162" s="203" t="s">
        <v>607</v>
      </c>
      <c r="AU162" s="203" t="s">
        <v>525</v>
      </c>
      <c r="AV162" s="12" t="s">
        <v>525</v>
      </c>
      <c r="AW162" s="12" t="s">
        <v>478</v>
      </c>
      <c r="AX162" s="12" t="s">
        <v>523</v>
      </c>
      <c r="AY162" s="203" t="s">
        <v>598</v>
      </c>
    </row>
    <row r="163" spans="2:65" s="1" customFormat="1" ht="16.5" customHeight="1">
      <c r="B163" s="34"/>
      <c r="C163" s="180" t="s">
        <v>800</v>
      </c>
      <c r="D163" s="180" t="s">
        <v>600</v>
      </c>
      <c r="E163" s="181" t="s">
        <v>1173</v>
      </c>
      <c r="F163" s="182" t="s">
        <v>1174</v>
      </c>
      <c r="G163" s="183" t="s">
        <v>603</v>
      </c>
      <c r="H163" s="184">
        <v>13.5</v>
      </c>
      <c r="I163" s="185"/>
      <c r="J163" s="186">
        <f>ROUND(I163*H163,2)</f>
        <v>0</v>
      </c>
      <c r="K163" s="182" t="s">
        <v>604</v>
      </c>
      <c r="L163" s="38"/>
      <c r="M163" s="187" t="s">
        <v>447</v>
      </c>
      <c r="N163" s="188" t="s">
        <v>487</v>
      </c>
      <c r="O163" s="60"/>
      <c r="P163" s="189">
        <f>O163*H163</f>
        <v>0</v>
      </c>
      <c r="Q163" s="189">
        <v>0.10362</v>
      </c>
      <c r="R163" s="189">
        <f>Q163*H163</f>
        <v>1.3988700000000001</v>
      </c>
      <c r="S163" s="189">
        <v>0</v>
      </c>
      <c r="T163" s="190">
        <f>S163*H163</f>
        <v>0</v>
      </c>
      <c r="AR163" s="17" t="s">
        <v>605</v>
      </c>
      <c r="AT163" s="17" t="s">
        <v>600</v>
      </c>
      <c r="AU163" s="17" t="s">
        <v>525</v>
      </c>
      <c r="AY163" s="17" t="s">
        <v>598</v>
      </c>
      <c r="BE163" s="191">
        <f>IF(N163="základní",J163,0)</f>
        <v>0</v>
      </c>
      <c r="BF163" s="191">
        <f>IF(N163="snížená",J163,0)</f>
        <v>0</v>
      </c>
      <c r="BG163" s="191">
        <f>IF(N163="zákl. přenesená",J163,0)</f>
        <v>0</v>
      </c>
      <c r="BH163" s="191">
        <f>IF(N163="sníž. přenesená",J163,0)</f>
        <v>0</v>
      </c>
      <c r="BI163" s="191">
        <f>IF(N163="nulová",J163,0)</f>
        <v>0</v>
      </c>
      <c r="BJ163" s="17" t="s">
        <v>523</v>
      </c>
      <c r="BK163" s="191">
        <f>ROUND(I163*H163,2)</f>
        <v>0</v>
      </c>
      <c r="BL163" s="17" t="s">
        <v>605</v>
      </c>
      <c r="BM163" s="17" t="s">
        <v>1175</v>
      </c>
    </row>
    <row r="164" spans="2:65" s="12" customFormat="1">
      <c r="B164" s="192"/>
      <c r="C164" s="193"/>
      <c r="D164" s="194" t="s">
        <v>607</v>
      </c>
      <c r="E164" s="195" t="s">
        <v>447</v>
      </c>
      <c r="F164" s="196" t="s">
        <v>1172</v>
      </c>
      <c r="G164" s="193"/>
      <c r="H164" s="197">
        <v>13.5</v>
      </c>
      <c r="I164" s="198"/>
      <c r="J164" s="193"/>
      <c r="K164" s="193"/>
      <c r="L164" s="199"/>
      <c r="M164" s="200"/>
      <c r="N164" s="201"/>
      <c r="O164" s="201"/>
      <c r="P164" s="201"/>
      <c r="Q164" s="201"/>
      <c r="R164" s="201"/>
      <c r="S164" s="201"/>
      <c r="T164" s="202"/>
      <c r="AT164" s="203" t="s">
        <v>607</v>
      </c>
      <c r="AU164" s="203" t="s">
        <v>525</v>
      </c>
      <c r="AV164" s="12" t="s">
        <v>525</v>
      </c>
      <c r="AW164" s="12" t="s">
        <v>478</v>
      </c>
      <c r="AX164" s="12" t="s">
        <v>523</v>
      </c>
      <c r="AY164" s="203" t="s">
        <v>598</v>
      </c>
    </row>
    <row r="165" spans="2:65" s="1" customFormat="1" ht="16.5" customHeight="1">
      <c r="B165" s="34"/>
      <c r="C165" s="226" t="s">
        <v>807</v>
      </c>
      <c r="D165" s="226" t="s">
        <v>712</v>
      </c>
      <c r="E165" s="227" t="s">
        <v>1176</v>
      </c>
      <c r="F165" s="228" t="s">
        <v>1177</v>
      </c>
      <c r="G165" s="229" t="s">
        <v>603</v>
      </c>
      <c r="H165" s="230">
        <v>6.75</v>
      </c>
      <c r="I165" s="231"/>
      <c r="J165" s="232">
        <f>ROUND(I165*H165,2)</f>
        <v>0</v>
      </c>
      <c r="K165" s="228" t="s">
        <v>604</v>
      </c>
      <c r="L165" s="233"/>
      <c r="M165" s="234" t="s">
        <v>447</v>
      </c>
      <c r="N165" s="235" t="s">
        <v>487</v>
      </c>
      <c r="O165" s="60"/>
      <c r="P165" s="189">
        <f>O165*H165</f>
        <v>0</v>
      </c>
      <c r="Q165" s="189">
        <v>0.17599999999999999</v>
      </c>
      <c r="R165" s="189">
        <f>Q165*H165</f>
        <v>1.1879999999999999</v>
      </c>
      <c r="S165" s="189">
        <v>0</v>
      </c>
      <c r="T165" s="190">
        <f>S165*H165</f>
        <v>0</v>
      </c>
      <c r="AR165" s="17" t="s">
        <v>639</v>
      </c>
      <c r="AT165" s="17" t="s">
        <v>712</v>
      </c>
      <c r="AU165" s="17" t="s">
        <v>525</v>
      </c>
      <c r="AY165" s="17" t="s">
        <v>598</v>
      </c>
      <c r="BE165" s="191">
        <f>IF(N165="základní",J165,0)</f>
        <v>0</v>
      </c>
      <c r="BF165" s="191">
        <f>IF(N165="snížená",J165,0)</f>
        <v>0</v>
      </c>
      <c r="BG165" s="191">
        <f>IF(N165="zákl. přenesená",J165,0)</f>
        <v>0</v>
      </c>
      <c r="BH165" s="191">
        <f>IF(N165="sníž. přenesená",J165,0)</f>
        <v>0</v>
      </c>
      <c r="BI165" s="191">
        <f>IF(N165="nulová",J165,0)</f>
        <v>0</v>
      </c>
      <c r="BJ165" s="17" t="s">
        <v>523</v>
      </c>
      <c r="BK165" s="191">
        <f>ROUND(I165*H165,2)</f>
        <v>0</v>
      </c>
      <c r="BL165" s="17" t="s">
        <v>605</v>
      </c>
      <c r="BM165" s="17" t="s">
        <v>1178</v>
      </c>
    </row>
    <row r="166" spans="2:65" s="12" customFormat="1">
      <c r="B166" s="192"/>
      <c r="C166" s="193"/>
      <c r="D166" s="194" t="s">
        <v>607</v>
      </c>
      <c r="E166" s="193"/>
      <c r="F166" s="196" t="s">
        <v>259</v>
      </c>
      <c r="G166" s="193"/>
      <c r="H166" s="197">
        <v>6.75</v>
      </c>
      <c r="I166" s="198"/>
      <c r="J166" s="193"/>
      <c r="K166" s="193"/>
      <c r="L166" s="199"/>
      <c r="M166" s="200"/>
      <c r="N166" s="201"/>
      <c r="O166" s="201"/>
      <c r="P166" s="201"/>
      <c r="Q166" s="201"/>
      <c r="R166" s="201"/>
      <c r="S166" s="201"/>
      <c r="T166" s="202"/>
      <c r="AT166" s="203" t="s">
        <v>607</v>
      </c>
      <c r="AU166" s="203" t="s">
        <v>525</v>
      </c>
      <c r="AV166" s="12" t="s">
        <v>525</v>
      </c>
      <c r="AW166" s="12" t="s">
        <v>450</v>
      </c>
      <c r="AX166" s="12" t="s">
        <v>523</v>
      </c>
      <c r="AY166" s="203" t="s">
        <v>598</v>
      </c>
    </row>
    <row r="167" spans="2:65" s="1" customFormat="1" ht="16.5" customHeight="1">
      <c r="B167" s="34"/>
      <c r="C167" s="180" t="s">
        <v>811</v>
      </c>
      <c r="D167" s="180" t="s">
        <v>600</v>
      </c>
      <c r="E167" s="181" t="s">
        <v>905</v>
      </c>
      <c r="F167" s="182" t="s">
        <v>906</v>
      </c>
      <c r="G167" s="183" t="s">
        <v>700</v>
      </c>
      <c r="H167" s="184">
        <v>42</v>
      </c>
      <c r="I167" s="185"/>
      <c r="J167" s="186">
        <f>ROUND(I167*H167,2)</f>
        <v>0</v>
      </c>
      <c r="K167" s="182" t="s">
        <v>604</v>
      </c>
      <c r="L167" s="38"/>
      <c r="M167" s="187" t="s">
        <v>447</v>
      </c>
      <c r="N167" s="188" t="s">
        <v>487</v>
      </c>
      <c r="O167" s="60"/>
      <c r="P167" s="189">
        <f>O167*H167</f>
        <v>0</v>
      </c>
      <c r="Q167" s="189">
        <v>3.5999999999999999E-3</v>
      </c>
      <c r="R167" s="189">
        <f>Q167*H167</f>
        <v>0.1512</v>
      </c>
      <c r="S167" s="189">
        <v>0</v>
      </c>
      <c r="T167" s="190">
        <f>S167*H167</f>
        <v>0</v>
      </c>
      <c r="AR167" s="17" t="s">
        <v>605</v>
      </c>
      <c r="AT167" s="17" t="s">
        <v>600</v>
      </c>
      <c r="AU167" s="17" t="s">
        <v>525</v>
      </c>
      <c r="AY167" s="17" t="s">
        <v>598</v>
      </c>
      <c r="BE167" s="191">
        <f>IF(N167="základní",J167,0)</f>
        <v>0</v>
      </c>
      <c r="BF167" s="191">
        <f>IF(N167="snížená",J167,0)</f>
        <v>0</v>
      </c>
      <c r="BG167" s="191">
        <f>IF(N167="zákl. přenesená",J167,0)</f>
        <v>0</v>
      </c>
      <c r="BH167" s="191">
        <f>IF(N167="sníž. přenesená",J167,0)</f>
        <v>0</v>
      </c>
      <c r="BI167" s="191">
        <f>IF(N167="nulová",J167,0)</f>
        <v>0</v>
      </c>
      <c r="BJ167" s="17" t="s">
        <v>523</v>
      </c>
      <c r="BK167" s="191">
        <f>ROUND(I167*H167,2)</f>
        <v>0</v>
      </c>
      <c r="BL167" s="17" t="s">
        <v>605</v>
      </c>
      <c r="BM167" s="17" t="s">
        <v>907</v>
      </c>
    </row>
    <row r="168" spans="2:65" s="12" customFormat="1">
      <c r="B168" s="192"/>
      <c r="C168" s="193"/>
      <c r="D168" s="194" t="s">
        <v>607</v>
      </c>
      <c r="E168" s="195" t="s">
        <v>447</v>
      </c>
      <c r="F168" s="196" t="s">
        <v>260</v>
      </c>
      <c r="G168" s="193"/>
      <c r="H168" s="197">
        <v>42</v>
      </c>
      <c r="I168" s="198"/>
      <c r="J168" s="193"/>
      <c r="K168" s="193"/>
      <c r="L168" s="199"/>
      <c r="M168" s="200"/>
      <c r="N168" s="201"/>
      <c r="O168" s="201"/>
      <c r="P168" s="201"/>
      <c r="Q168" s="201"/>
      <c r="R168" s="201"/>
      <c r="S168" s="201"/>
      <c r="T168" s="202"/>
      <c r="AT168" s="203" t="s">
        <v>607</v>
      </c>
      <c r="AU168" s="203" t="s">
        <v>525</v>
      </c>
      <c r="AV168" s="12" t="s">
        <v>525</v>
      </c>
      <c r="AW168" s="12" t="s">
        <v>478</v>
      </c>
      <c r="AX168" s="12" t="s">
        <v>523</v>
      </c>
      <c r="AY168" s="203" t="s">
        <v>598</v>
      </c>
    </row>
    <row r="169" spans="2:65" s="11" customFormat="1" ht="22.9" customHeight="1">
      <c r="B169" s="164"/>
      <c r="C169" s="165"/>
      <c r="D169" s="166" t="s">
        <v>515</v>
      </c>
      <c r="E169" s="178" t="s">
        <v>639</v>
      </c>
      <c r="F169" s="178" t="s">
        <v>914</v>
      </c>
      <c r="G169" s="165"/>
      <c r="H169" s="165"/>
      <c r="I169" s="168"/>
      <c r="J169" s="179">
        <f>BK169</f>
        <v>0</v>
      </c>
      <c r="K169" s="165"/>
      <c r="L169" s="170"/>
      <c r="M169" s="171"/>
      <c r="N169" s="172"/>
      <c r="O169" s="172"/>
      <c r="P169" s="173">
        <f>SUM(P170:P173)</f>
        <v>0</v>
      </c>
      <c r="Q169" s="172"/>
      <c r="R169" s="173">
        <f>SUM(R170:R173)</f>
        <v>2.7009400000000001</v>
      </c>
      <c r="S169" s="172"/>
      <c r="T169" s="174">
        <f>SUM(T170:T173)</f>
        <v>0</v>
      </c>
      <c r="AR169" s="175" t="s">
        <v>523</v>
      </c>
      <c r="AT169" s="176" t="s">
        <v>515</v>
      </c>
      <c r="AU169" s="176" t="s">
        <v>523</v>
      </c>
      <c r="AY169" s="175" t="s">
        <v>598</v>
      </c>
      <c r="BK169" s="177">
        <f>SUM(BK170:BK173)</f>
        <v>0</v>
      </c>
    </row>
    <row r="170" spans="2:65" s="1" customFormat="1" ht="16.5" customHeight="1">
      <c r="B170" s="34"/>
      <c r="C170" s="180" t="s">
        <v>818</v>
      </c>
      <c r="D170" s="180" t="s">
        <v>600</v>
      </c>
      <c r="E170" s="181" t="s">
        <v>1181</v>
      </c>
      <c r="F170" s="182" t="s">
        <v>1182</v>
      </c>
      <c r="G170" s="183" t="s">
        <v>603</v>
      </c>
      <c r="H170" s="184">
        <v>26</v>
      </c>
      <c r="I170" s="185"/>
      <c r="J170" s="186">
        <f>ROUND(I170*H170,2)</f>
        <v>0</v>
      </c>
      <c r="K170" s="182" t="s">
        <v>604</v>
      </c>
      <c r="L170" s="38"/>
      <c r="M170" s="187" t="s">
        <v>447</v>
      </c>
      <c r="N170" s="188" t="s">
        <v>487</v>
      </c>
      <c r="O170" s="60"/>
      <c r="P170" s="189">
        <f>O170*H170</f>
        <v>0</v>
      </c>
      <c r="Q170" s="189">
        <v>3.96E-3</v>
      </c>
      <c r="R170" s="189">
        <f>Q170*H170</f>
        <v>0.10296</v>
      </c>
      <c r="S170" s="189">
        <v>0</v>
      </c>
      <c r="T170" s="190">
        <f>S170*H170</f>
        <v>0</v>
      </c>
      <c r="AR170" s="17" t="s">
        <v>605</v>
      </c>
      <c r="AT170" s="17" t="s">
        <v>600</v>
      </c>
      <c r="AU170" s="17" t="s">
        <v>525</v>
      </c>
      <c r="AY170" s="17" t="s">
        <v>598</v>
      </c>
      <c r="BE170" s="191">
        <f>IF(N170="základní",J170,0)</f>
        <v>0</v>
      </c>
      <c r="BF170" s="191">
        <f>IF(N170="snížená",J170,0)</f>
        <v>0</v>
      </c>
      <c r="BG170" s="191">
        <f>IF(N170="zákl. přenesená",J170,0)</f>
        <v>0</v>
      </c>
      <c r="BH170" s="191">
        <f>IF(N170="sníž. přenesená",J170,0)</f>
        <v>0</v>
      </c>
      <c r="BI170" s="191">
        <f>IF(N170="nulová",J170,0)</f>
        <v>0</v>
      </c>
      <c r="BJ170" s="17" t="s">
        <v>523</v>
      </c>
      <c r="BK170" s="191">
        <f>ROUND(I170*H170,2)</f>
        <v>0</v>
      </c>
      <c r="BL170" s="17" t="s">
        <v>605</v>
      </c>
      <c r="BM170" s="17" t="s">
        <v>261</v>
      </c>
    </row>
    <row r="171" spans="2:65" s="12" customFormat="1">
      <c r="B171" s="192"/>
      <c r="C171" s="193"/>
      <c r="D171" s="194" t="s">
        <v>607</v>
      </c>
      <c r="E171" s="195" t="s">
        <v>447</v>
      </c>
      <c r="F171" s="196" t="s">
        <v>262</v>
      </c>
      <c r="G171" s="193"/>
      <c r="H171" s="197">
        <v>26</v>
      </c>
      <c r="I171" s="198"/>
      <c r="J171" s="193"/>
      <c r="K171" s="193"/>
      <c r="L171" s="199"/>
      <c r="M171" s="200"/>
      <c r="N171" s="201"/>
      <c r="O171" s="201"/>
      <c r="P171" s="201"/>
      <c r="Q171" s="201"/>
      <c r="R171" s="201"/>
      <c r="S171" s="201"/>
      <c r="T171" s="202"/>
      <c r="AT171" s="203" t="s">
        <v>607</v>
      </c>
      <c r="AU171" s="203" t="s">
        <v>525</v>
      </c>
      <c r="AV171" s="12" t="s">
        <v>525</v>
      </c>
      <c r="AW171" s="12" t="s">
        <v>478</v>
      </c>
      <c r="AX171" s="12" t="s">
        <v>523</v>
      </c>
      <c r="AY171" s="203" t="s">
        <v>598</v>
      </c>
    </row>
    <row r="172" spans="2:65" s="1" customFormat="1" ht="16.5" customHeight="1">
      <c r="B172" s="34"/>
      <c r="C172" s="180" t="s">
        <v>825</v>
      </c>
      <c r="D172" s="180" t="s">
        <v>600</v>
      </c>
      <c r="E172" s="181" t="s">
        <v>1185</v>
      </c>
      <c r="F172" s="182" t="s">
        <v>1186</v>
      </c>
      <c r="G172" s="183" t="s">
        <v>962</v>
      </c>
      <c r="H172" s="184">
        <v>49</v>
      </c>
      <c r="I172" s="185"/>
      <c r="J172" s="186">
        <f>ROUND(I172*H172,2)</f>
        <v>0</v>
      </c>
      <c r="K172" s="182" t="s">
        <v>447</v>
      </c>
      <c r="L172" s="38"/>
      <c r="M172" s="187" t="s">
        <v>447</v>
      </c>
      <c r="N172" s="188" t="s">
        <v>487</v>
      </c>
      <c r="O172" s="60"/>
      <c r="P172" s="189">
        <f>O172*H172</f>
        <v>0</v>
      </c>
      <c r="Q172" s="189">
        <v>7.0200000000000002E-3</v>
      </c>
      <c r="R172" s="189">
        <f>Q172*H172</f>
        <v>0.34398000000000001</v>
      </c>
      <c r="S172" s="189">
        <v>0</v>
      </c>
      <c r="T172" s="190">
        <f>S172*H172</f>
        <v>0</v>
      </c>
      <c r="AR172" s="17" t="s">
        <v>605</v>
      </c>
      <c r="AT172" s="17" t="s">
        <v>600</v>
      </c>
      <c r="AU172" s="17" t="s">
        <v>525</v>
      </c>
      <c r="AY172" s="17" t="s">
        <v>598</v>
      </c>
      <c r="BE172" s="191">
        <f>IF(N172="základní",J172,0)</f>
        <v>0</v>
      </c>
      <c r="BF172" s="191">
        <f>IF(N172="snížená",J172,0)</f>
        <v>0</v>
      </c>
      <c r="BG172" s="191">
        <f>IF(N172="zákl. přenesená",J172,0)</f>
        <v>0</v>
      </c>
      <c r="BH172" s="191">
        <f>IF(N172="sníž. přenesená",J172,0)</f>
        <v>0</v>
      </c>
      <c r="BI172" s="191">
        <f>IF(N172="nulová",J172,0)</f>
        <v>0</v>
      </c>
      <c r="BJ172" s="17" t="s">
        <v>523</v>
      </c>
      <c r="BK172" s="191">
        <f>ROUND(I172*H172,2)</f>
        <v>0</v>
      </c>
      <c r="BL172" s="17" t="s">
        <v>605</v>
      </c>
      <c r="BM172" s="17" t="s">
        <v>263</v>
      </c>
    </row>
    <row r="173" spans="2:65" s="1" customFormat="1" ht="16.5" customHeight="1">
      <c r="B173" s="34"/>
      <c r="C173" s="226" t="s">
        <v>833</v>
      </c>
      <c r="D173" s="226" t="s">
        <v>712</v>
      </c>
      <c r="E173" s="227" t="s">
        <v>1188</v>
      </c>
      <c r="F173" s="228" t="s">
        <v>1189</v>
      </c>
      <c r="G173" s="229" t="s">
        <v>962</v>
      </c>
      <c r="H173" s="230">
        <v>49</v>
      </c>
      <c r="I173" s="231"/>
      <c r="J173" s="232">
        <f>ROUND(I173*H173,2)</f>
        <v>0</v>
      </c>
      <c r="K173" s="228" t="s">
        <v>447</v>
      </c>
      <c r="L173" s="233"/>
      <c r="M173" s="234" t="s">
        <v>447</v>
      </c>
      <c r="N173" s="235" t="s">
        <v>487</v>
      </c>
      <c r="O173" s="60"/>
      <c r="P173" s="189">
        <f>O173*H173</f>
        <v>0</v>
      </c>
      <c r="Q173" s="189">
        <v>4.5999999999999999E-2</v>
      </c>
      <c r="R173" s="189">
        <f>Q173*H173</f>
        <v>2.254</v>
      </c>
      <c r="S173" s="189">
        <v>0</v>
      </c>
      <c r="T173" s="190">
        <f>S173*H173</f>
        <v>0</v>
      </c>
      <c r="AR173" s="17" t="s">
        <v>639</v>
      </c>
      <c r="AT173" s="17" t="s">
        <v>712</v>
      </c>
      <c r="AU173" s="17" t="s">
        <v>525</v>
      </c>
      <c r="AY173" s="17" t="s">
        <v>598</v>
      </c>
      <c r="BE173" s="191">
        <f>IF(N173="základní",J173,0)</f>
        <v>0</v>
      </c>
      <c r="BF173" s="191">
        <f>IF(N173="snížená",J173,0)</f>
        <v>0</v>
      </c>
      <c r="BG173" s="191">
        <f>IF(N173="zákl. přenesená",J173,0)</f>
        <v>0</v>
      </c>
      <c r="BH173" s="191">
        <f>IF(N173="sníž. přenesená",J173,0)</f>
        <v>0</v>
      </c>
      <c r="BI173" s="191">
        <f>IF(N173="nulová",J173,0)</f>
        <v>0</v>
      </c>
      <c r="BJ173" s="17" t="s">
        <v>523</v>
      </c>
      <c r="BK173" s="191">
        <f>ROUND(I173*H173,2)</f>
        <v>0</v>
      </c>
      <c r="BL173" s="17" t="s">
        <v>605</v>
      </c>
      <c r="BM173" s="17" t="s">
        <v>264</v>
      </c>
    </row>
    <row r="174" spans="2:65" s="11" customFormat="1" ht="22.9" customHeight="1">
      <c r="B174" s="164"/>
      <c r="C174" s="165"/>
      <c r="D174" s="166" t="s">
        <v>515</v>
      </c>
      <c r="E174" s="178" t="s">
        <v>646</v>
      </c>
      <c r="F174" s="178" t="s">
        <v>973</v>
      </c>
      <c r="G174" s="165"/>
      <c r="H174" s="165"/>
      <c r="I174" s="168"/>
      <c r="J174" s="179">
        <f>BK174</f>
        <v>0</v>
      </c>
      <c r="K174" s="165"/>
      <c r="L174" s="170"/>
      <c r="M174" s="171"/>
      <c r="N174" s="172"/>
      <c r="O174" s="172"/>
      <c r="P174" s="173">
        <f>SUM(P175:P180)</f>
        <v>0</v>
      </c>
      <c r="Q174" s="172"/>
      <c r="R174" s="173">
        <f>SUM(R175:R180)</f>
        <v>4.8000000000000004E-3</v>
      </c>
      <c r="S174" s="172"/>
      <c r="T174" s="174">
        <f>SUM(T175:T180)</f>
        <v>0</v>
      </c>
      <c r="AR174" s="175" t="s">
        <v>523</v>
      </c>
      <c r="AT174" s="176" t="s">
        <v>515</v>
      </c>
      <c r="AU174" s="176" t="s">
        <v>523</v>
      </c>
      <c r="AY174" s="175" t="s">
        <v>598</v>
      </c>
      <c r="BK174" s="177">
        <f>SUM(BK175:BK180)</f>
        <v>0</v>
      </c>
    </row>
    <row r="175" spans="2:65" s="1" customFormat="1" ht="16.5" customHeight="1">
      <c r="B175" s="34"/>
      <c r="C175" s="180" t="s">
        <v>842</v>
      </c>
      <c r="D175" s="180" t="s">
        <v>600</v>
      </c>
      <c r="E175" s="181" t="s">
        <v>975</v>
      </c>
      <c r="F175" s="182" t="s">
        <v>976</v>
      </c>
      <c r="G175" s="183" t="s">
        <v>700</v>
      </c>
      <c r="H175" s="184">
        <v>42</v>
      </c>
      <c r="I175" s="185"/>
      <c r="J175" s="186">
        <f>ROUND(I175*H175,2)</f>
        <v>0</v>
      </c>
      <c r="K175" s="182" t="s">
        <v>604</v>
      </c>
      <c r="L175" s="38"/>
      <c r="M175" s="187" t="s">
        <v>447</v>
      </c>
      <c r="N175" s="188" t="s">
        <v>487</v>
      </c>
      <c r="O175" s="60"/>
      <c r="P175" s="189">
        <f>O175*H175</f>
        <v>0</v>
      </c>
      <c r="Q175" s="189">
        <v>0</v>
      </c>
      <c r="R175" s="189">
        <f>Q175*H175</f>
        <v>0</v>
      </c>
      <c r="S175" s="189">
        <v>0</v>
      </c>
      <c r="T175" s="190">
        <f>S175*H175</f>
        <v>0</v>
      </c>
      <c r="AR175" s="17" t="s">
        <v>605</v>
      </c>
      <c r="AT175" s="17" t="s">
        <v>600</v>
      </c>
      <c r="AU175" s="17" t="s">
        <v>525</v>
      </c>
      <c r="AY175" s="17" t="s">
        <v>598</v>
      </c>
      <c r="BE175" s="191">
        <f>IF(N175="základní",J175,0)</f>
        <v>0</v>
      </c>
      <c r="BF175" s="191">
        <f>IF(N175="snížená",J175,0)</f>
        <v>0</v>
      </c>
      <c r="BG175" s="191">
        <f>IF(N175="zákl. přenesená",J175,0)</f>
        <v>0</v>
      </c>
      <c r="BH175" s="191">
        <f>IF(N175="sníž. přenesená",J175,0)</f>
        <v>0</v>
      </c>
      <c r="BI175" s="191">
        <f>IF(N175="nulová",J175,0)</f>
        <v>0</v>
      </c>
      <c r="BJ175" s="17" t="s">
        <v>523</v>
      </c>
      <c r="BK175" s="191">
        <f>ROUND(I175*H175,2)</f>
        <v>0</v>
      </c>
      <c r="BL175" s="17" t="s">
        <v>605</v>
      </c>
      <c r="BM175" s="17" t="s">
        <v>977</v>
      </c>
    </row>
    <row r="176" spans="2:65" s="12" customFormat="1">
      <c r="B176" s="192"/>
      <c r="C176" s="193"/>
      <c r="D176" s="194" t="s">
        <v>607</v>
      </c>
      <c r="E176" s="195" t="s">
        <v>447</v>
      </c>
      <c r="F176" s="196" t="s">
        <v>260</v>
      </c>
      <c r="G176" s="193"/>
      <c r="H176" s="197">
        <v>42</v>
      </c>
      <c r="I176" s="198"/>
      <c r="J176" s="193"/>
      <c r="K176" s="193"/>
      <c r="L176" s="199"/>
      <c r="M176" s="200"/>
      <c r="N176" s="201"/>
      <c r="O176" s="201"/>
      <c r="P176" s="201"/>
      <c r="Q176" s="201"/>
      <c r="R176" s="201"/>
      <c r="S176" s="201"/>
      <c r="T176" s="202"/>
      <c r="AT176" s="203" t="s">
        <v>607</v>
      </c>
      <c r="AU176" s="203" t="s">
        <v>525</v>
      </c>
      <c r="AV176" s="12" t="s">
        <v>525</v>
      </c>
      <c r="AW176" s="12" t="s">
        <v>478</v>
      </c>
      <c r="AX176" s="12" t="s">
        <v>523</v>
      </c>
      <c r="AY176" s="203" t="s">
        <v>598</v>
      </c>
    </row>
    <row r="177" spans="2:65" s="1" customFormat="1" ht="16.5" customHeight="1">
      <c r="B177" s="34"/>
      <c r="C177" s="180" t="s">
        <v>848</v>
      </c>
      <c r="D177" s="180" t="s">
        <v>600</v>
      </c>
      <c r="E177" s="181" t="s">
        <v>979</v>
      </c>
      <c r="F177" s="182" t="s">
        <v>980</v>
      </c>
      <c r="G177" s="183" t="s">
        <v>700</v>
      </c>
      <c r="H177" s="184">
        <v>42</v>
      </c>
      <c r="I177" s="185"/>
      <c r="J177" s="186">
        <f>ROUND(I177*H177,2)</f>
        <v>0</v>
      </c>
      <c r="K177" s="182" t="s">
        <v>604</v>
      </c>
      <c r="L177" s="38"/>
      <c r="M177" s="187" t="s">
        <v>447</v>
      </c>
      <c r="N177" s="188" t="s">
        <v>487</v>
      </c>
      <c r="O177" s="60"/>
      <c r="P177" s="189">
        <f>O177*H177</f>
        <v>0</v>
      </c>
      <c r="Q177" s="189">
        <v>0</v>
      </c>
      <c r="R177" s="189">
        <f>Q177*H177</f>
        <v>0</v>
      </c>
      <c r="S177" s="189">
        <v>0</v>
      </c>
      <c r="T177" s="190">
        <f>S177*H177</f>
        <v>0</v>
      </c>
      <c r="AR177" s="17" t="s">
        <v>605</v>
      </c>
      <c r="AT177" s="17" t="s">
        <v>600</v>
      </c>
      <c r="AU177" s="17" t="s">
        <v>525</v>
      </c>
      <c r="AY177" s="17" t="s">
        <v>598</v>
      </c>
      <c r="BE177" s="191">
        <f>IF(N177="základní",J177,0)</f>
        <v>0</v>
      </c>
      <c r="BF177" s="191">
        <f>IF(N177="snížená",J177,0)</f>
        <v>0</v>
      </c>
      <c r="BG177" s="191">
        <f>IF(N177="zákl. přenesená",J177,0)</f>
        <v>0</v>
      </c>
      <c r="BH177" s="191">
        <f>IF(N177="sníž. přenesená",J177,0)</f>
        <v>0</v>
      </c>
      <c r="BI177" s="191">
        <f>IF(N177="nulová",J177,0)</f>
        <v>0</v>
      </c>
      <c r="BJ177" s="17" t="s">
        <v>523</v>
      </c>
      <c r="BK177" s="191">
        <f>ROUND(I177*H177,2)</f>
        <v>0</v>
      </c>
      <c r="BL177" s="17" t="s">
        <v>605</v>
      </c>
      <c r="BM177" s="17" t="s">
        <v>981</v>
      </c>
    </row>
    <row r="178" spans="2:65" s="1" customFormat="1" ht="16.5" customHeight="1">
      <c r="B178" s="34"/>
      <c r="C178" s="180" t="s">
        <v>852</v>
      </c>
      <c r="D178" s="180" t="s">
        <v>600</v>
      </c>
      <c r="E178" s="181" t="s">
        <v>983</v>
      </c>
      <c r="F178" s="182" t="s">
        <v>984</v>
      </c>
      <c r="G178" s="183" t="s">
        <v>700</v>
      </c>
      <c r="H178" s="184">
        <v>42</v>
      </c>
      <c r="I178" s="185"/>
      <c r="J178" s="186">
        <f>ROUND(I178*H178,2)</f>
        <v>0</v>
      </c>
      <c r="K178" s="182" t="s">
        <v>604</v>
      </c>
      <c r="L178" s="38"/>
      <c r="M178" s="187" t="s">
        <v>447</v>
      </c>
      <c r="N178" s="188" t="s">
        <v>487</v>
      </c>
      <c r="O178" s="60"/>
      <c r="P178" s="189">
        <f>O178*H178</f>
        <v>0</v>
      </c>
      <c r="Q178" s="189">
        <v>0</v>
      </c>
      <c r="R178" s="189">
        <f>Q178*H178</f>
        <v>0</v>
      </c>
      <c r="S178" s="189">
        <v>0</v>
      </c>
      <c r="T178" s="190">
        <f>S178*H178</f>
        <v>0</v>
      </c>
      <c r="AR178" s="17" t="s">
        <v>605</v>
      </c>
      <c r="AT178" s="17" t="s">
        <v>600</v>
      </c>
      <c r="AU178" s="17" t="s">
        <v>525</v>
      </c>
      <c r="AY178" s="17" t="s">
        <v>598</v>
      </c>
      <c r="BE178" s="191">
        <f>IF(N178="základní",J178,0)</f>
        <v>0</v>
      </c>
      <c r="BF178" s="191">
        <f>IF(N178="snížená",J178,0)</f>
        <v>0</v>
      </c>
      <c r="BG178" s="191">
        <f>IF(N178="zákl. přenesená",J178,0)</f>
        <v>0</v>
      </c>
      <c r="BH178" s="191">
        <f>IF(N178="sníž. přenesená",J178,0)</f>
        <v>0</v>
      </c>
      <c r="BI178" s="191">
        <f>IF(N178="nulová",J178,0)</f>
        <v>0</v>
      </c>
      <c r="BJ178" s="17" t="s">
        <v>523</v>
      </c>
      <c r="BK178" s="191">
        <f>ROUND(I178*H178,2)</f>
        <v>0</v>
      </c>
      <c r="BL178" s="17" t="s">
        <v>605</v>
      </c>
      <c r="BM178" s="17" t="s">
        <v>985</v>
      </c>
    </row>
    <row r="179" spans="2:65" s="1" customFormat="1" ht="16.5" customHeight="1">
      <c r="B179" s="34"/>
      <c r="C179" s="180" t="s">
        <v>858</v>
      </c>
      <c r="D179" s="180" t="s">
        <v>600</v>
      </c>
      <c r="E179" s="181" t="s">
        <v>1191</v>
      </c>
      <c r="F179" s="182" t="s">
        <v>1192</v>
      </c>
      <c r="G179" s="183" t="s">
        <v>700</v>
      </c>
      <c r="H179" s="184">
        <v>60</v>
      </c>
      <c r="I179" s="185"/>
      <c r="J179" s="186">
        <f>ROUND(I179*H179,2)</f>
        <v>0</v>
      </c>
      <c r="K179" s="182" t="s">
        <v>604</v>
      </c>
      <c r="L179" s="38"/>
      <c r="M179" s="187" t="s">
        <v>447</v>
      </c>
      <c r="N179" s="188" t="s">
        <v>487</v>
      </c>
      <c r="O179" s="60"/>
      <c r="P179" s="189">
        <f>O179*H179</f>
        <v>0</v>
      </c>
      <c r="Q179" s="189">
        <v>8.0000000000000007E-5</v>
      </c>
      <c r="R179" s="189">
        <f>Q179*H179</f>
        <v>4.8000000000000004E-3</v>
      </c>
      <c r="S179" s="189">
        <v>0</v>
      </c>
      <c r="T179" s="190">
        <f>S179*H179</f>
        <v>0</v>
      </c>
      <c r="AR179" s="17" t="s">
        <v>605</v>
      </c>
      <c r="AT179" s="17" t="s">
        <v>600</v>
      </c>
      <c r="AU179" s="17" t="s">
        <v>525</v>
      </c>
      <c r="AY179" s="17" t="s">
        <v>598</v>
      </c>
      <c r="BE179" s="191">
        <f>IF(N179="základní",J179,0)</f>
        <v>0</v>
      </c>
      <c r="BF179" s="191">
        <f>IF(N179="snížená",J179,0)</f>
        <v>0</v>
      </c>
      <c r="BG179" s="191">
        <f>IF(N179="zákl. přenesená",J179,0)</f>
        <v>0</v>
      </c>
      <c r="BH179" s="191">
        <f>IF(N179="sníž. přenesená",J179,0)</f>
        <v>0</v>
      </c>
      <c r="BI179" s="191">
        <f>IF(N179="nulová",J179,0)</f>
        <v>0</v>
      </c>
      <c r="BJ179" s="17" t="s">
        <v>523</v>
      </c>
      <c r="BK179" s="191">
        <f>ROUND(I179*H179,2)</f>
        <v>0</v>
      </c>
      <c r="BL179" s="17" t="s">
        <v>605</v>
      </c>
      <c r="BM179" s="17" t="s">
        <v>1193</v>
      </c>
    </row>
    <row r="180" spans="2:65" s="12" customFormat="1">
      <c r="B180" s="192"/>
      <c r="C180" s="193"/>
      <c r="D180" s="194" t="s">
        <v>607</v>
      </c>
      <c r="E180" s="195" t="s">
        <v>447</v>
      </c>
      <c r="F180" s="196" t="s">
        <v>265</v>
      </c>
      <c r="G180" s="193"/>
      <c r="H180" s="197">
        <v>60</v>
      </c>
      <c r="I180" s="198"/>
      <c r="J180" s="193"/>
      <c r="K180" s="193"/>
      <c r="L180" s="199"/>
      <c r="M180" s="200"/>
      <c r="N180" s="201"/>
      <c r="O180" s="201"/>
      <c r="P180" s="201"/>
      <c r="Q180" s="201"/>
      <c r="R180" s="201"/>
      <c r="S180" s="201"/>
      <c r="T180" s="202"/>
      <c r="AT180" s="203" t="s">
        <v>607</v>
      </c>
      <c r="AU180" s="203" t="s">
        <v>525</v>
      </c>
      <c r="AV180" s="12" t="s">
        <v>525</v>
      </c>
      <c r="AW180" s="12" t="s">
        <v>478</v>
      </c>
      <c r="AX180" s="12" t="s">
        <v>523</v>
      </c>
      <c r="AY180" s="203" t="s">
        <v>598</v>
      </c>
    </row>
    <row r="181" spans="2:65" s="11" customFormat="1" ht="22.9" customHeight="1">
      <c r="B181" s="164"/>
      <c r="C181" s="165"/>
      <c r="D181" s="166" t="s">
        <v>515</v>
      </c>
      <c r="E181" s="178" t="s">
        <v>986</v>
      </c>
      <c r="F181" s="178" t="s">
        <v>987</v>
      </c>
      <c r="G181" s="165"/>
      <c r="H181" s="165"/>
      <c r="I181" s="168"/>
      <c r="J181" s="179">
        <f>BK181</f>
        <v>0</v>
      </c>
      <c r="K181" s="165"/>
      <c r="L181" s="170"/>
      <c r="M181" s="171"/>
      <c r="N181" s="172"/>
      <c r="O181" s="172"/>
      <c r="P181" s="173">
        <f>SUM(P182:P189)</f>
        <v>0</v>
      </c>
      <c r="Q181" s="172"/>
      <c r="R181" s="173">
        <f>SUM(R182:R189)</f>
        <v>0</v>
      </c>
      <c r="S181" s="172"/>
      <c r="T181" s="174">
        <f>SUM(T182:T189)</f>
        <v>0</v>
      </c>
      <c r="AR181" s="175" t="s">
        <v>523</v>
      </c>
      <c r="AT181" s="176" t="s">
        <v>515</v>
      </c>
      <c r="AU181" s="176" t="s">
        <v>523</v>
      </c>
      <c r="AY181" s="175" t="s">
        <v>598</v>
      </c>
      <c r="BK181" s="177">
        <f>SUM(BK182:BK189)</f>
        <v>0</v>
      </c>
    </row>
    <row r="182" spans="2:65" s="1" customFormat="1" ht="16.5" customHeight="1">
      <c r="B182" s="34"/>
      <c r="C182" s="180" t="s">
        <v>862</v>
      </c>
      <c r="D182" s="180" t="s">
        <v>600</v>
      </c>
      <c r="E182" s="181" t="s">
        <v>989</v>
      </c>
      <c r="F182" s="182" t="s">
        <v>990</v>
      </c>
      <c r="G182" s="183" t="s">
        <v>768</v>
      </c>
      <c r="H182" s="184">
        <v>32.243000000000002</v>
      </c>
      <c r="I182" s="185"/>
      <c r="J182" s="186">
        <f>ROUND(I182*H182,2)</f>
        <v>0</v>
      </c>
      <c r="K182" s="182" t="s">
        <v>604</v>
      </c>
      <c r="L182" s="38"/>
      <c r="M182" s="187" t="s">
        <v>447</v>
      </c>
      <c r="N182" s="188" t="s">
        <v>487</v>
      </c>
      <c r="O182" s="60"/>
      <c r="P182" s="189">
        <f>O182*H182</f>
        <v>0</v>
      </c>
      <c r="Q182" s="189">
        <v>0</v>
      </c>
      <c r="R182" s="189">
        <f>Q182*H182</f>
        <v>0</v>
      </c>
      <c r="S182" s="189">
        <v>0</v>
      </c>
      <c r="T182" s="190">
        <f>S182*H182</f>
        <v>0</v>
      </c>
      <c r="AR182" s="17" t="s">
        <v>605</v>
      </c>
      <c r="AT182" s="17" t="s">
        <v>600</v>
      </c>
      <c r="AU182" s="17" t="s">
        <v>525</v>
      </c>
      <c r="AY182" s="17" t="s">
        <v>598</v>
      </c>
      <c r="BE182" s="191">
        <f>IF(N182="základní",J182,0)</f>
        <v>0</v>
      </c>
      <c r="BF182" s="191">
        <f>IF(N182="snížená",J182,0)</f>
        <v>0</v>
      </c>
      <c r="BG182" s="191">
        <f>IF(N182="zákl. přenesená",J182,0)</f>
        <v>0</v>
      </c>
      <c r="BH182" s="191">
        <f>IF(N182="sníž. přenesená",J182,0)</f>
        <v>0</v>
      </c>
      <c r="BI182" s="191">
        <f>IF(N182="nulová",J182,0)</f>
        <v>0</v>
      </c>
      <c r="BJ182" s="17" t="s">
        <v>523</v>
      </c>
      <c r="BK182" s="191">
        <f>ROUND(I182*H182,2)</f>
        <v>0</v>
      </c>
      <c r="BL182" s="17" t="s">
        <v>605</v>
      </c>
      <c r="BM182" s="17" t="s">
        <v>991</v>
      </c>
    </row>
    <row r="183" spans="2:65" s="1" customFormat="1" ht="16.5" customHeight="1">
      <c r="B183" s="34"/>
      <c r="C183" s="180" t="s">
        <v>867</v>
      </c>
      <c r="D183" s="180" t="s">
        <v>600</v>
      </c>
      <c r="E183" s="181" t="s">
        <v>993</v>
      </c>
      <c r="F183" s="182" t="s">
        <v>994</v>
      </c>
      <c r="G183" s="183" t="s">
        <v>768</v>
      </c>
      <c r="H183" s="184">
        <v>451.40199999999999</v>
      </c>
      <c r="I183" s="185"/>
      <c r="J183" s="186">
        <f>ROUND(I183*H183,2)</f>
        <v>0</v>
      </c>
      <c r="K183" s="182" t="s">
        <v>604</v>
      </c>
      <c r="L183" s="38"/>
      <c r="M183" s="187" t="s">
        <v>447</v>
      </c>
      <c r="N183" s="188" t="s">
        <v>487</v>
      </c>
      <c r="O183" s="60"/>
      <c r="P183" s="189">
        <f>O183*H183</f>
        <v>0</v>
      </c>
      <c r="Q183" s="189">
        <v>0</v>
      </c>
      <c r="R183" s="189">
        <f>Q183*H183</f>
        <v>0</v>
      </c>
      <c r="S183" s="189">
        <v>0</v>
      </c>
      <c r="T183" s="190">
        <f>S183*H183</f>
        <v>0</v>
      </c>
      <c r="AR183" s="17" t="s">
        <v>605</v>
      </c>
      <c r="AT183" s="17" t="s">
        <v>600</v>
      </c>
      <c r="AU183" s="17" t="s">
        <v>525</v>
      </c>
      <c r="AY183" s="17" t="s">
        <v>598</v>
      </c>
      <c r="BE183" s="191">
        <f>IF(N183="základní",J183,0)</f>
        <v>0</v>
      </c>
      <c r="BF183" s="191">
        <f>IF(N183="snížená",J183,0)</f>
        <v>0</v>
      </c>
      <c r="BG183" s="191">
        <f>IF(N183="zákl. přenesená",J183,0)</f>
        <v>0</v>
      </c>
      <c r="BH183" s="191">
        <f>IF(N183="sníž. přenesená",J183,0)</f>
        <v>0</v>
      </c>
      <c r="BI183" s="191">
        <f>IF(N183="nulová",J183,0)</f>
        <v>0</v>
      </c>
      <c r="BJ183" s="17" t="s">
        <v>523</v>
      </c>
      <c r="BK183" s="191">
        <f>ROUND(I183*H183,2)</f>
        <v>0</v>
      </c>
      <c r="BL183" s="17" t="s">
        <v>605</v>
      </c>
      <c r="BM183" s="17" t="s">
        <v>995</v>
      </c>
    </row>
    <row r="184" spans="2:65" s="12" customFormat="1">
      <c r="B184" s="192"/>
      <c r="C184" s="193"/>
      <c r="D184" s="194" t="s">
        <v>607</v>
      </c>
      <c r="E184" s="193"/>
      <c r="F184" s="196" t="s">
        <v>266</v>
      </c>
      <c r="G184" s="193"/>
      <c r="H184" s="197">
        <v>451.40199999999999</v>
      </c>
      <c r="I184" s="198"/>
      <c r="J184" s="193"/>
      <c r="K184" s="193"/>
      <c r="L184" s="199"/>
      <c r="M184" s="200"/>
      <c r="N184" s="201"/>
      <c r="O184" s="201"/>
      <c r="P184" s="201"/>
      <c r="Q184" s="201"/>
      <c r="R184" s="201"/>
      <c r="S184" s="201"/>
      <c r="T184" s="202"/>
      <c r="AT184" s="203" t="s">
        <v>607</v>
      </c>
      <c r="AU184" s="203" t="s">
        <v>525</v>
      </c>
      <c r="AV184" s="12" t="s">
        <v>525</v>
      </c>
      <c r="AW184" s="12" t="s">
        <v>450</v>
      </c>
      <c r="AX184" s="12" t="s">
        <v>523</v>
      </c>
      <c r="AY184" s="203" t="s">
        <v>598</v>
      </c>
    </row>
    <row r="185" spans="2:65" s="1" customFormat="1" ht="16.5" customHeight="1">
      <c r="B185" s="34"/>
      <c r="C185" s="180" t="s">
        <v>872</v>
      </c>
      <c r="D185" s="180" t="s">
        <v>600</v>
      </c>
      <c r="E185" s="181" t="s">
        <v>998</v>
      </c>
      <c r="F185" s="182" t="s">
        <v>999</v>
      </c>
      <c r="G185" s="183" t="s">
        <v>768</v>
      </c>
      <c r="H185" s="184">
        <v>15.818</v>
      </c>
      <c r="I185" s="185"/>
      <c r="J185" s="186">
        <f>ROUND(I185*H185,2)</f>
        <v>0</v>
      </c>
      <c r="K185" s="182" t="s">
        <v>604</v>
      </c>
      <c r="L185" s="38"/>
      <c r="M185" s="187" t="s">
        <v>447</v>
      </c>
      <c r="N185" s="188" t="s">
        <v>487</v>
      </c>
      <c r="O185" s="60"/>
      <c r="P185" s="189">
        <f>O185*H185</f>
        <v>0</v>
      </c>
      <c r="Q185" s="189">
        <v>0</v>
      </c>
      <c r="R185" s="189">
        <f>Q185*H185</f>
        <v>0</v>
      </c>
      <c r="S185" s="189">
        <v>0</v>
      </c>
      <c r="T185" s="190">
        <f>S185*H185</f>
        <v>0</v>
      </c>
      <c r="AR185" s="17" t="s">
        <v>605</v>
      </c>
      <c r="AT185" s="17" t="s">
        <v>600</v>
      </c>
      <c r="AU185" s="17" t="s">
        <v>525</v>
      </c>
      <c r="AY185" s="17" t="s">
        <v>598</v>
      </c>
      <c r="BE185" s="191">
        <f>IF(N185="základní",J185,0)</f>
        <v>0</v>
      </c>
      <c r="BF185" s="191">
        <f>IF(N185="snížená",J185,0)</f>
        <v>0</v>
      </c>
      <c r="BG185" s="191">
        <f>IF(N185="zákl. přenesená",J185,0)</f>
        <v>0</v>
      </c>
      <c r="BH185" s="191">
        <f>IF(N185="sníž. přenesená",J185,0)</f>
        <v>0</v>
      </c>
      <c r="BI185" s="191">
        <f>IF(N185="nulová",J185,0)</f>
        <v>0</v>
      </c>
      <c r="BJ185" s="17" t="s">
        <v>523</v>
      </c>
      <c r="BK185" s="191">
        <f>ROUND(I185*H185,2)</f>
        <v>0</v>
      </c>
      <c r="BL185" s="17" t="s">
        <v>605</v>
      </c>
      <c r="BM185" s="17" t="s">
        <v>1000</v>
      </c>
    </row>
    <row r="186" spans="2:65" s="12" customFormat="1">
      <c r="B186" s="192"/>
      <c r="C186" s="193"/>
      <c r="D186" s="194" t="s">
        <v>607</v>
      </c>
      <c r="E186" s="195" t="s">
        <v>447</v>
      </c>
      <c r="F186" s="196" t="s">
        <v>267</v>
      </c>
      <c r="G186" s="193"/>
      <c r="H186" s="197">
        <v>15.818</v>
      </c>
      <c r="I186" s="198"/>
      <c r="J186" s="193"/>
      <c r="K186" s="193"/>
      <c r="L186" s="199"/>
      <c r="M186" s="200"/>
      <c r="N186" s="201"/>
      <c r="O186" s="201"/>
      <c r="P186" s="201"/>
      <c r="Q186" s="201"/>
      <c r="R186" s="201"/>
      <c r="S186" s="201"/>
      <c r="T186" s="202"/>
      <c r="AT186" s="203" t="s">
        <v>607</v>
      </c>
      <c r="AU186" s="203" t="s">
        <v>525</v>
      </c>
      <c r="AV186" s="12" t="s">
        <v>525</v>
      </c>
      <c r="AW186" s="12" t="s">
        <v>478</v>
      </c>
      <c r="AX186" s="12" t="s">
        <v>523</v>
      </c>
      <c r="AY186" s="203" t="s">
        <v>598</v>
      </c>
    </row>
    <row r="187" spans="2:65" s="1" customFormat="1" ht="16.5" customHeight="1">
      <c r="B187" s="34"/>
      <c r="C187" s="180" t="s">
        <v>876</v>
      </c>
      <c r="D187" s="180" t="s">
        <v>600</v>
      </c>
      <c r="E187" s="181" t="s">
        <v>1003</v>
      </c>
      <c r="F187" s="182" t="s">
        <v>1004</v>
      </c>
      <c r="G187" s="183" t="s">
        <v>768</v>
      </c>
      <c r="H187" s="184">
        <v>3.4649999999999999</v>
      </c>
      <c r="I187" s="185"/>
      <c r="J187" s="186">
        <f>ROUND(I187*H187,2)</f>
        <v>0</v>
      </c>
      <c r="K187" s="182" t="s">
        <v>604</v>
      </c>
      <c r="L187" s="38"/>
      <c r="M187" s="187" t="s">
        <v>447</v>
      </c>
      <c r="N187" s="188" t="s">
        <v>487</v>
      </c>
      <c r="O187" s="60"/>
      <c r="P187" s="189">
        <f>O187*H187</f>
        <v>0</v>
      </c>
      <c r="Q187" s="189">
        <v>0</v>
      </c>
      <c r="R187" s="189">
        <f>Q187*H187</f>
        <v>0</v>
      </c>
      <c r="S187" s="189">
        <v>0</v>
      </c>
      <c r="T187" s="190">
        <f>S187*H187</f>
        <v>0</v>
      </c>
      <c r="AR187" s="17" t="s">
        <v>605</v>
      </c>
      <c r="AT187" s="17" t="s">
        <v>600</v>
      </c>
      <c r="AU187" s="17" t="s">
        <v>525</v>
      </c>
      <c r="AY187" s="17" t="s">
        <v>598</v>
      </c>
      <c r="BE187" s="191">
        <f>IF(N187="základní",J187,0)</f>
        <v>0</v>
      </c>
      <c r="BF187" s="191">
        <f>IF(N187="snížená",J187,0)</f>
        <v>0</v>
      </c>
      <c r="BG187" s="191">
        <f>IF(N187="zákl. přenesená",J187,0)</f>
        <v>0</v>
      </c>
      <c r="BH187" s="191">
        <f>IF(N187="sníž. přenesená",J187,0)</f>
        <v>0</v>
      </c>
      <c r="BI187" s="191">
        <f>IF(N187="nulová",J187,0)</f>
        <v>0</v>
      </c>
      <c r="BJ187" s="17" t="s">
        <v>523</v>
      </c>
      <c r="BK187" s="191">
        <f>ROUND(I187*H187,2)</f>
        <v>0</v>
      </c>
      <c r="BL187" s="17" t="s">
        <v>605</v>
      </c>
      <c r="BM187" s="17" t="s">
        <v>1005</v>
      </c>
    </row>
    <row r="188" spans="2:65" s="1" customFormat="1" ht="16.5" customHeight="1">
      <c r="B188" s="34"/>
      <c r="C188" s="180" t="s">
        <v>880</v>
      </c>
      <c r="D188" s="180" t="s">
        <v>600</v>
      </c>
      <c r="E188" s="181" t="s">
        <v>1008</v>
      </c>
      <c r="F188" s="182" t="s">
        <v>1009</v>
      </c>
      <c r="G188" s="183" t="s">
        <v>768</v>
      </c>
      <c r="H188" s="184">
        <v>11.048</v>
      </c>
      <c r="I188" s="185"/>
      <c r="J188" s="186">
        <f>ROUND(I188*H188,2)</f>
        <v>0</v>
      </c>
      <c r="K188" s="182" t="s">
        <v>604</v>
      </c>
      <c r="L188" s="38"/>
      <c r="M188" s="187" t="s">
        <v>447</v>
      </c>
      <c r="N188" s="188" t="s">
        <v>487</v>
      </c>
      <c r="O188" s="60"/>
      <c r="P188" s="189">
        <f>O188*H188</f>
        <v>0</v>
      </c>
      <c r="Q188" s="189">
        <v>0</v>
      </c>
      <c r="R188" s="189">
        <f>Q188*H188</f>
        <v>0</v>
      </c>
      <c r="S188" s="189">
        <v>0</v>
      </c>
      <c r="T188" s="190">
        <f>S188*H188</f>
        <v>0</v>
      </c>
      <c r="AR188" s="17" t="s">
        <v>605</v>
      </c>
      <c r="AT188" s="17" t="s">
        <v>600</v>
      </c>
      <c r="AU188" s="17" t="s">
        <v>525</v>
      </c>
      <c r="AY188" s="17" t="s">
        <v>598</v>
      </c>
      <c r="BE188" s="191">
        <f>IF(N188="základní",J188,0)</f>
        <v>0</v>
      </c>
      <c r="BF188" s="191">
        <f>IF(N188="snížená",J188,0)</f>
        <v>0</v>
      </c>
      <c r="BG188" s="191">
        <f>IF(N188="zákl. přenesená",J188,0)</f>
        <v>0</v>
      </c>
      <c r="BH188" s="191">
        <f>IF(N188="sníž. přenesená",J188,0)</f>
        <v>0</v>
      </c>
      <c r="BI188" s="191">
        <f>IF(N188="nulová",J188,0)</f>
        <v>0</v>
      </c>
      <c r="BJ188" s="17" t="s">
        <v>523</v>
      </c>
      <c r="BK188" s="191">
        <f>ROUND(I188*H188,2)</f>
        <v>0</v>
      </c>
      <c r="BL188" s="17" t="s">
        <v>605</v>
      </c>
      <c r="BM188" s="17" t="s">
        <v>1010</v>
      </c>
    </row>
    <row r="189" spans="2:65" s="12" customFormat="1">
      <c r="B189" s="192"/>
      <c r="C189" s="193"/>
      <c r="D189" s="194" t="s">
        <v>607</v>
      </c>
      <c r="E189" s="195" t="s">
        <v>447</v>
      </c>
      <c r="F189" s="196" t="s">
        <v>268</v>
      </c>
      <c r="G189" s="193"/>
      <c r="H189" s="197">
        <v>11.048</v>
      </c>
      <c r="I189" s="198"/>
      <c r="J189" s="193"/>
      <c r="K189" s="193"/>
      <c r="L189" s="199"/>
      <c r="M189" s="200"/>
      <c r="N189" s="201"/>
      <c r="O189" s="201"/>
      <c r="P189" s="201"/>
      <c r="Q189" s="201"/>
      <c r="R189" s="201"/>
      <c r="S189" s="201"/>
      <c r="T189" s="202"/>
      <c r="AT189" s="203" t="s">
        <v>607</v>
      </c>
      <c r="AU189" s="203" t="s">
        <v>525</v>
      </c>
      <c r="AV189" s="12" t="s">
        <v>525</v>
      </c>
      <c r="AW189" s="12" t="s">
        <v>478</v>
      </c>
      <c r="AX189" s="12" t="s">
        <v>523</v>
      </c>
      <c r="AY189" s="203" t="s">
        <v>598</v>
      </c>
    </row>
    <row r="190" spans="2:65" s="11" customFormat="1" ht="22.9" customHeight="1">
      <c r="B190" s="164"/>
      <c r="C190" s="165"/>
      <c r="D190" s="166" t="s">
        <v>515</v>
      </c>
      <c r="E190" s="178" t="s">
        <v>1012</v>
      </c>
      <c r="F190" s="178" t="s">
        <v>1013</v>
      </c>
      <c r="G190" s="165"/>
      <c r="H190" s="165"/>
      <c r="I190" s="168"/>
      <c r="J190" s="179">
        <f>BK190</f>
        <v>0</v>
      </c>
      <c r="K190" s="165"/>
      <c r="L190" s="170"/>
      <c r="M190" s="171"/>
      <c r="N190" s="172"/>
      <c r="O190" s="172"/>
      <c r="P190" s="173">
        <f>P191</f>
        <v>0</v>
      </c>
      <c r="Q190" s="172"/>
      <c r="R190" s="173">
        <f>R191</f>
        <v>0</v>
      </c>
      <c r="S190" s="172"/>
      <c r="T190" s="174">
        <f>T191</f>
        <v>0</v>
      </c>
      <c r="AR190" s="175" t="s">
        <v>523</v>
      </c>
      <c r="AT190" s="176" t="s">
        <v>515</v>
      </c>
      <c r="AU190" s="176" t="s">
        <v>523</v>
      </c>
      <c r="AY190" s="175" t="s">
        <v>598</v>
      </c>
      <c r="BK190" s="177">
        <f>BK191</f>
        <v>0</v>
      </c>
    </row>
    <row r="191" spans="2:65" s="1" customFormat="1" ht="16.5" customHeight="1">
      <c r="B191" s="34"/>
      <c r="C191" s="180" t="s">
        <v>884</v>
      </c>
      <c r="D191" s="180" t="s">
        <v>600</v>
      </c>
      <c r="E191" s="181" t="s">
        <v>1015</v>
      </c>
      <c r="F191" s="182" t="s">
        <v>1016</v>
      </c>
      <c r="G191" s="183" t="s">
        <v>768</v>
      </c>
      <c r="H191" s="184">
        <v>171.63900000000001</v>
      </c>
      <c r="I191" s="185"/>
      <c r="J191" s="186">
        <f>ROUND(I191*H191,2)</f>
        <v>0</v>
      </c>
      <c r="K191" s="182" t="s">
        <v>604</v>
      </c>
      <c r="L191" s="38"/>
      <c r="M191" s="238" t="s">
        <v>447</v>
      </c>
      <c r="N191" s="239" t="s">
        <v>487</v>
      </c>
      <c r="O191" s="240"/>
      <c r="P191" s="241">
        <f>O191*H191</f>
        <v>0</v>
      </c>
      <c r="Q191" s="241">
        <v>0</v>
      </c>
      <c r="R191" s="241">
        <f>Q191*H191</f>
        <v>0</v>
      </c>
      <c r="S191" s="241">
        <v>0</v>
      </c>
      <c r="T191" s="242">
        <f>S191*H191</f>
        <v>0</v>
      </c>
      <c r="AR191" s="17" t="s">
        <v>605</v>
      </c>
      <c r="AT191" s="17" t="s">
        <v>600</v>
      </c>
      <c r="AU191" s="17" t="s">
        <v>525</v>
      </c>
      <c r="AY191" s="17" t="s">
        <v>598</v>
      </c>
      <c r="BE191" s="191">
        <f>IF(N191="základní",J191,0)</f>
        <v>0</v>
      </c>
      <c r="BF191" s="191">
        <f>IF(N191="snížená",J191,0)</f>
        <v>0</v>
      </c>
      <c r="BG191" s="191">
        <f>IF(N191="zákl. přenesená",J191,0)</f>
        <v>0</v>
      </c>
      <c r="BH191" s="191">
        <f>IF(N191="sníž. přenesená",J191,0)</f>
        <v>0</v>
      </c>
      <c r="BI191" s="191">
        <f>IF(N191="nulová",J191,0)</f>
        <v>0</v>
      </c>
      <c r="BJ191" s="17" t="s">
        <v>523</v>
      </c>
      <c r="BK191" s="191">
        <f>ROUND(I191*H191,2)</f>
        <v>0</v>
      </c>
      <c r="BL191" s="17" t="s">
        <v>605</v>
      </c>
      <c r="BM191" s="17" t="s">
        <v>1017</v>
      </c>
    </row>
    <row r="192" spans="2:65" s="1" customFormat="1" ht="6.95" customHeight="1">
      <c r="B192" s="46"/>
      <c r="C192" s="47"/>
      <c r="D192" s="47"/>
      <c r="E192" s="47"/>
      <c r="F192" s="47"/>
      <c r="G192" s="47"/>
      <c r="H192" s="47"/>
      <c r="I192" s="132"/>
      <c r="J192" s="47"/>
      <c r="K192" s="47"/>
      <c r="L192" s="38"/>
    </row>
  </sheetData>
  <mergeCells count="12">
    <mergeCell ref="L2:V2"/>
    <mergeCell ref="E50:H50"/>
    <mergeCell ref="E52:H52"/>
    <mergeCell ref="E54:H54"/>
    <mergeCell ref="E85:H85"/>
    <mergeCell ref="E83:H83"/>
    <mergeCell ref="E81:H81"/>
    <mergeCell ref="E7:H7"/>
    <mergeCell ref="E9:H9"/>
    <mergeCell ref="E11:H11"/>
    <mergeCell ref="E20:H20"/>
    <mergeCell ref="E29:H29"/>
  </mergeCells>
  <phoneticPr fontId="0" type="noConversion"/>
  <pageMargins left="0.39374999999999999" right="0.39374999999999999" top="0.39374999999999999" bottom="0.39374999999999999" header="0" footer="0"/>
  <pageSetup orientation="landscape" blackAndWhite="1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B2:BM192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style="104" customWidth="1"/>
    <col min="10" max="10" width="23.5" customWidth="1"/>
    <col min="11" max="11" width="15.5" hidden="1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46" ht="36.950000000000003" customHeight="1">
      <c r="L2" s="453"/>
      <c r="M2" s="453"/>
      <c r="N2" s="453"/>
      <c r="O2" s="453"/>
      <c r="P2" s="453"/>
      <c r="Q2" s="453"/>
      <c r="R2" s="453"/>
      <c r="S2" s="453"/>
      <c r="T2" s="453"/>
      <c r="U2" s="453"/>
      <c r="V2" s="453"/>
      <c r="AT2" s="17" t="s">
        <v>562</v>
      </c>
    </row>
    <row r="3" spans="2:46" ht="6.95" customHeight="1">
      <c r="B3" s="105"/>
      <c r="C3" s="106"/>
      <c r="D3" s="106"/>
      <c r="E3" s="106"/>
      <c r="F3" s="106"/>
      <c r="G3" s="106"/>
      <c r="H3" s="106"/>
      <c r="I3" s="107"/>
      <c r="J3" s="106"/>
      <c r="K3" s="106"/>
      <c r="L3" s="20"/>
      <c r="AT3" s="17" t="s">
        <v>525</v>
      </c>
    </row>
    <row r="4" spans="2:46" ht="24.95" customHeight="1">
      <c r="B4" s="20"/>
      <c r="D4" s="108" t="s">
        <v>566</v>
      </c>
      <c r="L4" s="20"/>
      <c r="M4" s="24" t="s">
        <v>456</v>
      </c>
      <c r="AT4" s="17" t="s">
        <v>450</v>
      </c>
    </row>
    <row r="5" spans="2:46" ht="6.95" customHeight="1">
      <c r="B5" s="20"/>
      <c r="L5" s="20"/>
    </row>
    <row r="6" spans="2:46" ht="12" customHeight="1">
      <c r="B6" s="20"/>
      <c r="D6" s="109" t="s">
        <v>462</v>
      </c>
      <c r="L6" s="20"/>
    </row>
    <row r="7" spans="2:46" ht="16.5" customHeight="1">
      <c r="B7" s="20"/>
      <c r="E7" s="487" t="str">
        <f>'Rekapitulace stavby'!K6</f>
        <v>Kanalizace Klučov - napojení místních částí Žhery a Skramníky - UZ+ NN - doplnění dotazů</v>
      </c>
      <c r="F7" s="488"/>
      <c r="G7" s="488"/>
      <c r="H7" s="488"/>
      <c r="L7" s="20"/>
    </row>
    <row r="8" spans="2:46" ht="12" customHeight="1">
      <c r="B8" s="20"/>
      <c r="D8" s="109" t="s">
        <v>567</v>
      </c>
      <c r="L8" s="20"/>
    </row>
    <row r="9" spans="2:46" s="1" customFormat="1" ht="16.5" customHeight="1">
      <c r="B9" s="38"/>
      <c r="E9" s="487" t="s">
        <v>217</v>
      </c>
      <c r="F9" s="490"/>
      <c r="G9" s="490"/>
      <c r="H9" s="490"/>
      <c r="I9" s="110"/>
      <c r="L9" s="38"/>
    </row>
    <row r="10" spans="2:46" s="1" customFormat="1" ht="12" customHeight="1">
      <c r="B10" s="38"/>
      <c r="D10" s="109" t="s">
        <v>1019</v>
      </c>
      <c r="I10" s="110"/>
      <c r="L10" s="38"/>
    </row>
    <row r="11" spans="2:46" s="1" customFormat="1" ht="36.950000000000003" customHeight="1">
      <c r="B11" s="38"/>
      <c r="E11" s="489" t="s">
        <v>269</v>
      </c>
      <c r="F11" s="490"/>
      <c r="G11" s="490"/>
      <c r="H11" s="490"/>
      <c r="I11" s="110"/>
      <c r="L11" s="38"/>
    </row>
    <row r="12" spans="2:46" s="1" customFormat="1">
      <c r="B12" s="38"/>
      <c r="I12" s="110"/>
      <c r="L12" s="38"/>
    </row>
    <row r="13" spans="2:46" s="1" customFormat="1" ht="12" customHeight="1">
      <c r="B13" s="38"/>
      <c r="D13" s="109" t="s">
        <v>464</v>
      </c>
      <c r="F13" s="17" t="s">
        <v>447</v>
      </c>
      <c r="I13" s="111" t="s">
        <v>465</v>
      </c>
      <c r="J13" s="17" t="s">
        <v>447</v>
      </c>
      <c r="L13" s="38"/>
    </row>
    <row r="14" spans="2:46" s="1" customFormat="1" ht="12" customHeight="1">
      <c r="B14" s="38"/>
      <c r="D14" s="109" t="s">
        <v>466</v>
      </c>
      <c r="F14" s="17" t="s">
        <v>472</v>
      </c>
      <c r="I14" s="111" t="s">
        <v>468</v>
      </c>
      <c r="J14" s="112" t="str">
        <f>'Rekapitulace stavby'!AN8</f>
        <v>12. 7. 2018</v>
      </c>
      <c r="L14" s="38"/>
    </row>
    <row r="15" spans="2:46" s="1" customFormat="1" ht="10.9" customHeight="1">
      <c r="B15" s="38"/>
      <c r="I15" s="110"/>
      <c r="L15" s="38"/>
    </row>
    <row r="16" spans="2:46" s="1" customFormat="1" ht="12" customHeight="1">
      <c r="B16" s="38"/>
      <c r="D16" s="109" t="s">
        <v>470</v>
      </c>
      <c r="I16" s="111" t="s">
        <v>471</v>
      </c>
      <c r="J16" s="17" t="str">
        <f>IF('Rekapitulace stavby'!AN10="","",'Rekapitulace stavby'!AN10)</f>
        <v/>
      </c>
      <c r="L16" s="38"/>
    </row>
    <row r="17" spans="2:12" s="1" customFormat="1" ht="18" customHeight="1">
      <c r="B17" s="38"/>
      <c r="E17" s="17" t="str">
        <f>IF('Rekapitulace stavby'!E11="","",'Rekapitulace stavby'!E11)</f>
        <v xml:space="preserve"> </v>
      </c>
      <c r="I17" s="111" t="s">
        <v>473</v>
      </c>
      <c r="J17" s="17" t="str">
        <f>IF('Rekapitulace stavby'!AN11="","",'Rekapitulace stavby'!AN11)</f>
        <v/>
      </c>
      <c r="L17" s="38"/>
    </row>
    <row r="18" spans="2:12" s="1" customFormat="1" ht="6.95" customHeight="1">
      <c r="B18" s="38"/>
      <c r="I18" s="110"/>
      <c r="L18" s="38"/>
    </row>
    <row r="19" spans="2:12" s="1" customFormat="1" ht="12" customHeight="1">
      <c r="B19" s="38"/>
      <c r="D19" s="109" t="s">
        <v>474</v>
      </c>
      <c r="I19" s="111" t="s">
        <v>471</v>
      </c>
      <c r="J19" s="30" t="str">
        <f>'Rekapitulace stavby'!AN13</f>
        <v>Vyplň údaj</v>
      </c>
      <c r="L19" s="38"/>
    </row>
    <row r="20" spans="2:12" s="1" customFormat="1" ht="18" customHeight="1">
      <c r="B20" s="38"/>
      <c r="E20" s="491" t="str">
        <f>'Rekapitulace stavby'!E14</f>
        <v>Vyplň údaj</v>
      </c>
      <c r="F20" s="492"/>
      <c r="G20" s="492"/>
      <c r="H20" s="492"/>
      <c r="I20" s="111" t="s">
        <v>473</v>
      </c>
      <c r="J20" s="30" t="str">
        <f>'Rekapitulace stavby'!AN14</f>
        <v>Vyplň údaj</v>
      </c>
      <c r="L20" s="38"/>
    </row>
    <row r="21" spans="2:12" s="1" customFormat="1" ht="6.95" customHeight="1">
      <c r="B21" s="38"/>
      <c r="I21" s="110"/>
      <c r="L21" s="38"/>
    </row>
    <row r="22" spans="2:12" s="1" customFormat="1" ht="12" customHeight="1">
      <c r="B22" s="38"/>
      <c r="D22" s="109" t="s">
        <v>476</v>
      </c>
      <c r="I22" s="111" t="s">
        <v>471</v>
      </c>
      <c r="J22" s="17" t="str">
        <f>IF('Rekapitulace stavby'!AN16="","",'Rekapitulace stavby'!AN16)</f>
        <v/>
      </c>
      <c r="L22" s="38"/>
    </row>
    <row r="23" spans="2:12" s="1" customFormat="1" ht="18" customHeight="1">
      <c r="B23" s="38"/>
      <c r="E23" s="17" t="str">
        <f>IF('Rekapitulace stavby'!E17="","",'Rekapitulace stavby'!E17)</f>
        <v>Ing. Martin Herman</v>
      </c>
      <c r="I23" s="111" t="s">
        <v>473</v>
      </c>
      <c r="J23" s="17" t="str">
        <f>IF('Rekapitulace stavby'!AN17="","",'Rekapitulace stavby'!AN17)</f>
        <v/>
      </c>
      <c r="L23" s="38"/>
    </row>
    <row r="24" spans="2:12" s="1" customFormat="1" ht="6.95" customHeight="1">
      <c r="B24" s="38"/>
      <c r="I24" s="110"/>
      <c r="L24" s="38"/>
    </row>
    <row r="25" spans="2:12" s="1" customFormat="1" ht="12" customHeight="1">
      <c r="B25" s="38"/>
      <c r="D25" s="109" t="s">
        <v>479</v>
      </c>
      <c r="I25" s="111" t="s">
        <v>471</v>
      </c>
      <c r="J25" s="17" t="str">
        <f>IF('Rekapitulace stavby'!AN19="","",'Rekapitulace stavby'!AN19)</f>
        <v/>
      </c>
      <c r="L25" s="38"/>
    </row>
    <row r="26" spans="2:12" s="1" customFormat="1" ht="18" customHeight="1">
      <c r="B26" s="38"/>
      <c r="E26" s="17" t="str">
        <f>IF('Rekapitulace stavby'!E20="","",'Rekapitulace stavby'!E20)</f>
        <v>VIS s.r.o., Hradec Králové, Dita Paštová</v>
      </c>
      <c r="I26" s="111" t="s">
        <v>473</v>
      </c>
      <c r="J26" s="17" t="str">
        <f>IF('Rekapitulace stavby'!AN20="","",'Rekapitulace stavby'!AN20)</f>
        <v/>
      </c>
      <c r="L26" s="38"/>
    </row>
    <row r="27" spans="2:12" s="1" customFormat="1" ht="6.95" customHeight="1">
      <c r="B27" s="38"/>
      <c r="I27" s="110"/>
      <c r="L27" s="38"/>
    </row>
    <row r="28" spans="2:12" s="1" customFormat="1" ht="12" customHeight="1">
      <c r="B28" s="38"/>
      <c r="D28" s="109" t="s">
        <v>481</v>
      </c>
      <c r="I28" s="110"/>
      <c r="L28" s="38"/>
    </row>
    <row r="29" spans="2:12" s="7" customFormat="1" ht="16.5" customHeight="1">
      <c r="B29" s="113"/>
      <c r="E29" s="493" t="s">
        <v>447</v>
      </c>
      <c r="F29" s="493"/>
      <c r="G29" s="493"/>
      <c r="H29" s="493"/>
      <c r="I29" s="114"/>
      <c r="L29" s="113"/>
    </row>
    <row r="30" spans="2:12" s="1" customFormat="1" ht="6.95" customHeight="1">
      <c r="B30" s="38"/>
      <c r="I30" s="110"/>
      <c r="L30" s="38"/>
    </row>
    <row r="31" spans="2:12" s="1" customFormat="1" ht="6.95" customHeight="1">
      <c r="B31" s="38"/>
      <c r="D31" s="56"/>
      <c r="E31" s="56"/>
      <c r="F31" s="56"/>
      <c r="G31" s="56"/>
      <c r="H31" s="56"/>
      <c r="I31" s="115"/>
      <c r="J31" s="56"/>
      <c r="K31" s="56"/>
      <c r="L31" s="38"/>
    </row>
    <row r="32" spans="2:12" s="1" customFormat="1" ht="25.35" customHeight="1">
      <c r="B32" s="38"/>
      <c r="D32" s="116" t="s">
        <v>482</v>
      </c>
      <c r="I32" s="110"/>
      <c r="J32" s="117">
        <f>ROUND(J93, 2)</f>
        <v>0</v>
      </c>
      <c r="L32" s="38"/>
    </row>
    <row r="33" spans="2:12" s="1" customFormat="1" ht="6.95" customHeight="1">
      <c r="B33" s="38"/>
      <c r="D33" s="56"/>
      <c r="E33" s="56"/>
      <c r="F33" s="56"/>
      <c r="G33" s="56"/>
      <c r="H33" s="56"/>
      <c r="I33" s="115"/>
      <c r="J33" s="56"/>
      <c r="K33" s="56"/>
      <c r="L33" s="38"/>
    </row>
    <row r="34" spans="2:12" s="1" customFormat="1" ht="14.45" customHeight="1">
      <c r="B34" s="38"/>
      <c r="F34" s="118" t="s">
        <v>484</v>
      </c>
      <c r="I34" s="119" t="s">
        <v>483</v>
      </c>
      <c r="J34" s="118" t="s">
        <v>485</v>
      </c>
      <c r="L34" s="38"/>
    </row>
    <row r="35" spans="2:12" s="1" customFormat="1" ht="14.45" customHeight="1">
      <c r="B35" s="38"/>
      <c r="D35" s="109" t="s">
        <v>486</v>
      </c>
      <c r="E35" s="109" t="s">
        <v>487</v>
      </c>
      <c r="F35" s="120">
        <f>ROUND((SUM(BE93:BE191)),  2)</f>
        <v>0</v>
      </c>
      <c r="I35" s="121">
        <v>0.21</v>
      </c>
      <c r="J35" s="120">
        <f>ROUND(((SUM(BE93:BE191))*I35),  2)</f>
        <v>0</v>
      </c>
      <c r="L35" s="38"/>
    </row>
    <row r="36" spans="2:12" s="1" customFormat="1" ht="14.45" customHeight="1">
      <c r="B36" s="38"/>
      <c r="E36" s="109" t="s">
        <v>488</v>
      </c>
      <c r="F36" s="120">
        <f>ROUND((SUM(BF93:BF191)),  2)</f>
        <v>0</v>
      </c>
      <c r="I36" s="121">
        <v>0.15</v>
      </c>
      <c r="J36" s="120">
        <f>ROUND(((SUM(BF93:BF191))*I36),  2)</f>
        <v>0</v>
      </c>
      <c r="L36" s="38"/>
    </row>
    <row r="37" spans="2:12" s="1" customFormat="1" ht="14.45" hidden="1" customHeight="1">
      <c r="B37" s="38"/>
      <c r="E37" s="109" t="s">
        <v>489</v>
      </c>
      <c r="F37" s="120">
        <f>ROUND((SUM(BG93:BG191)),  2)</f>
        <v>0</v>
      </c>
      <c r="I37" s="121">
        <v>0.21</v>
      </c>
      <c r="J37" s="120">
        <f>0</f>
        <v>0</v>
      </c>
      <c r="L37" s="38"/>
    </row>
    <row r="38" spans="2:12" s="1" customFormat="1" ht="14.45" hidden="1" customHeight="1">
      <c r="B38" s="38"/>
      <c r="E38" s="109" t="s">
        <v>490</v>
      </c>
      <c r="F38" s="120">
        <f>ROUND((SUM(BH93:BH191)),  2)</f>
        <v>0</v>
      </c>
      <c r="I38" s="121">
        <v>0.15</v>
      </c>
      <c r="J38" s="120">
        <f>0</f>
        <v>0</v>
      </c>
      <c r="L38" s="38"/>
    </row>
    <row r="39" spans="2:12" s="1" customFormat="1" ht="14.45" hidden="1" customHeight="1">
      <c r="B39" s="38"/>
      <c r="E39" s="109" t="s">
        <v>491</v>
      </c>
      <c r="F39" s="120">
        <f>ROUND((SUM(BI93:BI191)),  2)</f>
        <v>0</v>
      </c>
      <c r="I39" s="121">
        <v>0</v>
      </c>
      <c r="J39" s="120">
        <f>0</f>
        <v>0</v>
      </c>
      <c r="L39" s="38"/>
    </row>
    <row r="40" spans="2:12" s="1" customFormat="1" ht="6.95" customHeight="1">
      <c r="B40" s="38"/>
      <c r="I40" s="110"/>
      <c r="L40" s="38"/>
    </row>
    <row r="41" spans="2:12" s="1" customFormat="1" ht="25.35" customHeight="1">
      <c r="B41" s="38"/>
      <c r="C41" s="122"/>
      <c r="D41" s="123" t="s">
        <v>492</v>
      </c>
      <c r="E41" s="124"/>
      <c r="F41" s="124"/>
      <c r="G41" s="125" t="s">
        <v>493</v>
      </c>
      <c r="H41" s="126" t="s">
        <v>494</v>
      </c>
      <c r="I41" s="127"/>
      <c r="J41" s="128">
        <f>SUM(J32:J39)</f>
        <v>0</v>
      </c>
      <c r="K41" s="129"/>
      <c r="L41" s="38"/>
    </row>
    <row r="42" spans="2:12" s="1" customFormat="1" ht="14.45" customHeight="1">
      <c r="B42" s="130"/>
      <c r="C42" s="131"/>
      <c r="D42" s="131"/>
      <c r="E42" s="131"/>
      <c r="F42" s="131"/>
      <c r="G42" s="131"/>
      <c r="H42" s="131"/>
      <c r="I42" s="132"/>
      <c r="J42" s="131"/>
      <c r="K42" s="131"/>
      <c r="L42" s="38"/>
    </row>
    <row r="46" spans="2:12" s="1" customFormat="1" ht="6.95" customHeight="1">
      <c r="B46" s="133"/>
      <c r="C46" s="134"/>
      <c r="D46" s="134"/>
      <c r="E46" s="134"/>
      <c r="F46" s="134"/>
      <c r="G46" s="134"/>
      <c r="H46" s="134"/>
      <c r="I46" s="135"/>
      <c r="J46" s="134"/>
      <c r="K46" s="134"/>
      <c r="L46" s="38"/>
    </row>
    <row r="47" spans="2:12" s="1" customFormat="1" ht="24.95" customHeight="1">
      <c r="B47" s="34"/>
      <c r="C47" s="23" t="s">
        <v>569</v>
      </c>
      <c r="D47" s="35"/>
      <c r="E47" s="35"/>
      <c r="F47" s="35"/>
      <c r="G47" s="35"/>
      <c r="H47" s="35"/>
      <c r="I47" s="110"/>
      <c r="J47" s="35"/>
      <c r="K47" s="35"/>
      <c r="L47" s="38"/>
    </row>
    <row r="48" spans="2:12" s="1" customFormat="1" ht="6.95" customHeight="1">
      <c r="B48" s="34"/>
      <c r="C48" s="35"/>
      <c r="D48" s="35"/>
      <c r="E48" s="35"/>
      <c r="F48" s="35"/>
      <c r="G48" s="35"/>
      <c r="H48" s="35"/>
      <c r="I48" s="110"/>
      <c r="J48" s="35"/>
      <c r="K48" s="35"/>
      <c r="L48" s="38"/>
    </row>
    <row r="49" spans="2:47" s="1" customFormat="1" ht="12" customHeight="1">
      <c r="B49" s="34"/>
      <c r="C49" s="29" t="s">
        <v>462</v>
      </c>
      <c r="D49" s="35"/>
      <c r="E49" s="35"/>
      <c r="F49" s="35"/>
      <c r="G49" s="35"/>
      <c r="H49" s="35"/>
      <c r="I49" s="110"/>
      <c r="J49" s="35"/>
      <c r="K49" s="35"/>
      <c r="L49" s="38"/>
    </row>
    <row r="50" spans="2:47" s="1" customFormat="1" ht="16.5" customHeight="1">
      <c r="B50" s="34"/>
      <c r="C50" s="35"/>
      <c r="D50" s="35"/>
      <c r="E50" s="485" t="str">
        <f>E7</f>
        <v>Kanalizace Klučov - napojení místních částí Žhery a Skramníky - UZ+ NN - doplnění dotazů</v>
      </c>
      <c r="F50" s="486"/>
      <c r="G50" s="486"/>
      <c r="H50" s="486"/>
      <c r="I50" s="110"/>
      <c r="J50" s="35"/>
      <c r="K50" s="35"/>
      <c r="L50" s="38"/>
    </row>
    <row r="51" spans="2:47" ht="12" customHeight="1">
      <c r="B51" s="21"/>
      <c r="C51" s="29" t="s">
        <v>567</v>
      </c>
      <c r="D51" s="22"/>
      <c r="E51" s="22"/>
      <c r="F51" s="22"/>
      <c r="G51" s="22"/>
      <c r="H51" s="22"/>
      <c r="J51" s="22"/>
      <c r="K51" s="22"/>
      <c r="L51" s="20"/>
    </row>
    <row r="52" spans="2:47" s="1" customFormat="1" ht="16.5" customHeight="1">
      <c r="B52" s="34"/>
      <c r="C52" s="35"/>
      <c r="D52" s="35"/>
      <c r="E52" s="485" t="s">
        <v>217</v>
      </c>
      <c r="F52" s="461"/>
      <c r="G52" s="461"/>
      <c r="H52" s="461"/>
      <c r="I52" s="110"/>
      <c r="J52" s="35"/>
      <c r="K52" s="35"/>
      <c r="L52" s="38"/>
    </row>
    <row r="53" spans="2:47" s="1" customFormat="1" ht="12" customHeight="1">
      <c r="B53" s="34"/>
      <c r="C53" s="29" t="s">
        <v>1019</v>
      </c>
      <c r="D53" s="35"/>
      <c r="E53" s="35"/>
      <c r="F53" s="35"/>
      <c r="G53" s="35"/>
      <c r="H53" s="35"/>
      <c r="I53" s="110"/>
      <c r="J53" s="35"/>
      <c r="K53" s="35"/>
      <c r="L53" s="38"/>
    </row>
    <row r="54" spans="2:47" s="1" customFormat="1" ht="16.5" customHeight="1">
      <c r="B54" s="34"/>
      <c r="C54" s="35"/>
      <c r="D54" s="35"/>
      <c r="E54" s="462" t="str">
        <f>E11</f>
        <v>SO_06.2 - Domovní čerpací stanice - neuznatelné náklady</v>
      </c>
      <c r="F54" s="461"/>
      <c r="G54" s="461"/>
      <c r="H54" s="461"/>
      <c r="I54" s="110"/>
      <c r="J54" s="35"/>
      <c r="K54" s="35"/>
      <c r="L54" s="38"/>
    </row>
    <row r="55" spans="2:47" s="1" customFormat="1" ht="6.95" customHeight="1">
      <c r="B55" s="34"/>
      <c r="C55" s="35"/>
      <c r="D55" s="35"/>
      <c r="E55" s="35"/>
      <c r="F55" s="35"/>
      <c r="G55" s="35"/>
      <c r="H55" s="35"/>
      <c r="I55" s="110"/>
      <c r="J55" s="35"/>
      <c r="K55" s="35"/>
      <c r="L55" s="38"/>
    </row>
    <row r="56" spans="2:47" s="1" customFormat="1" ht="12" customHeight="1">
      <c r="B56" s="34"/>
      <c r="C56" s="29" t="s">
        <v>466</v>
      </c>
      <c r="D56" s="35"/>
      <c r="E56" s="35"/>
      <c r="F56" s="27" t="str">
        <f>F14</f>
        <v xml:space="preserve"> </v>
      </c>
      <c r="G56" s="35"/>
      <c r="H56" s="35"/>
      <c r="I56" s="111" t="s">
        <v>468</v>
      </c>
      <c r="J56" s="55" t="str">
        <f>IF(J14="","",J14)</f>
        <v>12. 7. 2018</v>
      </c>
      <c r="K56" s="35"/>
      <c r="L56" s="38"/>
    </row>
    <row r="57" spans="2:47" s="1" customFormat="1" ht="6.95" customHeight="1">
      <c r="B57" s="34"/>
      <c r="C57" s="35"/>
      <c r="D57" s="35"/>
      <c r="E57" s="35"/>
      <c r="F57" s="35"/>
      <c r="G57" s="35"/>
      <c r="H57" s="35"/>
      <c r="I57" s="110"/>
      <c r="J57" s="35"/>
      <c r="K57" s="35"/>
      <c r="L57" s="38"/>
    </row>
    <row r="58" spans="2:47" s="1" customFormat="1" ht="13.7" customHeight="1">
      <c r="B58" s="34"/>
      <c r="C58" s="29" t="s">
        <v>470</v>
      </c>
      <c r="D58" s="35"/>
      <c r="E58" s="35"/>
      <c r="F58" s="27" t="str">
        <f>E17</f>
        <v xml:space="preserve"> </v>
      </c>
      <c r="G58" s="35"/>
      <c r="H58" s="35"/>
      <c r="I58" s="111" t="s">
        <v>476</v>
      </c>
      <c r="J58" s="32" t="str">
        <f>E23</f>
        <v>Ing. Martin Herman</v>
      </c>
      <c r="K58" s="35"/>
      <c r="L58" s="38"/>
    </row>
    <row r="59" spans="2:47" s="1" customFormat="1" ht="24.95" customHeight="1">
      <c r="B59" s="34"/>
      <c r="C59" s="29" t="s">
        <v>474</v>
      </c>
      <c r="D59" s="35"/>
      <c r="E59" s="35"/>
      <c r="F59" s="27" t="str">
        <f>IF(E20="","",E20)</f>
        <v>Vyplň údaj</v>
      </c>
      <c r="G59" s="35"/>
      <c r="H59" s="35"/>
      <c r="I59" s="111" t="s">
        <v>479</v>
      </c>
      <c r="J59" s="32" t="str">
        <f>E26</f>
        <v>VIS s.r.o., Hradec Králové, Dita Paštová</v>
      </c>
      <c r="K59" s="35"/>
      <c r="L59" s="38"/>
    </row>
    <row r="60" spans="2:47" s="1" customFormat="1" ht="10.35" customHeight="1">
      <c r="B60" s="34"/>
      <c r="C60" s="35"/>
      <c r="D60" s="35"/>
      <c r="E60" s="35"/>
      <c r="F60" s="35"/>
      <c r="G60" s="35"/>
      <c r="H60" s="35"/>
      <c r="I60" s="110"/>
      <c r="J60" s="35"/>
      <c r="K60" s="35"/>
      <c r="L60" s="38"/>
    </row>
    <row r="61" spans="2:47" s="1" customFormat="1" ht="29.25" customHeight="1">
      <c r="B61" s="34"/>
      <c r="C61" s="136" t="s">
        <v>570</v>
      </c>
      <c r="D61" s="42"/>
      <c r="E61" s="42"/>
      <c r="F61" s="42"/>
      <c r="G61" s="42"/>
      <c r="H61" s="42"/>
      <c r="I61" s="137"/>
      <c r="J61" s="138" t="s">
        <v>571</v>
      </c>
      <c r="K61" s="42"/>
      <c r="L61" s="38"/>
    </row>
    <row r="62" spans="2:47" s="1" customFormat="1" ht="10.35" customHeight="1">
      <c r="B62" s="34"/>
      <c r="C62" s="35"/>
      <c r="D62" s="35"/>
      <c r="E62" s="35"/>
      <c r="F62" s="35"/>
      <c r="G62" s="35"/>
      <c r="H62" s="35"/>
      <c r="I62" s="110"/>
      <c r="J62" s="35"/>
      <c r="K62" s="35"/>
      <c r="L62" s="38"/>
    </row>
    <row r="63" spans="2:47" s="1" customFormat="1" ht="22.9" customHeight="1">
      <c r="B63" s="34"/>
      <c r="C63" s="139" t="s">
        <v>572</v>
      </c>
      <c r="D63" s="35"/>
      <c r="E63" s="35"/>
      <c r="F63" s="35"/>
      <c r="G63" s="35"/>
      <c r="H63" s="35"/>
      <c r="I63" s="110"/>
      <c r="J63" s="72">
        <f>J93</f>
        <v>0</v>
      </c>
      <c r="K63" s="35"/>
      <c r="L63" s="38"/>
      <c r="AU63" s="17" t="s">
        <v>573</v>
      </c>
    </row>
    <row r="64" spans="2:47" s="8" customFormat="1" ht="24.95" customHeight="1">
      <c r="B64" s="140"/>
      <c r="C64" s="141"/>
      <c r="D64" s="142" t="s">
        <v>574</v>
      </c>
      <c r="E64" s="143"/>
      <c r="F64" s="143"/>
      <c r="G64" s="143"/>
      <c r="H64" s="143"/>
      <c r="I64" s="144"/>
      <c r="J64" s="145">
        <f>J94</f>
        <v>0</v>
      </c>
      <c r="K64" s="141"/>
      <c r="L64" s="146"/>
    </row>
    <row r="65" spans="2:12" s="9" customFormat="1" ht="19.899999999999999" customHeight="1">
      <c r="B65" s="147"/>
      <c r="C65" s="92"/>
      <c r="D65" s="148" t="s">
        <v>575</v>
      </c>
      <c r="E65" s="149"/>
      <c r="F65" s="149"/>
      <c r="G65" s="149"/>
      <c r="H65" s="149"/>
      <c r="I65" s="150"/>
      <c r="J65" s="151">
        <f>J95</f>
        <v>0</v>
      </c>
      <c r="K65" s="92"/>
      <c r="L65" s="152"/>
    </row>
    <row r="66" spans="2:12" s="9" customFormat="1" ht="19.899999999999999" customHeight="1">
      <c r="B66" s="147"/>
      <c r="C66" s="92"/>
      <c r="D66" s="148" t="s">
        <v>577</v>
      </c>
      <c r="E66" s="149"/>
      <c r="F66" s="149"/>
      <c r="G66" s="149"/>
      <c r="H66" s="149"/>
      <c r="I66" s="150"/>
      <c r="J66" s="151">
        <f>J141</f>
        <v>0</v>
      </c>
      <c r="K66" s="92"/>
      <c r="L66" s="152"/>
    </row>
    <row r="67" spans="2:12" s="9" customFormat="1" ht="19.899999999999999" customHeight="1">
      <c r="B67" s="147"/>
      <c r="C67" s="92"/>
      <c r="D67" s="148" t="s">
        <v>578</v>
      </c>
      <c r="E67" s="149"/>
      <c r="F67" s="149"/>
      <c r="G67" s="149"/>
      <c r="H67" s="149"/>
      <c r="I67" s="150"/>
      <c r="J67" s="151">
        <f>J149</f>
        <v>0</v>
      </c>
      <c r="K67" s="92"/>
      <c r="L67" s="152"/>
    </row>
    <row r="68" spans="2:12" s="9" customFormat="1" ht="19.899999999999999" customHeight="1">
      <c r="B68" s="147"/>
      <c r="C68" s="92"/>
      <c r="D68" s="148" t="s">
        <v>579</v>
      </c>
      <c r="E68" s="149"/>
      <c r="F68" s="149"/>
      <c r="G68" s="149"/>
      <c r="H68" s="149"/>
      <c r="I68" s="150"/>
      <c r="J68" s="151">
        <f>J169</f>
        <v>0</v>
      </c>
      <c r="K68" s="92"/>
      <c r="L68" s="152"/>
    </row>
    <row r="69" spans="2:12" s="9" customFormat="1" ht="19.899999999999999" customHeight="1">
      <c r="B69" s="147"/>
      <c r="C69" s="92"/>
      <c r="D69" s="148" t="s">
        <v>580</v>
      </c>
      <c r="E69" s="149"/>
      <c r="F69" s="149"/>
      <c r="G69" s="149"/>
      <c r="H69" s="149"/>
      <c r="I69" s="150"/>
      <c r="J69" s="151">
        <f>J174</f>
        <v>0</v>
      </c>
      <c r="K69" s="92"/>
      <c r="L69" s="152"/>
    </row>
    <row r="70" spans="2:12" s="9" customFormat="1" ht="19.899999999999999" customHeight="1">
      <c r="B70" s="147"/>
      <c r="C70" s="92"/>
      <c r="D70" s="148" t="s">
        <v>581</v>
      </c>
      <c r="E70" s="149"/>
      <c r="F70" s="149"/>
      <c r="G70" s="149"/>
      <c r="H70" s="149"/>
      <c r="I70" s="150"/>
      <c r="J70" s="151">
        <f>J181</f>
        <v>0</v>
      </c>
      <c r="K70" s="92"/>
      <c r="L70" s="152"/>
    </row>
    <row r="71" spans="2:12" s="9" customFormat="1" ht="19.899999999999999" customHeight="1">
      <c r="B71" s="147"/>
      <c r="C71" s="92"/>
      <c r="D71" s="148" t="s">
        <v>582</v>
      </c>
      <c r="E71" s="149"/>
      <c r="F71" s="149"/>
      <c r="G71" s="149"/>
      <c r="H71" s="149"/>
      <c r="I71" s="150"/>
      <c r="J71" s="151">
        <f>J190</f>
        <v>0</v>
      </c>
      <c r="K71" s="92"/>
      <c r="L71" s="152"/>
    </row>
    <row r="72" spans="2:12" s="1" customFormat="1" ht="21.75" customHeight="1">
      <c r="B72" s="34"/>
      <c r="C72" s="35"/>
      <c r="D72" s="35"/>
      <c r="E72" s="35"/>
      <c r="F72" s="35"/>
      <c r="G72" s="35"/>
      <c r="H72" s="35"/>
      <c r="I72" s="110"/>
      <c r="J72" s="35"/>
      <c r="K72" s="35"/>
      <c r="L72" s="38"/>
    </row>
    <row r="73" spans="2:12" s="1" customFormat="1" ht="6.95" customHeight="1">
      <c r="B73" s="46"/>
      <c r="C73" s="47"/>
      <c r="D73" s="47"/>
      <c r="E73" s="47"/>
      <c r="F73" s="47"/>
      <c r="G73" s="47"/>
      <c r="H73" s="47"/>
      <c r="I73" s="132"/>
      <c r="J73" s="47"/>
      <c r="K73" s="47"/>
      <c r="L73" s="38"/>
    </row>
    <row r="77" spans="2:12" s="1" customFormat="1" ht="6.95" customHeight="1">
      <c r="B77" s="48"/>
      <c r="C77" s="49"/>
      <c r="D77" s="49"/>
      <c r="E77" s="49"/>
      <c r="F77" s="49"/>
      <c r="G77" s="49"/>
      <c r="H77" s="49"/>
      <c r="I77" s="135"/>
      <c r="J77" s="49"/>
      <c r="K77" s="49"/>
      <c r="L77" s="38"/>
    </row>
    <row r="78" spans="2:12" s="1" customFormat="1" ht="24.95" customHeight="1">
      <c r="B78" s="34"/>
      <c r="C78" s="23" t="s">
        <v>583</v>
      </c>
      <c r="D78" s="35"/>
      <c r="E78" s="35"/>
      <c r="F78" s="35"/>
      <c r="G78" s="35"/>
      <c r="H78" s="35"/>
      <c r="I78" s="110"/>
      <c r="J78" s="35"/>
      <c r="K78" s="35"/>
      <c r="L78" s="38"/>
    </row>
    <row r="79" spans="2:12" s="1" customFormat="1" ht="6.95" customHeight="1">
      <c r="B79" s="34"/>
      <c r="C79" s="35"/>
      <c r="D79" s="35"/>
      <c r="E79" s="35"/>
      <c r="F79" s="35"/>
      <c r="G79" s="35"/>
      <c r="H79" s="35"/>
      <c r="I79" s="110"/>
      <c r="J79" s="35"/>
      <c r="K79" s="35"/>
      <c r="L79" s="38"/>
    </row>
    <row r="80" spans="2:12" s="1" customFormat="1" ht="12" customHeight="1">
      <c r="B80" s="34"/>
      <c r="C80" s="29" t="s">
        <v>462</v>
      </c>
      <c r="D80" s="35"/>
      <c r="E80" s="35"/>
      <c r="F80" s="35"/>
      <c r="G80" s="35"/>
      <c r="H80" s="35"/>
      <c r="I80" s="110"/>
      <c r="J80" s="35"/>
      <c r="K80" s="35"/>
      <c r="L80" s="38"/>
    </row>
    <row r="81" spans="2:65" s="1" customFormat="1" ht="16.5" customHeight="1">
      <c r="B81" s="34"/>
      <c r="C81" s="35"/>
      <c r="D81" s="35"/>
      <c r="E81" s="485" t="str">
        <f>E7</f>
        <v>Kanalizace Klučov - napojení místních částí Žhery a Skramníky - UZ+ NN - doplnění dotazů</v>
      </c>
      <c r="F81" s="486"/>
      <c r="G81" s="486"/>
      <c r="H81" s="486"/>
      <c r="I81" s="110"/>
      <c r="J81" s="35"/>
      <c r="K81" s="35"/>
      <c r="L81" s="38"/>
    </row>
    <row r="82" spans="2:65" ht="12" customHeight="1">
      <c r="B82" s="21"/>
      <c r="C82" s="29" t="s">
        <v>567</v>
      </c>
      <c r="D82" s="22"/>
      <c r="E82" s="22"/>
      <c r="F82" s="22"/>
      <c r="G82" s="22"/>
      <c r="H82" s="22"/>
      <c r="J82" s="22"/>
      <c r="K82" s="22"/>
      <c r="L82" s="20"/>
    </row>
    <row r="83" spans="2:65" s="1" customFormat="1" ht="16.5" customHeight="1">
      <c r="B83" s="34"/>
      <c r="C83" s="35"/>
      <c r="D83" s="35"/>
      <c r="E83" s="485" t="s">
        <v>217</v>
      </c>
      <c r="F83" s="461"/>
      <c r="G83" s="461"/>
      <c r="H83" s="461"/>
      <c r="I83" s="110"/>
      <c r="J83" s="35"/>
      <c r="K83" s="35"/>
      <c r="L83" s="38"/>
    </row>
    <row r="84" spans="2:65" s="1" customFormat="1" ht="12" customHeight="1">
      <c r="B84" s="34"/>
      <c r="C84" s="29" t="s">
        <v>1019</v>
      </c>
      <c r="D84" s="35"/>
      <c r="E84" s="35"/>
      <c r="F84" s="35"/>
      <c r="G84" s="35"/>
      <c r="H84" s="35"/>
      <c r="I84" s="110"/>
      <c r="J84" s="35"/>
      <c r="K84" s="35"/>
      <c r="L84" s="38"/>
    </row>
    <row r="85" spans="2:65" s="1" customFormat="1" ht="16.5" customHeight="1">
      <c r="B85" s="34"/>
      <c r="C85" s="35"/>
      <c r="D85" s="35"/>
      <c r="E85" s="462" t="str">
        <f>E11</f>
        <v>SO_06.2 - Domovní čerpací stanice - neuznatelné náklady</v>
      </c>
      <c r="F85" s="461"/>
      <c r="G85" s="461"/>
      <c r="H85" s="461"/>
      <c r="I85" s="110"/>
      <c r="J85" s="35"/>
      <c r="K85" s="35"/>
      <c r="L85" s="38"/>
    </row>
    <row r="86" spans="2:65" s="1" customFormat="1" ht="6.95" customHeight="1">
      <c r="B86" s="34"/>
      <c r="C86" s="35"/>
      <c r="D86" s="35"/>
      <c r="E86" s="35"/>
      <c r="F86" s="35"/>
      <c r="G86" s="35"/>
      <c r="H86" s="35"/>
      <c r="I86" s="110"/>
      <c r="J86" s="35"/>
      <c r="K86" s="35"/>
      <c r="L86" s="38"/>
    </row>
    <row r="87" spans="2:65" s="1" customFormat="1" ht="12" customHeight="1">
      <c r="B87" s="34"/>
      <c r="C87" s="29" t="s">
        <v>466</v>
      </c>
      <c r="D87" s="35"/>
      <c r="E87" s="35"/>
      <c r="F87" s="27" t="str">
        <f>F14</f>
        <v xml:space="preserve"> </v>
      </c>
      <c r="G87" s="35"/>
      <c r="H87" s="35"/>
      <c r="I87" s="111" t="s">
        <v>468</v>
      </c>
      <c r="J87" s="55" t="str">
        <f>IF(J14="","",J14)</f>
        <v>12. 7. 2018</v>
      </c>
      <c r="K87" s="35"/>
      <c r="L87" s="38"/>
    </row>
    <row r="88" spans="2:65" s="1" customFormat="1" ht="6.95" customHeight="1">
      <c r="B88" s="34"/>
      <c r="C88" s="35"/>
      <c r="D88" s="35"/>
      <c r="E88" s="35"/>
      <c r="F88" s="35"/>
      <c r="G88" s="35"/>
      <c r="H88" s="35"/>
      <c r="I88" s="110"/>
      <c r="J88" s="35"/>
      <c r="K88" s="35"/>
      <c r="L88" s="38"/>
    </row>
    <row r="89" spans="2:65" s="1" customFormat="1" ht="13.7" customHeight="1">
      <c r="B89" s="34"/>
      <c r="C89" s="29" t="s">
        <v>470</v>
      </c>
      <c r="D89" s="35"/>
      <c r="E89" s="35"/>
      <c r="F89" s="27" t="str">
        <f>E17</f>
        <v xml:space="preserve"> </v>
      </c>
      <c r="G89" s="35"/>
      <c r="H89" s="35"/>
      <c r="I89" s="111" t="s">
        <v>476</v>
      </c>
      <c r="J89" s="32" t="str">
        <f>E23</f>
        <v>Ing. Martin Herman</v>
      </c>
      <c r="K89" s="35"/>
      <c r="L89" s="38"/>
    </row>
    <row r="90" spans="2:65" s="1" customFormat="1" ht="24.95" customHeight="1">
      <c r="B90" s="34"/>
      <c r="C90" s="29" t="s">
        <v>474</v>
      </c>
      <c r="D90" s="35"/>
      <c r="E90" s="35"/>
      <c r="F90" s="27" t="str">
        <f>IF(E20="","",E20)</f>
        <v>Vyplň údaj</v>
      </c>
      <c r="G90" s="35"/>
      <c r="H90" s="35"/>
      <c r="I90" s="111" t="s">
        <v>479</v>
      </c>
      <c r="J90" s="32" t="str">
        <f>E26</f>
        <v>VIS s.r.o., Hradec Králové, Dita Paštová</v>
      </c>
      <c r="K90" s="35"/>
      <c r="L90" s="38"/>
    </row>
    <row r="91" spans="2:65" s="1" customFormat="1" ht="10.35" customHeight="1">
      <c r="B91" s="34"/>
      <c r="C91" s="35"/>
      <c r="D91" s="35"/>
      <c r="E91" s="35"/>
      <c r="F91" s="35"/>
      <c r="G91" s="35"/>
      <c r="H91" s="35"/>
      <c r="I91" s="110"/>
      <c r="J91" s="35"/>
      <c r="K91" s="35"/>
      <c r="L91" s="38"/>
    </row>
    <row r="92" spans="2:65" s="10" customFormat="1" ht="29.25" customHeight="1">
      <c r="B92" s="153"/>
      <c r="C92" s="154" t="s">
        <v>584</v>
      </c>
      <c r="D92" s="155" t="s">
        <v>501</v>
      </c>
      <c r="E92" s="155" t="s">
        <v>497</v>
      </c>
      <c r="F92" s="155" t="s">
        <v>498</v>
      </c>
      <c r="G92" s="155" t="s">
        <v>585</v>
      </c>
      <c r="H92" s="155" t="s">
        <v>586</v>
      </c>
      <c r="I92" s="156" t="s">
        <v>587</v>
      </c>
      <c r="J92" s="157" t="s">
        <v>571</v>
      </c>
      <c r="K92" s="158" t="s">
        <v>588</v>
      </c>
      <c r="L92" s="159"/>
      <c r="M92" s="63" t="s">
        <v>447</v>
      </c>
      <c r="N92" s="64" t="s">
        <v>486</v>
      </c>
      <c r="O92" s="64" t="s">
        <v>589</v>
      </c>
      <c r="P92" s="64" t="s">
        <v>590</v>
      </c>
      <c r="Q92" s="64" t="s">
        <v>591</v>
      </c>
      <c r="R92" s="64" t="s">
        <v>592</v>
      </c>
      <c r="S92" s="64" t="s">
        <v>593</v>
      </c>
      <c r="T92" s="65" t="s">
        <v>594</v>
      </c>
    </row>
    <row r="93" spans="2:65" s="1" customFormat="1" ht="22.9" customHeight="1">
      <c r="B93" s="34"/>
      <c r="C93" s="70" t="s">
        <v>595</v>
      </c>
      <c r="D93" s="35"/>
      <c r="E93" s="35"/>
      <c r="F93" s="35"/>
      <c r="G93" s="35"/>
      <c r="H93" s="35"/>
      <c r="I93" s="110"/>
      <c r="J93" s="160">
        <f>BK93</f>
        <v>0</v>
      </c>
      <c r="K93" s="35"/>
      <c r="L93" s="38"/>
      <c r="M93" s="66"/>
      <c r="N93" s="67"/>
      <c r="O93" s="67"/>
      <c r="P93" s="161">
        <f>P94</f>
        <v>0</v>
      </c>
      <c r="Q93" s="67"/>
      <c r="R93" s="161">
        <f>R94</f>
        <v>122.03722660000001</v>
      </c>
      <c r="S93" s="67"/>
      <c r="T93" s="162">
        <f>T94</f>
        <v>18.427500000000002</v>
      </c>
      <c r="AT93" s="17" t="s">
        <v>515</v>
      </c>
      <c r="AU93" s="17" t="s">
        <v>573</v>
      </c>
      <c r="BK93" s="163">
        <f>BK94</f>
        <v>0</v>
      </c>
    </row>
    <row r="94" spans="2:65" s="11" customFormat="1" ht="25.9" customHeight="1">
      <c r="B94" s="164"/>
      <c r="C94" s="165"/>
      <c r="D94" s="166" t="s">
        <v>515</v>
      </c>
      <c r="E94" s="167" t="s">
        <v>596</v>
      </c>
      <c r="F94" s="167" t="s">
        <v>597</v>
      </c>
      <c r="G94" s="165"/>
      <c r="H94" s="165"/>
      <c r="I94" s="168"/>
      <c r="J94" s="169">
        <f>BK94</f>
        <v>0</v>
      </c>
      <c r="K94" s="165"/>
      <c r="L94" s="170"/>
      <c r="M94" s="171"/>
      <c r="N94" s="172"/>
      <c r="O94" s="172"/>
      <c r="P94" s="173">
        <f>P95+P141+P149+P169+P174+P181+P190</f>
        <v>0</v>
      </c>
      <c r="Q94" s="172"/>
      <c r="R94" s="173">
        <f>R95+R141+R149+R169+R174+R181+R190</f>
        <v>122.03722660000001</v>
      </c>
      <c r="S94" s="172"/>
      <c r="T94" s="174">
        <f>T95+T141+T149+T169+T174+T181+T190</f>
        <v>18.427500000000002</v>
      </c>
      <c r="AR94" s="175" t="s">
        <v>523</v>
      </c>
      <c r="AT94" s="176" t="s">
        <v>515</v>
      </c>
      <c r="AU94" s="176" t="s">
        <v>516</v>
      </c>
      <c r="AY94" s="175" t="s">
        <v>598</v>
      </c>
      <c r="BK94" s="177">
        <f>BK95+BK141+BK149+BK169+BK174+BK181+BK190</f>
        <v>0</v>
      </c>
    </row>
    <row r="95" spans="2:65" s="11" customFormat="1" ht="22.9" customHeight="1">
      <c r="B95" s="164"/>
      <c r="C95" s="165"/>
      <c r="D95" s="166" t="s">
        <v>515</v>
      </c>
      <c r="E95" s="178" t="s">
        <v>523</v>
      </c>
      <c r="F95" s="178" t="s">
        <v>599</v>
      </c>
      <c r="G95" s="165"/>
      <c r="H95" s="165"/>
      <c r="I95" s="168"/>
      <c r="J95" s="179">
        <f>BK95</f>
        <v>0</v>
      </c>
      <c r="K95" s="165"/>
      <c r="L95" s="170"/>
      <c r="M95" s="171"/>
      <c r="N95" s="172"/>
      <c r="O95" s="172"/>
      <c r="P95" s="173">
        <f>SUM(P96:P140)</f>
        <v>0</v>
      </c>
      <c r="Q95" s="172"/>
      <c r="R95" s="173">
        <f>SUM(R96:R140)</f>
        <v>118.30360300000001</v>
      </c>
      <c r="S95" s="172"/>
      <c r="T95" s="174">
        <f>SUM(T96:T140)</f>
        <v>18.427500000000002</v>
      </c>
      <c r="AR95" s="175" t="s">
        <v>523</v>
      </c>
      <c r="AT95" s="176" t="s">
        <v>515</v>
      </c>
      <c r="AU95" s="176" t="s">
        <v>523</v>
      </c>
      <c r="AY95" s="175" t="s">
        <v>598</v>
      </c>
      <c r="BK95" s="177">
        <f>SUM(BK96:BK140)</f>
        <v>0</v>
      </c>
    </row>
    <row r="96" spans="2:65" s="1" customFormat="1" ht="16.5" customHeight="1">
      <c r="B96" s="34"/>
      <c r="C96" s="180" t="s">
        <v>523</v>
      </c>
      <c r="D96" s="180" t="s">
        <v>600</v>
      </c>
      <c r="E96" s="181" t="s">
        <v>1119</v>
      </c>
      <c r="F96" s="182" t="s">
        <v>1120</v>
      </c>
      <c r="G96" s="183" t="s">
        <v>603</v>
      </c>
      <c r="H96" s="184">
        <v>6.75</v>
      </c>
      <c r="I96" s="185"/>
      <c r="J96" s="186">
        <f>ROUND(I96*H96,2)</f>
        <v>0</v>
      </c>
      <c r="K96" s="182" t="s">
        <v>604</v>
      </c>
      <c r="L96" s="38"/>
      <c r="M96" s="187" t="s">
        <v>447</v>
      </c>
      <c r="N96" s="188" t="s">
        <v>487</v>
      </c>
      <c r="O96" s="60"/>
      <c r="P96" s="189">
        <f>O96*H96</f>
        <v>0</v>
      </c>
      <c r="Q96" s="189">
        <v>0</v>
      </c>
      <c r="R96" s="189">
        <f>Q96*H96</f>
        <v>0</v>
      </c>
      <c r="S96" s="189">
        <v>0.26</v>
      </c>
      <c r="T96" s="190">
        <f>S96*H96</f>
        <v>1.7550000000000001</v>
      </c>
      <c r="AR96" s="17" t="s">
        <v>605</v>
      </c>
      <c r="AT96" s="17" t="s">
        <v>600</v>
      </c>
      <c r="AU96" s="17" t="s">
        <v>525</v>
      </c>
      <c r="AY96" s="17" t="s">
        <v>598</v>
      </c>
      <c r="BE96" s="191">
        <f>IF(N96="základní",J96,0)</f>
        <v>0</v>
      </c>
      <c r="BF96" s="191">
        <f>IF(N96="snížená",J96,0)</f>
        <v>0</v>
      </c>
      <c r="BG96" s="191">
        <f>IF(N96="zákl. přenesená",J96,0)</f>
        <v>0</v>
      </c>
      <c r="BH96" s="191">
        <f>IF(N96="sníž. přenesená",J96,0)</f>
        <v>0</v>
      </c>
      <c r="BI96" s="191">
        <f>IF(N96="nulová",J96,0)</f>
        <v>0</v>
      </c>
      <c r="BJ96" s="17" t="s">
        <v>523</v>
      </c>
      <c r="BK96" s="191">
        <f>ROUND(I96*H96,2)</f>
        <v>0</v>
      </c>
      <c r="BL96" s="17" t="s">
        <v>605</v>
      </c>
      <c r="BM96" s="17" t="s">
        <v>611</v>
      </c>
    </row>
    <row r="97" spans="2:65" s="12" customFormat="1">
      <c r="B97" s="192"/>
      <c r="C97" s="193"/>
      <c r="D97" s="194" t="s">
        <v>607</v>
      </c>
      <c r="E97" s="195" t="s">
        <v>447</v>
      </c>
      <c r="F97" s="196" t="s">
        <v>270</v>
      </c>
      <c r="G97" s="193"/>
      <c r="H97" s="197">
        <v>6.75</v>
      </c>
      <c r="I97" s="198"/>
      <c r="J97" s="193"/>
      <c r="K97" s="193"/>
      <c r="L97" s="199"/>
      <c r="M97" s="200"/>
      <c r="N97" s="201"/>
      <c r="O97" s="201"/>
      <c r="P97" s="201"/>
      <c r="Q97" s="201"/>
      <c r="R97" s="201"/>
      <c r="S97" s="201"/>
      <c r="T97" s="202"/>
      <c r="AT97" s="203" t="s">
        <v>607</v>
      </c>
      <c r="AU97" s="203" t="s">
        <v>525</v>
      </c>
      <c r="AV97" s="12" t="s">
        <v>525</v>
      </c>
      <c r="AW97" s="12" t="s">
        <v>478</v>
      </c>
      <c r="AX97" s="12" t="s">
        <v>523</v>
      </c>
      <c r="AY97" s="203" t="s">
        <v>598</v>
      </c>
    </row>
    <row r="98" spans="2:65" s="1" customFormat="1" ht="16.5" customHeight="1">
      <c r="B98" s="34"/>
      <c r="C98" s="180" t="s">
        <v>525</v>
      </c>
      <c r="D98" s="180" t="s">
        <v>600</v>
      </c>
      <c r="E98" s="181" t="s">
        <v>613</v>
      </c>
      <c r="F98" s="182" t="s">
        <v>614</v>
      </c>
      <c r="G98" s="183" t="s">
        <v>603</v>
      </c>
      <c r="H98" s="184">
        <v>20.25</v>
      </c>
      <c r="I98" s="185"/>
      <c r="J98" s="186">
        <f>ROUND(I98*H98,2)</f>
        <v>0</v>
      </c>
      <c r="K98" s="182" t="s">
        <v>604</v>
      </c>
      <c r="L98" s="38"/>
      <c r="M98" s="187" t="s">
        <v>447</v>
      </c>
      <c r="N98" s="188" t="s">
        <v>487</v>
      </c>
      <c r="O98" s="60"/>
      <c r="P98" s="189">
        <f>O98*H98</f>
        <v>0</v>
      </c>
      <c r="Q98" s="189">
        <v>0</v>
      </c>
      <c r="R98" s="189">
        <f>Q98*H98</f>
        <v>0</v>
      </c>
      <c r="S98" s="189">
        <v>0.18</v>
      </c>
      <c r="T98" s="190">
        <f>S98*H98</f>
        <v>3.645</v>
      </c>
      <c r="AR98" s="17" t="s">
        <v>605</v>
      </c>
      <c r="AT98" s="17" t="s">
        <v>600</v>
      </c>
      <c r="AU98" s="17" t="s">
        <v>525</v>
      </c>
      <c r="AY98" s="17" t="s">
        <v>598</v>
      </c>
      <c r="BE98" s="191">
        <f>IF(N98="základní",J98,0)</f>
        <v>0</v>
      </c>
      <c r="BF98" s="191">
        <f>IF(N98="snížená",J98,0)</f>
        <v>0</v>
      </c>
      <c r="BG98" s="191">
        <f>IF(N98="zákl. přenesená",J98,0)</f>
        <v>0</v>
      </c>
      <c r="BH98" s="191">
        <f>IF(N98="sníž. přenesená",J98,0)</f>
        <v>0</v>
      </c>
      <c r="BI98" s="191">
        <f>IF(N98="nulová",J98,0)</f>
        <v>0</v>
      </c>
      <c r="BJ98" s="17" t="s">
        <v>523</v>
      </c>
      <c r="BK98" s="191">
        <f>ROUND(I98*H98,2)</f>
        <v>0</v>
      </c>
      <c r="BL98" s="17" t="s">
        <v>605</v>
      </c>
      <c r="BM98" s="17" t="s">
        <v>615</v>
      </c>
    </row>
    <row r="99" spans="2:65" s="12" customFormat="1">
      <c r="B99" s="192"/>
      <c r="C99" s="193"/>
      <c r="D99" s="194" t="s">
        <v>607</v>
      </c>
      <c r="E99" s="195" t="s">
        <v>447</v>
      </c>
      <c r="F99" s="196" t="s">
        <v>270</v>
      </c>
      <c r="G99" s="193"/>
      <c r="H99" s="197">
        <v>6.75</v>
      </c>
      <c r="I99" s="198"/>
      <c r="J99" s="193"/>
      <c r="K99" s="193"/>
      <c r="L99" s="199"/>
      <c r="M99" s="200"/>
      <c r="N99" s="201"/>
      <c r="O99" s="201"/>
      <c r="P99" s="201"/>
      <c r="Q99" s="201"/>
      <c r="R99" s="201"/>
      <c r="S99" s="201"/>
      <c r="T99" s="202"/>
      <c r="AT99" s="203" t="s">
        <v>607</v>
      </c>
      <c r="AU99" s="203" t="s">
        <v>525</v>
      </c>
      <c r="AV99" s="12" t="s">
        <v>525</v>
      </c>
      <c r="AW99" s="12" t="s">
        <v>478</v>
      </c>
      <c r="AX99" s="12" t="s">
        <v>516</v>
      </c>
      <c r="AY99" s="203" t="s">
        <v>598</v>
      </c>
    </row>
    <row r="100" spans="2:65" s="12" customFormat="1">
      <c r="B100" s="192"/>
      <c r="C100" s="193"/>
      <c r="D100" s="194" t="s">
        <v>607</v>
      </c>
      <c r="E100" s="195" t="s">
        <v>447</v>
      </c>
      <c r="F100" s="196" t="s">
        <v>1122</v>
      </c>
      <c r="G100" s="193"/>
      <c r="H100" s="197">
        <v>13.5</v>
      </c>
      <c r="I100" s="198"/>
      <c r="J100" s="193"/>
      <c r="K100" s="193"/>
      <c r="L100" s="199"/>
      <c r="M100" s="200"/>
      <c r="N100" s="201"/>
      <c r="O100" s="201"/>
      <c r="P100" s="201"/>
      <c r="Q100" s="201"/>
      <c r="R100" s="201"/>
      <c r="S100" s="201"/>
      <c r="T100" s="202"/>
      <c r="AT100" s="203" t="s">
        <v>607</v>
      </c>
      <c r="AU100" s="203" t="s">
        <v>525</v>
      </c>
      <c r="AV100" s="12" t="s">
        <v>525</v>
      </c>
      <c r="AW100" s="12" t="s">
        <v>478</v>
      </c>
      <c r="AX100" s="12" t="s">
        <v>516</v>
      </c>
      <c r="AY100" s="203" t="s">
        <v>598</v>
      </c>
    </row>
    <row r="101" spans="2:65" s="13" customFormat="1">
      <c r="B101" s="204"/>
      <c r="C101" s="205"/>
      <c r="D101" s="194" t="s">
        <v>607</v>
      </c>
      <c r="E101" s="206" t="s">
        <v>447</v>
      </c>
      <c r="F101" s="207" t="s">
        <v>627</v>
      </c>
      <c r="G101" s="205"/>
      <c r="H101" s="208">
        <v>20.25</v>
      </c>
      <c r="I101" s="209"/>
      <c r="J101" s="205"/>
      <c r="K101" s="205"/>
      <c r="L101" s="210"/>
      <c r="M101" s="211"/>
      <c r="N101" s="212"/>
      <c r="O101" s="212"/>
      <c r="P101" s="212"/>
      <c r="Q101" s="212"/>
      <c r="R101" s="212"/>
      <c r="S101" s="212"/>
      <c r="T101" s="213"/>
      <c r="AT101" s="214" t="s">
        <v>607</v>
      </c>
      <c r="AU101" s="214" t="s">
        <v>525</v>
      </c>
      <c r="AV101" s="13" t="s">
        <v>605</v>
      </c>
      <c r="AW101" s="13" t="s">
        <v>478</v>
      </c>
      <c r="AX101" s="13" t="s">
        <v>523</v>
      </c>
      <c r="AY101" s="214" t="s">
        <v>598</v>
      </c>
    </row>
    <row r="102" spans="2:65" s="1" customFormat="1" ht="16.5" customHeight="1">
      <c r="B102" s="34"/>
      <c r="C102" s="180" t="s">
        <v>612</v>
      </c>
      <c r="D102" s="180" t="s">
        <v>600</v>
      </c>
      <c r="E102" s="181" t="s">
        <v>1123</v>
      </c>
      <c r="F102" s="182" t="s">
        <v>1124</v>
      </c>
      <c r="G102" s="183" t="s">
        <v>603</v>
      </c>
      <c r="H102" s="184">
        <v>9</v>
      </c>
      <c r="I102" s="185"/>
      <c r="J102" s="186">
        <f>ROUND(I102*H102,2)</f>
        <v>0</v>
      </c>
      <c r="K102" s="182" t="s">
        <v>604</v>
      </c>
      <c r="L102" s="38"/>
      <c r="M102" s="187" t="s">
        <v>447</v>
      </c>
      <c r="N102" s="188" t="s">
        <v>487</v>
      </c>
      <c r="O102" s="60"/>
      <c r="P102" s="189">
        <f>O102*H102</f>
        <v>0</v>
      </c>
      <c r="Q102" s="189">
        <v>0</v>
      </c>
      <c r="R102" s="189">
        <f>Q102*H102</f>
        <v>0</v>
      </c>
      <c r="S102" s="189">
        <v>0.22</v>
      </c>
      <c r="T102" s="190">
        <f>S102*H102</f>
        <v>1.98</v>
      </c>
      <c r="AR102" s="17" t="s">
        <v>605</v>
      </c>
      <c r="AT102" s="17" t="s">
        <v>600</v>
      </c>
      <c r="AU102" s="17" t="s">
        <v>525</v>
      </c>
      <c r="AY102" s="17" t="s">
        <v>598</v>
      </c>
      <c r="BE102" s="191">
        <f>IF(N102="základní",J102,0)</f>
        <v>0</v>
      </c>
      <c r="BF102" s="191">
        <f>IF(N102="snížená",J102,0)</f>
        <v>0</v>
      </c>
      <c r="BG102" s="191">
        <f>IF(N102="zákl. přenesená",J102,0)</f>
        <v>0</v>
      </c>
      <c r="BH102" s="191">
        <f>IF(N102="sníž. přenesená",J102,0)</f>
        <v>0</v>
      </c>
      <c r="BI102" s="191">
        <f>IF(N102="nulová",J102,0)</f>
        <v>0</v>
      </c>
      <c r="BJ102" s="17" t="s">
        <v>523</v>
      </c>
      <c r="BK102" s="191">
        <f>ROUND(I102*H102,2)</f>
        <v>0</v>
      </c>
      <c r="BL102" s="17" t="s">
        <v>605</v>
      </c>
      <c r="BM102" s="17" t="s">
        <v>1125</v>
      </c>
    </row>
    <row r="103" spans="2:65" s="12" customFormat="1">
      <c r="B103" s="192"/>
      <c r="C103" s="193"/>
      <c r="D103" s="194" t="s">
        <v>607</v>
      </c>
      <c r="E103" s="195" t="s">
        <v>447</v>
      </c>
      <c r="F103" s="196" t="s">
        <v>271</v>
      </c>
      <c r="G103" s="193"/>
      <c r="H103" s="197">
        <v>9</v>
      </c>
      <c r="I103" s="198"/>
      <c r="J103" s="193"/>
      <c r="K103" s="193"/>
      <c r="L103" s="199"/>
      <c r="M103" s="200"/>
      <c r="N103" s="201"/>
      <c r="O103" s="201"/>
      <c r="P103" s="201"/>
      <c r="Q103" s="201"/>
      <c r="R103" s="201"/>
      <c r="S103" s="201"/>
      <c r="T103" s="202"/>
      <c r="AT103" s="203" t="s">
        <v>607</v>
      </c>
      <c r="AU103" s="203" t="s">
        <v>525</v>
      </c>
      <c r="AV103" s="12" t="s">
        <v>525</v>
      </c>
      <c r="AW103" s="12" t="s">
        <v>478</v>
      </c>
      <c r="AX103" s="12" t="s">
        <v>523</v>
      </c>
      <c r="AY103" s="203" t="s">
        <v>598</v>
      </c>
    </row>
    <row r="104" spans="2:65" s="1" customFormat="1" ht="16.5" customHeight="1">
      <c r="B104" s="34"/>
      <c r="C104" s="180" t="s">
        <v>605</v>
      </c>
      <c r="D104" s="180" t="s">
        <v>600</v>
      </c>
      <c r="E104" s="181" t="s">
        <v>1127</v>
      </c>
      <c r="F104" s="182" t="s">
        <v>1128</v>
      </c>
      <c r="G104" s="183" t="s">
        <v>603</v>
      </c>
      <c r="H104" s="184">
        <v>9</v>
      </c>
      <c r="I104" s="185"/>
      <c r="J104" s="186">
        <f>ROUND(I104*H104,2)</f>
        <v>0</v>
      </c>
      <c r="K104" s="182" t="s">
        <v>604</v>
      </c>
      <c r="L104" s="38"/>
      <c r="M104" s="187" t="s">
        <v>447</v>
      </c>
      <c r="N104" s="188" t="s">
        <v>487</v>
      </c>
      <c r="O104" s="60"/>
      <c r="P104" s="189">
        <f>O104*H104</f>
        <v>0</v>
      </c>
      <c r="Q104" s="189">
        <v>0</v>
      </c>
      <c r="R104" s="189">
        <f>Q104*H104</f>
        <v>0</v>
      </c>
      <c r="S104" s="189">
        <v>0.28999999999999998</v>
      </c>
      <c r="T104" s="190">
        <f>S104*H104</f>
        <v>2.61</v>
      </c>
      <c r="AR104" s="17" t="s">
        <v>605</v>
      </c>
      <c r="AT104" s="17" t="s">
        <v>600</v>
      </c>
      <c r="AU104" s="17" t="s">
        <v>525</v>
      </c>
      <c r="AY104" s="17" t="s">
        <v>598</v>
      </c>
      <c r="BE104" s="191">
        <f>IF(N104="základní",J104,0)</f>
        <v>0</v>
      </c>
      <c r="BF104" s="191">
        <f>IF(N104="snížená",J104,0)</f>
        <v>0</v>
      </c>
      <c r="BG104" s="191">
        <f>IF(N104="zákl. přenesená",J104,0)</f>
        <v>0</v>
      </c>
      <c r="BH104" s="191">
        <f>IF(N104="sníž. přenesená",J104,0)</f>
        <v>0</v>
      </c>
      <c r="BI104" s="191">
        <f>IF(N104="nulová",J104,0)</f>
        <v>0</v>
      </c>
      <c r="BJ104" s="17" t="s">
        <v>523</v>
      </c>
      <c r="BK104" s="191">
        <f>ROUND(I104*H104,2)</f>
        <v>0</v>
      </c>
      <c r="BL104" s="17" t="s">
        <v>605</v>
      </c>
      <c r="BM104" s="17" t="s">
        <v>618</v>
      </c>
    </row>
    <row r="105" spans="2:65" s="12" customFormat="1">
      <c r="B105" s="192"/>
      <c r="C105" s="193"/>
      <c r="D105" s="194" t="s">
        <v>607</v>
      </c>
      <c r="E105" s="195" t="s">
        <v>447</v>
      </c>
      <c r="F105" s="196" t="s">
        <v>271</v>
      </c>
      <c r="G105" s="193"/>
      <c r="H105" s="197">
        <v>9</v>
      </c>
      <c r="I105" s="198"/>
      <c r="J105" s="193"/>
      <c r="K105" s="193"/>
      <c r="L105" s="199"/>
      <c r="M105" s="200"/>
      <c r="N105" s="201"/>
      <c r="O105" s="201"/>
      <c r="P105" s="201"/>
      <c r="Q105" s="201"/>
      <c r="R105" s="201"/>
      <c r="S105" s="201"/>
      <c r="T105" s="202"/>
      <c r="AT105" s="203" t="s">
        <v>607</v>
      </c>
      <c r="AU105" s="203" t="s">
        <v>525</v>
      </c>
      <c r="AV105" s="12" t="s">
        <v>525</v>
      </c>
      <c r="AW105" s="12" t="s">
        <v>478</v>
      </c>
      <c r="AX105" s="12" t="s">
        <v>523</v>
      </c>
      <c r="AY105" s="203" t="s">
        <v>598</v>
      </c>
    </row>
    <row r="106" spans="2:65" s="1" customFormat="1" ht="16.5" customHeight="1">
      <c r="B106" s="34"/>
      <c r="C106" s="180" t="s">
        <v>619</v>
      </c>
      <c r="D106" s="180" t="s">
        <v>600</v>
      </c>
      <c r="E106" s="181" t="s">
        <v>629</v>
      </c>
      <c r="F106" s="182" t="s">
        <v>630</v>
      </c>
      <c r="G106" s="183" t="s">
        <v>603</v>
      </c>
      <c r="H106" s="184">
        <v>13.5</v>
      </c>
      <c r="I106" s="185"/>
      <c r="J106" s="186">
        <f>ROUND(I106*H106,2)</f>
        <v>0</v>
      </c>
      <c r="K106" s="182" t="s">
        <v>604</v>
      </c>
      <c r="L106" s="38"/>
      <c r="M106" s="187" t="s">
        <v>447</v>
      </c>
      <c r="N106" s="188" t="s">
        <v>487</v>
      </c>
      <c r="O106" s="60"/>
      <c r="P106" s="189">
        <f>O106*H106</f>
        <v>0</v>
      </c>
      <c r="Q106" s="189">
        <v>0</v>
      </c>
      <c r="R106" s="189">
        <f>Q106*H106</f>
        <v>0</v>
      </c>
      <c r="S106" s="189">
        <v>0.625</v>
      </c>
      <c r="T106" s="190">
        <f>S106*H106</f>
        <v>8.4375</v>
      </c>
      <c r="AR106" s="17" t="s">
        <v>605</v>
      </c>
      <c r="AT106" s="17" t="s">
        <v>600</v>
      </c>
      <c r="AU106" s="17" t="s">
        <v>525</v>
      </c>
      <c r="AY106" s="17" t="s">
        <v>598</v>
      </c>
      <c r="BE106" s="191">
        <f>IF(N106="základní",J106,0)</f>
        <v>0</v>
      </c>
      <c r="BF106" s="191">
        <f>IF(N106="snížená",J106,0)</f>
        <v>0</v>
      </c>
      <c r="BG106" s="191">
        <f>IF(N106="zákl. přenesená",J106,0)</f>
        <v>0</v>
      </c>
      <c r="BH106" s="191">
        <f>IF(N106="sníž. přenesená",J106,0)</f>
        <v>0</v>
      </c>
      <c r="BI106" s="191">
        <f>IF(N106="nulová",J106,0)</f>
        <v>0</v>
      </c>
      <c r="BJ106" s="17" t="s">
        <v>523</v>
      </c>
      <c r="BK106" s="191">
        <f>ROUND(I106*H106,2)</f>
        <v>0</v>
      </c>
      <c r="BL106" s="17" t="s">
        <v>605</v>
      </c>
      <c r="BM106" s="17" t="s">
        <v>631</v>
      </c>
    </row>
    <row r="107" spans="2:65" s="12" customFormat="1">
      <c r="B107" s="192"/>
      <c r="C107" s="193"/>
      <c r="D107" s="194" t="s">
        <v>607</v>
      </c>
      <c r="E107" s="195" t="s">
        <v>447</v>
      </c>
      <c r="F107" s="196" t="s">
        <v>1122</v>
      </c>
      <c r="G107" s="193"/>
      <c r="H107" s="197">
        <v>13.5</v>
      </c>
      <c r="I107" s="198"/>
      <c r="J107" s="193"/>
      <c r="K107" s="193"/>
      <c r="L107" s="199"/>
      <c r="M107" s="200"/>
      <c r="N107" s="201"/>
      <c r="O107" s="201"/>
      <c r="P107" s="201"/>
      <c r="Q107" s="201"/>
      <c r="R107" s="201"/>
      <c r="S107" s="201"/>
      <c r="T107" s="202"/>
      <c r="AT107" s="203" t="s">
        <v>607</v>
      </c>
      <c r="AU107" s="203" t="s">
        <v>525</v>
      </c>
      <c r="AV107" s="12" t="s">
        <v>525</v>
      </c>
      <c r="AW107" s="12" t="s">
        <v>478</v>
      </c>
      <c r="AX107" s="12" t="s">
        <v>523</v>
      </c>
      <c r="AY107" s="203" t="s">
        <v>598</v>
      </c>
    </row>
    <row r="108" spans="2:65" s="1" customFormat="1" ht="16.5" customHeight="1">
      <c r="B108" s="34"/>
      <c r="C108" s="180" t="s">
        <v>628</v>
      </c>
      <c r="D108" s="180" t="s">
        <v>600</v>
      </c>
      <c r="E108" s="181" t="s">
        <v>657</v>
      </c>
      <c r="F108" s="182" t="s">
        <v>658</v>
      </c>
      <c r="G108" s="183" t="s">
        <v>659</v>
      </c>
      <c r="H108" s="184">
        <v>175</v>
      </c>
      <c r="I108" s="185"/>
      <c r="J108" s="186">
        <f>ROUND(I108*H108,2)</f>
        <v>0</v>
      </c>
      <c r="K108" s="182" t="s">
        <v>604</v>
      </c>
      <c r="L108" s="38"/>
      <c r="M108" s="187" t="s">
        <v>447</v>
      </c>
      <c r="N108" s="188" t="s">
        <v>487</v>
      </c>
      <c r="O108" s="60"/>
      <c r="P108" s="189">
        <f>O108*H108</f>
        <v>0</v>
      </c>
      <c r="Q108" s="189">
        <v>0</v>
      </c>
      <c r="R108" s="189">
        <f>Q108*H108</f>
        <v>0</v>
      </c>
      <c r="S108" s="189">
        <v>0</v>
      </c>
      <c r="T108" s="190">
        <f>S108*H108</f>
        <v>0</v>
      </c>
      <c r="AR108" s="17" t="s">
        <v>605</v>
      </c>
      <c r="AT108" s="17" t="s">
        <v>600</v>
      </c>
      <c r="AU108" s="17" t="s">
        <v>525</v>
      </c>
      <c r="AY108" s="17" t="s">
        <v>598</v>
      </c>
      <c r="BE108" s="191">
        <f>IF(N108="základní",J108,0)</f>
        <v>0</v>
      </c>
      <c r="BF108" s="191">
        <f>IF(N108="snížená",J108,0)</f>
        <v>0</v>
      </c>
      <c r="BG108" s="191">
        <f>IF(N108="zákl. přenesená",J108,0)</f>
        <v>0</v>
      </c>
      <c r="BH108" s="191">
        <f>IF(N108="sníž. přenesená",J108,0)</f>
        <v>0</v>
      </c>
      <c r="BI108" s="191">
        <f>IF(N108="nulová",J108,0)</f>
        <v>0</v>
      </c>
      <c r="BJ108" s="17" t="s">
        <v>523</v>
      </c>
      <c r="BK108" s="191">
        <f>ROUND(I108*H108,2)</f>
        <v>0</v>
      </c>
      <c r="BL108" s="17" t="s">
        <v>605</v>
      </c>
      <c r="BM108" s="17" t="s">
        <v>224</v>
      </c>
    </row>
    <row r="109" spans="2:65" s="12" customFormat="1">
      <c r="B109" s="192"/>
      <c r="C109" s="193"/>
      <c r="D109" s="194" t="s">
        <v>607</v>
      </c>
      <c r="E109" s="195" t="s">
        <v>447</v>
      </c>
      <c r="F109" s="196" t="s">
        <v>272</v>
      </c>
      <c r="G109" s="193"/>
      <c r="H109" s="197">
        <v>175</v>
      </c>
      <c r="I109" s="198"/>
      <c r="J109" s="193"/>
      <c r="K109" s="193"/>
      <c r="L109" s="199"/>
      <c r="M109" s="200"/>
      <c r="N109" s="201"/>
      <c r="O109" s="201"/>
      <c r="P109" s="201"/>
      <c r="Q109" s="201"/>
      <c r="R109" s="201"/>
      <c r="S109" s="201"/>
      <c r="T109" s="202"/>
      <c r="AT109" s="203" t="s">
        <v>607</v>
      </c>
      <c r="AU109" s="203" t="s">
        <v>525</v>
      </c>
      <c r="AV109" s="12" t="s">
        <v>525</v>
      </c>
      <c r="AW109" s="12" t="s">
        <v>478</v>
      </c>
      <c r="AX109" s="12" t="s">
        <v>523</v>
      </c>
      <c r="AY109" s="203" t="s">
        <v>598</v>
      </c>
    </row>
    <row r="110" spans="2:65" s="1" customFormat="1" ht="16.5" customHeight="1">
      <c r="B110" s="34"/>
      <c r="C110" s="180" t="s">
        <v>635</v>
      </c>
      <c r="D110" s="180" t="s">
        <v>600</v>
      </c>
      <c r="E110" s="181" t="s">
        <v>662</v>
      </c>
      <c r="F110" s="182" t="s">
        <v>663</v>
      </c>
      <c r="G110" s="183" t="s">
        <v>664</v>
      </c>
      <c r="H110" s="184">
        <v>35</v>
      </c>
      <c r="I110" s="185"/>
      <c r="J110" s="186">
        <f>ROUND(I110*H110,2)</f>
        <v>0</v>
      </c>
      <c r="K110" s="182" t="s">
        <v>604</v>
      </c>
      <c r="L110" s="38"/>
      <c r="M110" s="187" t="s">
        <v>447</v>
      </c>
      <c r="N110" s="188" t="s">
        <v>487</v>
      </c>
      <c r="O110" s="60"/>
      <c r="P110" s="189">
        <f>O110*H110</f>
        <v>0</v>
      </c>
      <c r="Q110" s="189">
        <v>0</v>
      </c>
      <c r="R110" s="189">
        <f>Q110*H110</f>
        <v>0</v>
      </c>
      <c r="S110" s="189">
        <v>0</v>
      </c>
      <c r="T110" s="190">
        <f>S110*H110</f>
        <v>0</v>
      </c>
      <c r="AR110" s="17" t="s">
        <v>605</v>
      </c>
      <c r="AT110" s="17" t="s">
        <v>600</v>
      </c>
      <c r="AU110" s="17" t="s">
        <v>525</v>
      </c>
      <c r="AY110" s="17" t="s">
        <v>598</v>
      </c>
      <c r="BE110" s="191">
        <f>IF(N110="základní",J110,0)</f>
        <v>0</v>
      </c>
      <c r="BF110" s="191">
        <f>IF(N110="snížená",J110,0)</f>
        <v>0</v>
      </c>
      <c r="BG110" s="191">
        <f>IF(N110="zákl. přenesená",J110,0)</f>
        <v>0</v>
      </c>
      <c r="BH110" s="191">
        <f>IF(N110="sníž. přenesená",J110,0)</f>
        <v>0</v>
      </c>
      <c r="BI110" s="191">
        <f>IF(N110="nulová",J110,0)</f>
        <v>0</v>
      </c>
      <c r="BJ110" s="17" t="s">
        <v>523</v>
      </c>
      <c r="BK110" s="191">
        <f>ROUND(I110*H110,2)</f>
        <v>0</v>
      </c>
      <c r="BL110" s="17" t="s">
        <v>605</v>
      </c>
      <c r="BM110" s="17" t="s">
        <v>226</v>
      </c>
    </row>
    <row r="111" spans="2:65" s="1" customFormat="1" ht="16.5" customHeight="1">
      <c r="B111" s="34"/>
      <c r="C111" s="180" t="s">
        <v>639</v>
      </c>
      <c r="D111" s="180" t="s">
        <v>600</v>
      </c>
      <c r="E111" s="181" t="s">
        <v>667</v>
      </c>
      <c r="F111" s="182" t="s">
        <v>668</v>
      </c>
      <c r="G111" s="183" t="s">
        <v>669</v>
      </c>
      <c r="H111" s="184">
        <v>14.85</v>
      </c>
      <c r="I111" s="185"/>
      <c r="J111" s="186">
        <f>ROUND(I111*H111,2)</f>
        <v>0</v>
      </c>
      <c r="K111" s="182" t="s">
        <v>604</v>
      </c>
      <c r="L111" s="38"/>
      <c r="M111" s="187" t="s">
        <v>447</v>
      </c>
      <c r="N111" s="188" t="s">
        <v>487</v>
      </c>
      <c r="O111" s="60"/>
      <c r="P111" s="189">
        <f>O111*H111</f>
        <v>0</v>
      </c>
      <c r="Q111" s="189">
        <v>0</v>
      </c>
      <c r="R111" s="189">
        <f>Q111*H111</f>
        <v>0</v>
      </c>
      <c r="S111" s="189">
        <v>0</v>
      </c>
      <c r="T111" s="190">
        <f>S111*H111</f>
        <v>0</v>
      </c>
      <c r="AR111" s="17" t="s">
        <v>605</v>
      </c>
      <c r="AT111" s="17" t="s">
        <v>600</v>
      </c>
      <c r="AU111" s="17" t="s">
        <v>525</v>
      </c>
      <c r="AY111" s="17" t="s">
        <v>598</v>
      </c>
      <c r="BE111" s="191">
        <f>IF(N111="základní",J111,0)</f>
        <v>0</v>
      </c>
      <c r="BF111" s="191">
        <f>IF(N111="snížená",J111,0)</f>
        <v>0</v>
      </c>
      <c r="BG111" s="191">
        <f>IF(N111="zákl. přenesená",J111,0)</f>
        <v>0</v>
      </c>
      <c r="BH111" s="191">
        <f>IF(N111="sníž. přenesená",J111,0)</f>
        <v>0</v>
      </c>
      <c r="BI111" s="191">
        <f>IF(N111="nulová",J111,0)</f>
        <v>0</v>
      </c>
      <c r="BJ111" s="17" t="s">
        <v>523</v>
      </c>
      <c r="BK111" s="191">
        <f>ROUND(I111*H111,2)</f>
        <v>0</v>
      </c>
      <c r="BL111" s="17" t="s">
        <v>605</v>
      </c>
      <c r="BM111" s="17" t="s">
        <v>670</v>
      </c>
    </row>
    <row r="112" spans="2:65" s="12" customFormat="1">
      <c r="B112" s="192"/>
      <c r="C112" s="193"/>
      <c r="D112" s="194" t="s">
        <v>607</v>
      </c>
      <c r="E112" s="195" t="s">
        <v>447</v>
      </c>
      <c r="F112" s="196" t="s">
        <v>273</v>
      </c>
      <c r="G112" s="193"/>
      <c r="H112" s="197">
        <v>14.85</v>
      </c>
      <c r="I112" s="198"/>
      <c r="J112" s="193"/>
      <c r="K112" s="193"/>
      <c r="L112" s="199"/>
      <c r="M112" s="200"/>
      <c r="N112" s="201"/>
      <c r="O112" s="201"/>
      <c r="P112" s="201"/>
      <c r="Q112" s="201"/>
      <c r="R112" s="201"/>
      <c r="S112" s="201"/>
      <c r="T112" s="202"/>
      <c r="AT112" s="203" t="s">
        <v>607</v>
      </c>
      <c r="AU112" s="203" t="s">
        <v>525</v>
      </c>
      <c r="AV112" s="12" t="s">
        <v>525</v>
      </c>
      <c r="AW112" s="12" t="s">
        <v>478</v>
      </c>
      <c r="AX112" s="12" t="s">
        <v>523</v>
      </c>
      <c r="AY112" s="203" t="s">
        <v>598</v>
      </c>
    </row>
    <row r="113" spans="2:65" s="1" customFormat="1" ht="16.5" customHeight="1">
      <c r="B113" s="34"/>
      <c r="C113" s="180" t="s">
        <v>646</v>
      </c>
      <c r="D113" s="180" t="s">
        <v>600</v>
      </c>
      <c r="E113" s="181" t="s">
        <v>676</v>
      </c>
      <c r="F113" s="182" t="s">
        <v>677</v>
      </c>
      <c r="G113" s="183" t="s">
        <v>669</v>
      </c>
      <c r="H113" s="184">
        <v>98.438000000000002</v>
      </c>
      <c r="I113" s="185"/>
      <c r="J113" s="186">
        <f>ROUND(I113*H113,2)</f>
        <v>0</v>
      </c>
      <c r="K113" s="182" t="s">
        <v>604</v>
      </c>
      <c r="L113" s="38"/>
      <c r="M113" s="187" t="s">
        <v>447</v>
      </c>
      <c r="N113" s="188" t="s">
        <v>487</v>
      </c>
      <c r="O113" s="60"/>
      <c r="P113" s="189">
        <f>O113*H113</f>
        <v>0</v>
      </c>
      <c r="Q113" s="189">
        <v>0</v>
      </c>
      <c r="R113" s="189">
        <f>Q113*H113</f>
        <v>0</v>
      </c>
      <c r="S113" s="189">
        <v>0</v>
      </c>
      <c r="T113" s="190">
        <f>S113*H113</f>
        <v>0</v>
      </c>
      <c r="AR113" s="17" t="s">
        <v>605</v>
      </c>
      <c r="AT113" s="17" t="s">
        <v>600</v>
      </c>
      <c r="AU113" s="17" t="s">
        <v>525</v>
      </c>
      <c r="AY113" s="17" t="s">
        <v>598</v>
      </c>
      <c r="BE113" s="191">
        <f>IF(N113="základní",J113,0)</f>
        <v>0</v>
      </c>
      <c r="BF113" s="191">
        <f>IF(N113="snížená",J113,0)</f>
        <v>0</v>
      </c>
      <c r="BG113" s="191">
        <f>IF(N113="zákl. přenesená",J113,0)</f>
        <v>0</v>
      </c>
      <c r="BH113" s="191">
        <f>IF(N113="sníž. přenesená",J113,0)</f>
        <v>0</v>
      </c>
      <c r="BI113" s="191">
        <f>IF(N113="nulová",J113,0)</f>
        <v>0</v>
      </c>
      <c r="BJ113" s="17" t="s">
        <v>523</v>
      </c>
      <c r="BK113" s="191">
        <f>ROUND(I113*H113,2)</f>
        <v>0</v>
      </c>
      <c r="BL113" s="17" t="s">
        <v>605</v>
      </c>
      <c r="BM113" s="17" t="s">
        <v>1133</v>
      </c>
    </row>
    <row r="114" spans="2:65" s="12" customFormat="1">
      <c r="B114" s="192"/>
      <c r="C114" s="193"/>
      <c r="D114" s="194" t="s">
        <v>607</v>
      </c>
      <c r="E114" s="195" t="s">
        <v>447</v>
      </c>
      <c r="F114" s="196" t="s">
        <v>274</v>
      </c>
      <c r="G114" s="193"/>
      <c r="H114" s="197">
        <v>98.438000000000002</v>
      </c>
      <c r="I114" s="198"/>
      <c r="J114" s="193"/>
      <c r="K114" s="193"/>
      <c r="L114" s="199"/>
      <c r="M114" s="200"/>
      <c r="N114" s="201"/>
      <c r="O114" s="201"/>
      <c r="P114" s="201"/>
      <c r="Q114" s="201"/>
      <c r="R114" s="201"/>
      <c r="S114" s="201"/>
      <c r="T114" s="202"/>
      <c r="AT114" s="203" t="s">
        <v>607</v>
      </c>
      <c r="AU114" s="203" t="s">
        <v>525</v>
      </c>
      <c r="AV114" s="12" t="s">
        <v>525</v>
      </c>
      <c r="AW114" s="12" t="s">
        <v>478</v>
      </c>
      <c r="AX114" s="12" t="s">
        <v>523</v>
      </c>
      <c r="AY114" s="203" t="s">
        <v>598</v>
      </c>
    </row>
    <row r="115" spans="2:65" s="1" customFormat="1" ht="16.5" customHeight="1">
      <c r="B115" s="34"/>
      <c r="C115" s="180" t="s">
        <v>656</v>
      </c>
      <c r="D115" s="180" t="s">
        <v>600</v>
      </c>
      <c r="E115" s="181" t="s">
        <v>686</v>
      </c>
      <c r="F115" s="182" t="s">
        <v>687</v>
      </c>
      <c r="G115" s="183" t="s">
        <v>669</v>
      </c>
      <c r="H115" s="184">
        <v>98.438000000000002</v>
      </c>
      <c r="I115" s="185"/>
      <c r="J115" s="186">
        <f>ROUND(I115*H115,2)</f>
        <v>0</v>
      </c>
      <c r="K115" s="182" t="s">
        <v>604</v>
      </c>
      <c r="L115" s="38"/>
      <c r="M115" s="187" t="s">
        <v>447</v>
      </c>
      <c r="N115" s="188" t="s">
        <v>487</v>
      </c>
      <c r="O115" s="60"/>
      <c r="P115" s="189">
        <f>O115*H115</f>
        <v>0</v>
      </c>
      <c r="Q115" s="189">
        <v>0</v>
      </c>
      <c r="R115" s="189">
        <f>Q115*H115</f>
        <v>0</v>
      </c>
      <c r="S115" s="189">
        <v>0</v>
      </c>
      <c r="T115" s="190">
        <f>S115*H115</f>
        <v>0</v>
      </c>
      <c r="AR115" s="17" t="s">
        <v>605</v>
      </c>
      <c r="AT115" s="17" t="s">
        <v>600</v>
      </c>
      <c r="AU115" s="17" t="s">
        <v>525</v>
      </c>
      <c r="AY115" s="17" t="s">
        <v>598</v>
      </c>
      <c r="BE115" s="191">
        <f>IF(N115="základní",J115,0)</f>
        <v>0</v>
      </c>
      <c r="BF115" s="191">
        <f>IF(N115="snížená",J115,0)</f>
        <v>0</v>
      </c>
      <c r="BG115" s="191">
        <f>IF(N115="zákl. přenesená",J115,0)</f>
        <v>0</v>
      </c>
      <c r="BH115" s="191">
        <f>IF(N115="sníž. přenesená",J115,0)</f>
        <v>0</v>
      </c>
      <c r="BI115" s="191">
        <f>IF(N115="nulová",J115,0)</f>
        <v>0</v>
      </c>
      <c r="BJ115" s="17" t="s">
        <v>523</v>
      </c>
      <c r="BK115" s="191">
        <f>ROUND(I115*H115,2)</f>
        <v>0</v>
      </c>
      <c r="BL115" s="17" t="s">
        <v>605</v>
      </c>
      <c r="BM115" s="17" t="s">
        <v>1135</v>
      </c>
    </row>
    <row r="116" spans="2:65" s="1" customFormat="1" ht="16.5" customHeight="1">
      <c r="B116" s="34"/>
      <c r="C116" s="180" t="s">
        <v>661</v>
      </c>
      <c r="D116" s="180" t="s">
        <v>600</v>
      </c>
      <c r="E116" s="181" t="s">
        <v>689</v>
      </c>
      <c r="F116" s="182" t="s">
        <v>690</v>
      </c>
      <c r="G116" s="183" t="s">
        <v>669</v>
      </c>
      <c r="H116" s="184">
        <v>98.438000000000002</v>
      </c>
      <c r="I116" s="185"/>
      <c r="J116" s="186">
        <f>ROUND(I116*H116,2)</f>
        <v>0</v>
      </c>
      <c r="K116" s="182" t="s">
        <v>604</v>
      </c>
      <c r="L116" s="38"/>
      <c r="M116" s="187" t="s">
        <v>447</v>
      </c>
      <c r="N116" s="188" t="s">
        <v>487</v>
      </c>
      <c r="O116" s="60"/>
      <c r="P116" s="189">
        <f>O116*H116</f>
        <v>0</v>
      </c>
      <c r="Q116" s="189">
        <v>0</v>
      </c>
      <c r="R116" s="189">
        <f>Q116*H116</f>
        <v>0</v>
      </c>
      <c r="S116" s="189">
        <v>0</v>
      </c>
      <c r="T116" s="190">
        <f>S116*H116</f>
        <v>0</v>
      </c>
      <c r="AR116" s="17" t="s">
        <v>605</v>
      </c>
      <c r="AT116" s="17" t="s">
        <v>600</v>
      </c>
      <c r="AU116" s="17" t="s">
        <v>525</v>
      </c>
      <c r="AY116" s="17" t="s">
        <v>598</v>
      </c>
      <c r="BE116" s="191">
        <f>IF(N116="základní",J116,0)</f>
        <v>0</v>
      </c>
      <c r="BF116" s="191">
        <f>IF(N116="snížená",J116,0)</f>
        <v>0</v>
      </c>
      <c r="BG116" s="191">
        <f>IF(N116="zákl. přenesená",J116,0)</f>
        <v>0</v>
      </c>
      <c r="BH116" s="191">
        <f>IF(N116="sníž. přenesená",J116,0)</f>
        <v>0</v>
      </c>
      <c r="BI116" s="191">
        <f>IF(N116="nulová",J116,0)</f>
        <v>0</v>
      </c>
      <c r="BJ116" s="17" t="s">
        <v>523</v>
      </c>
      <c r="BK116" s="191">
        <f>ROUND(I116*H116,2)</f>
        <v>0</v>
      </c>
      <c r="BL116" s="17" t="s">
        <v>605</v>
      </c>
      <c r="BM116" s="17" t="s">
        <v>1136</v>
      </c>
    </row>
    <row r="117" spans="2:65" s="12" customFormat="1">
      <c r="B117" s="192"/>
      <c r="C117" s="193"/>
      <c r="D117" s="194" t="s">
        <v>607</v>
      </c>
      <c r="E117" s="195" t="s">
        <v>447</v>
      </c>
      <c r="F117" s="196" t="s">
        <v>275</v>
      </c>
      <c r="G117" s="193"/>
      <c r="H117" s="197">
        <v>98.438000000000002</v>
      </c>
      <c r="I117" s="198"/>
      <c r="J117" s="193"/>
      <c r="K117" s="193"/>
      <c r="L117" s="199"/>
      <c r="M117" s="200"/>
      <c r="N117" s="201"/>
      <c r="O117" s="201"/>
      <c r="P117" s="201"/>
      <c r="Q117" s="201"/>
      <c r="R117" s="201"/>
      <c r="S117" s="201"/>
      <c r="T117" s="202"/>
      <c r="AT117" s="203" t="s">
        <v>607</v>
      </c>
      <c r="AU117" s="203" t="s">
        <v>525</v>
      </c>
      <c r="AV117" s="12" t="s">
        <v>525</v>
      </c>
      <c r="AW117" s="12" t="s">
        <v>478</v>
      </c>
      <c r="AX117" s="12" t="s">
        <v>523</v>
      </c>
      <c r="AY117" s="203" t="s">
        <v>598</v>
      </c>
    </row>
    <row r="118" spans="2:65" s="1" customFormat="1" ht="16.5" customHeight="1">
      <c r="B118" s="34"/>
      <c r="C118" s="180" t="s">
        <v>666</v>
      </c>
      <c r="D118" s="180" t="s">
        <v>600</v>
      </c>
      <c r="E118" s="181" t="s">
        <v>694</v>
      </c>
      <c r="F118" s="182" t="s">
        <v>695</v>
      </c>
      <c r="G118" s="183" t="s">
        <v>669</v>
      </c>
      <c r="H118" s="184">
        <v>98.438000000000002</v>
      </c>
      <c r="I118" s="185"/>
      <c r="J118" s="186">
        <f>ROUND(I118*H118,2)</f>
        <v>0</v>
      </c>
      <c r="K118" s="182" t="s">
        <v>604</v>
      </c>
      <c r="L118" s="38"/>
      <c r="M118" s="187" t="s">
        <v>447</v>
      </c>
      <c r="N118" s="188" t="s">
        <v>487</v>
      </c>
      <c r="O118" s="60"/>
      <c r="P118" s="189">
        <f>O118*H118</f>
        <v>0</v>
      </c>
      <c r="Q118" s="189">
        <v>0</v>
      </c>
      <c r="R118" s="189">
        <f>Q118*H118</f>
        <v>0</v>
      </c>
      <c r="S118" s="189">
        <v>0</v>
      </c>
      <c r="T118" s="190">
        <f>S118*H118</f>
        <v>0</v>
      </c>
      <c r="AR118" s="17" t="s">
        <v>605</v>
      </c>
      <c r="AT118" s="17" t="s">
        <v>600</v>
      </c>
      <c r="AU118" s="17" t="s">
        <v>525</v>
      </c>
      <c r="AY118" s="17" t="s">
        <v>598</v>
      </c>
      <c r="BE118" s="191">
        <f>IF(N118="základní",J118,0)</f>
        <v>0</v>
      </c>
      <c r="BF118" s="191">
        <f>IF(N118="snížená",J118,0)</f>
        <v>0</v>
      </c>
      <c r="BG118" s="191">
        <f>IF(N118="zákl. přenesená",J118,0)</f>
        <v>0</v>
      </c>
      <c r="BH118" s="191">
        <f>IF(N118="sníž. přenesená",J118,0)</f>
        <v>0</v>
      </c>
      <c r="BI118" s="191">
        <f>IF(N118="nulová",J118,0)</f>
        <v>0</v>
      </c>
      <c r="BJ118" s="17" t="s">
        <v>523</v>
      </c>
      <c r="BK118" s="191">
        <f>ROUND(I118*H118,2)</f>
        <v>0</v>
      </c>
      <c r="BL118" s="17" t="s">
        <v>605</v>
      </c>
      <c r="BM118" s="17" t="s">
        <v>1138</v>
      </c>
    </row>
    <row r="119" spans="2:65" s="1" customFormat="1" ht="16.5" customHeight="1">
      <c r="B119" s="34"/>
      <c r="C119" s="180" t="s">
        <v>675</v>
      </c>
      <c r="D119" s="180" t="s">
        <v>600</v>
      </c>
      <c r="E119" s="181" t="s">
        <v>742</v>
      </c>
      <c r="F119" s="182" t="s">
        <v>743</v>
      </c>
      <c r="G119" s="183" t="s">
        <v>669</v>
      </c>
      <c r="H119" s="184">
        <v>98.438000000000002</v>
      </c>
      <c r="I119" s="185"/>
      <c r="J119" s="186">
        <f>ROUND(I119*H119,2)</f>
        <v>0</v>
      </c>
      <c r="K119" s="182" t="s">
        <v>604</v>
      </c>
      <c r="L119" s="38"/>
      <c r="M119" s="187" t="s">
        <v>447</v>
      </c>
      <c r="N119" s="188" t="s">
        <v>487</v>
      </c>
      <c r="O119" s="60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AR119" s="17" t="s">
        <v>605</v>
      </c>
      <c r="AT119" s="17" t="s">
        <v>600</v>
      </c>
      <c r="AU119" s="17" t="s">
        <v>525</v>
      </c>
      <c r="AY119" s="17" t="s">
        <v>598</v>
      </c>
      <c r="BE119" s="191">
        <f>IF(N119="základní",J119,0)</f>
        <v>0</v>
      </c>
      <c r="BF119" s="191">
        <f>IF(N119="snížená",J119,0)</f>
        <v>0</v>
      </c>
      <c r="BG119" s="191">
        <f>IF(N119="zákl. přenesená",J119,0)</f>
        <v>0</v>
      </c>
      <c r="BH119" s="191">
        <f>IF(N119="sníž. přenesená",J119,0)</f>
        <v>0</v>
      </c>
      <c r="BI119" s="191">
        <f>IF(N119="nulová",J119,0)</f>
        <v>0</v>
      </c>
      <c r="BJ119" s="17" t="s">
        <v>523</v>
      </c>
      <c r="BK119" s="191">
        <f>ROUND(I119*H119,2)</f>
        <v>0</v>
      </c>
      <c r="BL119" s="17" t="s">
        <v>605</v>
      </c>
      <c r="BM119" s="17" t="s">
        <v>1139</v>
      </c>
    </row>
    <row r="120" spans="2:65" s="12" customFormat="1">
      <c r="B120" s="192"/>
      <c r="C120" s="193"/>
      <c r="D120" s="194" t="s">
        <v>607</v>
      </c>
      <c r="E120" s="193"/>
      <c r="F120" s="196" t="s">
        <v>276</v>
      </c>
      <c r="G120" s="193"/>
      <c r="H120" s="197">
        <v>98.438000000000002</v>
      </c>
      <c r="I120" s="198"/>
      <c r="J120" s="193"/>
      <c r="K120" s="193"/>
      <c r="L120" s="199"/>
      <c r="M120" s="200"/>
      <c r="N120" s="201"/>
      <c r="O120" s="201"/>
      <c r="P120" s="201"/>
      <c r="Q120" s="201"/>
      <c r="R120" s="201"/>
      <c r="S120" s="201"/>
      <c r="T120" s="202"/>
      <c r="AT120" s="203" t="s">
        <v>607</v>
      </c>
      <c r="AU120" s="203" t="s">
        <v>525</v>
      </c>
      <c r="AV120" s="12" t="s">
        <v>525</v>
      </c>
      <c r="AW120" s="12" t="s">
        <v>450</v>
      </c>
      <c r="AX120" s="12" t="s">
        <v>523</v>
      </c>
      <c r="AY120" s="203" t="s">
        <v>598</v>
      </c>
    </row>
    <row r="121" spans="2:65" s="1" customFormat="1" ht="16.5" customHeight="1">
      <c r="B121" s="34"/>
      <c r="C121" s="180" t="s">
        <v>685</v>
      </c>
      <c r="D121" s="180" t="s">
        <v>600</v>
      </c>
      <c r="E121" s="181" t="s">
        <v>1044</v>
      </c>
      <c r="F121" s="182" t="s">
        <v>1045</v>
      </c>
      <c r="G121" s="183" t="s">
        <v>603</v>
      </c>
      <c r="H121" s="184">
        <v>525</v>
      </c>
      <c r="I121" s="185"/>
      <c r="J121" s="186">
        <f>ROUND(I121*H121,2)</f>
        <v>0</v>
      </c>
      <c r="K121" s="182" t="s">
        <v>604</v>
      </c>
      <c r="L121" s="38"/>
      <c r="M121" s="187" t="s">
        <v>447</v>
      </c>
      <c r="N121" s="188" t="s">
        <v>487</v>
      </c>
      <c r="O121" s="60"/>
      <c r="P121" s="189">
        <f>O121*H121</f>
        <v>0</v>
      </c>
      <c r="Q121" s="189">
        <v>5.8E-4</v>
      </c>
      <c r="R121" s="189">
        <f>Q121*H121</f>
        <v>0.30449999999999999</v>
      </c>
      <c r="S121" s="189">
        <v>0</v>
      </c>
      <c r="T121" s="190">
        <f>S121*H121</f>
        <v>0</v>
      </c>
      <c r="AR121" s="17" t="s">
        <v>605</v>
      </c>
      <c r="AT121" s="17" t="s">
        <v>600</v>
      </c>
      <c r="AU121" s="17" t="s">
        <v>525</v>
      </c>
      <c r="AY121" s="17" t="s">
        <v>598</v>
      </c>
      <c r="BE121" s="191">
        <f>IF(N121="základní",J121,0)</f>
        <v>0</v>
      </c>
      <c r="BF121" s="191">
        <f>IF(N121="snížená",J121,0)</f>
        <v>0</v>
      </c>
      <c r="BG121" s="191">
        <f>IF(N121="zákl. přenesená",J121,0)</f>
        <v>0</v>
      </c>
      <c r="BH121" s="191">
        <f>IF(N121="sníž. přenesená",J121,0)</f>
        <v>0</v>
      </c>
      <c r="BI121" s="191">
        <f>IF(N121="nulová",J121,0)</f>
        <v>0</v>
      </c>
      <c r="BJ121" s="17" t="s">
        <v>523</v>
      </c>
      <c r="BK121" s="191">
        <f>ROUND(I121*H121,2)</f>
        <v>0</v>
      </c>
      <c r="BL121" s="17" t="s">
        <v>605</v>
      </c>
      <c r="BM121" s="17" t="s">
        <v>725</v>
      </c>
    </row>
    <row r="122" spans="2:65" s="12" customFormat="1">
      <c r="B122" s="192"/>
      <c r="C122" s="193"/>
      <c r="D122" s="194" t="s">
        <v>607</v>
      </c>
      <c r="E122" s="195" t="s">
        <v>447</v>
      </c>
      <c r="F122" s="196" t="s">
        <v>277</v>
      </c>
      <c r="G122" s="193"/>
      <c r="H122" s="197">
        <v>525</v>
      </c>
      <c r="I122" s="198"/>
      <c r="J122" s="193"/>
      <c r="K122" s="193"/>
      <c r="L122" s="199"/>
      <c r="M122" s="200"/>
      <c r="N122" s="201"/>
      <c r="O122" s="201"/>
      <c r="P122" s="201"/>
      <c r="Q122" s="201"/>
      <c r="R122" s="201"/>
      <c r="S122" s="201"/>
      <c r="T122" s="202"/>
      <c r="AT122" s="203" t="s">
        <v>607</v>
      </c>
      <c r="AU122" s="203" t="s">
        <v>525</v>
      </c>
      <c r="AV122" s="12" t="s">
        <v>525</v>
      </c>
      <c r="AW122" s="12" t="s">
        <v>478</v>
      </c>
      <c r="AX122" s="12" t="s">
        <v>523</v>
      </c>
      <c r="AY122" s="203" t="s">
        <v>598</v>
      </c>
    </row>
    <row r="123" spans="2:65" s="1" customFormat="1" ht="16.5" customHeight="1">
      <c r="B123" s="34"/>
      <c r="C123" s="180" t="s">
        <v>454</v>
      </c>
      <c r="D123" s="180" t="s">
        <v>600</v>
      </c>
      <c r="E123" s="181" t="s">
        <v>1047</v>
      </c>
      <c r="F123" s="182" t="s">
        <v>1048</v>
      </c>
      <c r="G123" s="183" t="s">
        <v>603</v>
      </c>
      <c r="H123" s="184">
        <v>525</v>
      </c>
      <c r="I123" s="185"/>
      <c r="J123" s="186">
        <f>ROUND(I123*H123,2)</f>
        <v>0</v>
      </c>
      <c r="K123" s="182" t="s">
        <v>604</v>
      </c>
      <c r="L123" s="38"/>
      <c r="M123" s="187" t="s">
        <v>447</v>
      </c>
      <c r="N123" s="188" t="s">
        <v>487</v>
      </c>
      <c r="O123" s="60"/>
      <c r="P123" s="189">
        <f>O123*H123</f>
        <v>0</v>
      </c>
      <c r="Q123" s="189">
        <v>0</v>
      </c>
      <c r="R123" s="189">
        <f>Q123*H123</f>
        <v>0</v>
      </c>
      <c r="S123" s="189">
        <v>0</v>
      </c>
      <c r="T123" s="190">
        <f>S123*H123</f>
        <v>0</v>
      </c>
      <c r="AR123" s="17" t="s">
        <v>605</v>
      </c>
      <c r="AT123" s="17" t="s">
        <v>600</v>
      </c>
      <c r="AU123" s="17" t="s">
        <v>525</v>
      </c>
      <c r="AY123" s="17" t="s">
        <v>598</v>
      </c>
      <c r="BE123" s="191">
        <f>IF(N123="základní",J123,0)</f>
        <v>0</v>
      </c>
      <c r="BF123" s="191">
        <f>IF(N123="snížená",J123,0)</f>
        <v>0</v>
      </c>
      <c r="BG123" s="191">
        <f>IF(N123="zákl. přenesená",J123,0)</f>
        <v>0</v>
      </c>
      <c r="BH123" s="191">
        <f>IF(N123="sníž. přenesená",J123,0)</f>
        <v>0</v>
      </c>
      <c r="BI123" s="191">
        <f>IF(N123="nulová",J123,0)</f>
        <v>0</v>
      </c>
      <c r="BJ123" s="17" t="s">
        <v>523</v>
      </c>
      <c r="BK123" s="191">
        <f>ROUND(I123*H123,2)</f>
        <v>0</v>
      </c>
      <c r="BL123" s="17" t="s">
        <v>605</v>
      </c>
      <c r="BM123" s="17" t="s">
        <v>736</v>
      </c>
    </row>
    <row r="124" spans="2:65" s="1" customFormat="1" ht="16.5" customHeight="1">
      <c r="B124" s="34"/>
      <c r="C124" s="180" t="s">
        <v>693</v>
      </c>
      <c r="D124" s="180" t="s">
        <v>600</v>
      </c>
      <c r="E124" s="181" t="s">
        <v>747</v>
      </c>
      <c r="F124" s="182" t="s">
        <v>748</v>
      </c>
      <c r="G124" s="183" t="s">
        <v>669</v>
      </c>
      <c r="H124" s="184">
        <v>138.07</v>
      </c>
      <c r="I124" s="185"/>
      <c r="J124" s="186">
        <f>ROUND(I124*H124,2)</f>
        <v>0</v>
      </c>
      <c r="K124" s="182" t="s">
        <v>604</v>
      </c>
      <c r="L124" s="38"/>
      <c r="M124" s="187" t="s">
        <v>447</v>
      </c>
      <c r="N124" s="188" t="s">
        <v>487</v>
      </c>
      <c r="O124" s="60"/>
      <c r="P124" s="189">
        <f>O124*H124</f>
        <v>0</v>
      </c>
      <c r="Q124" s="189">
        <v>0</v>
      </c>
      <c r="R124" s="189">
        <f>Q124*H124</f>
        <v>0</v>
      </c>
      <c r="S124" s="189">
        <v>0</v>
      </c>
      <c r="T124" s="190">
        <f>S124*H124</f>
        <v>0</v>
      </c>
      <c r="AR124" s="17" t="s">
        <v>605</v>
      </c>
      <c r="AT124" s="17" t="s">
        <v>600</v>
      </c>
      <c r="AU124" s="17" t="s">
        <v>525</v>
      </c>
      <c r="AY124" s="17" t="s">
        <v>598</v>
      </c>
      <c r="BE124" s="191">
        <f>IF(N124="základní",J124,0)</f>
        <v>0</v>
      </c>
      <c r="BF124" s="191">
        <f>IF(N124="snížená",J124,0)</f>
        <v>0</v>
      </c>
      <c r="BG124" s="191">
        <f>IF(N124="zákl. přenesená",J124,0)</f>
        <v>0</v>
      </c>
      <c r="BH124" s="191">
        <f>IF(N124="sníž. přenesená",J124,0)</f>
        <v>0</v>
      </c>
      <c r="BI124" s="191">
        <f>IF(N124="nulová",J124,0)</f>
        <v>0</v>
      </c>
      <c r="BJ124" s="17" t="s">
        <v>523</v>
      </c>
      <c r="BK124" s="191">
        <f>ROUND(I124*H124,2)</f>
        <v>0</v>
      </c>
      <c r="BL124" s="17" t="s">
        <v>605</v>
      </c>
      <c r="BM124" s="17" t="s">
        <v>749</v>
      </c>
    </row>
    <row r="125" spans="2:65" s="12" customFormat="1">
      <c r="B125" s="192"/>
      <c r="C125" s="193"/>
      <c r="D125" s="194" t="s">
        <v>607</v>
      </c>
      <c r="E125" s="195" t="s">
        <v>447</v>
      </c>
      <c r="F125" s="196" t="s">
        <v>278</v>
      </c>
      <c r="G125" s="193"/>
      <c r="H125" s="197">
        <v>138.07</v>
      </c>
      <c r="I125" s="198"/>
      <c r="J125" s="193"/>
      <c r="K125" s="193"/>
      <c r="L125" s="199"/>
      <c r="M125" s="200"/>
      <c r="N125" s="201"/>
      <c r="O125" s="201"/>
      <c r="P125" s="201"/>
      <c r="Q125" s="201"/>
      <c r="R125" s="201"/>
      <c r="S125" s="201"/>
      <c r="T125" s="202"/>
      <c r="AT125" s="203" t="s">
        <v>607</v>
      </c>
      <c r="AU125" s="203" t="s">
        <v>525</v>
      </c>
      <c r="AV125" s="12" t="s">
        <v>525</v>
      </c>
      <c r="AW125" s="12" t="s">
        <v>478</v>
      </c>
      <c r="AX125" s="12" t="s">
        <v>523</v>
      </c>
      <c r="AY125" s="203" t="s">
        <v>598</v>
      </c>
    </row>
    <row r="126" spans="2:65" s="1" customFormat="1" ht="16.5" customHeight="1">
      <c r="B126" s="34"/>
      <c r="C126" s="180" t="s">
        <v>697</v>
      </c>
      <c r="D126" s="180" t="s">
        <v>600</v>
      </c>
      <c r="E126" s="181" t="s">
        <v>757</v>
      </c>
      <c r="F126" s="182" t="s">
        <v>758</v>
      </c>
      <c r="G126" s="183" t="s">
        <v>669</v>
      </c>
      <c r="H126" s="184">
        <v>690.35</v>
      </c>
      <c r="I126" s="185"/>
      <c r="J126" s="186">
        <f>ROUND(I126*H126,2)</f>
        <v>0</v>
      </c>
      <c r="K126" s="182" t="s">
        <v>604</v>
      </c>
      <c r="L126" s="38"/>
      <c r="M126" s="187" t="s">
        <v>447</v>
      </c>
      <c r="N126" s="188" t="s">
        <v>487</v>
      </c>
      <c r="O126" s="60"/>
      <c r="P126" s="189">
        <f>O126*H126</f>
        <v>0</v>
      </c>
      <c r="Q126" s="189">
        <v>0</v>
      </c>
      <c r="R126" s="189">
        <f>Q126*H126</f>
        <v>0</v>
      </c>
      <c r="S126" s="189">
        <v>0</v>
      </c>
      <c r="T126" s="190">
        <f>S126*H126</f>
        <v>0</v>
      </c>
      <c r="AR126" s="17" t="s">
        <v>605</v>
      </c>
      <c r="AT126" s="17" t="s">
        <v>600</v>
      </c>
      <c r="AU126" s="17" t="s">
        <v>525</v>
      </c>
      <c r="AY126" s="17" t="s">
        <v>598</v>
      </c>
      <c r="BE126" s="191">
        <f>IF(N126="základní",J126,0)</f>
        <v>0</v>
      </c>
      <c r="BF126" s="191">
        <f>IF(N126="snížená",J126,0)</f>
        <v>0</v>
      </c>
      <c r="BG126" s="191">
        <f>IF(N126="zákl. přenesená",J126,0)</f>
        <v>0</v>
      </c>
      <c r="BH126" s="191">
        <f>IF(N126="sníž. přenesená",J126,0)</f>
        <v>0</v>
      </c>
      <c r="BI126" s="191">
        <f>IF(N126="nulová",J126,0)</f>
        <v>0</v>
      </c>
      <c r="BJ126" s="17" t="s">
        <v>523</v>
      </c>
      <c r="BK126" s="191">
        <f>ROUND(I126*H126,2)</f>
        <v>0</v>
      </c>
      <c r="BL126" s="17" t="s">
        <v>605</v>
      </c>
      <c r="BM126" s="17" t="s">
        <v>759</v>
      </c>
    </row>
    <row r="127" spans="2:65" s="12" customFormat="1">
      <c r="B127" s="192"/>
      <c r="C127" s="193"/>
      <c r="D127" s="194" t="s">
        <v>607</v>
      </c>
      <c r="E127" s="193"/>
      <c r="F127" s="196" t="s">
        <v>279</v>
      </c>
      <c r="G127" s="193"/>
      <c r="H127" s="197">
        <v>690.35</v>
      </c>
      <c r="I127" s="198"/>
      <c r="J127" s="193"/>
      <c r="K127" s="193"/>
      <c r="L127" s="199"/>
      <c r="M127" s="200"/>
      <c r="N127" s="201"/>
      <c r="O127" s="201"/>
      <c r="P127" s="201"/>
      <c r="Q127" s="201"/>
      <c r="R127" s="201"/>
      <c r="S127" s="201"/>
      <c r="T127" s="202"/>
      <c r="AT127" s="203" t="s">
        <v>607</v>
      </c>
      <c r="AU127" s="203" t="s">
        <v>525</v>
      </c>
      <c r="AV127" s="12" t="s">
        <v>525</v>
      </c>
      <c r="AW127" s="12" t="s">
        <v>450</v>
      </c>
      <c r="AX127" s="12" t="s">
        <v>523</v>
      </c>
      <c r="AY127" s="203" t="s">
        <v>598</v>
      </c>
    </row>
    <row r="128" spans="2:65" s="1" customFormat="1" ht="16.5" customHeight="1">
      <c r="B128" s="34"/>
      <c r="C128" s="180" t="s">
        <v>702</v>
      </c>
      <c r="D128" s="180" t="s">
        <v>600</v>
      </c>
      <c r="E128" s="181" t="s">
        <v>762</v>
      </c>
      <c r="F128" s="182" t="s">
        <v>763</v>
      </c>
      <c r="G128" s="183" t="s">
        <v>669</v>
      </c>
      <c r="H128" s="184">
        <v>138.07</v>
      </c>
      <c r="I128" s="185"/>
      <c r="J128" s="186">
        <f>ROUND(I128*H128,2)</f>
        <v>0</v>
      </c>
      <c r="K128" s="182" t="s">
        <v>604</v>
      </c>
      <c r="L128" s="38"/>
      <c r="M128" s="187" t="s">
        <v>447</v>
      </c>
      <c r="N128" s="188" t="s">
        <v>487</v>
      </c>
      <c r="O128" s="60"/>
      <c r="P128" s="189">
        <f>O128*H128</f>
        <v>0</v>
      </c>
      <c r="Q128" s="189">
        <v>0</v>
      </c>
      <c r="R128" s="189">
        <f>Q128*H128</f>
        <v>0</v>
      </c>
      <c r="S128" s="189">
        <v>0</v>
      </c>
      <c r="T128" s="190">
        <f>S128*H128</f>
        <v>0</v>
      </c>
      <c r="AR128" s="17" t="s">
        <v>605</v>
      </c>
      <c r="AT128" s="17" t="s">
        <v>600</v>
      </c>
      <c r="AU128" s="17" t="s">
        <v>525</v>
      </c>
      <c r="AY128" s="17" t="s">
        <v>598</v>
      </c>
      <c r="BE128" s="191">
        <f>IF(N128="základní",J128,0)</f>
        <v>0</v>
      </c>
      <c r="BF128" s="191">
        <f>IF(N128="snížená",J128,0)</f>
        <v>0</v>
      </c>
      <c r="BG128" s="191">
        <f>IF(N128="zákl. přenesená",J128,0)</f>
        <v>0</v>
      </c>
      <c r="BH128" s="191">
        <f>IF(N128="sníž. přenesená",J128,0)</f>
        <v>0</v>
      </c>
      <c r="BI128" s="191">
        <f>IF(N128="nulová",J128,0)</f>
        <v>0</v>
      </c>
      <c r="BJ128" s="17" t="s">
        <v>523</v>
      </c>
      <c r="BK128" s="191">
        <f>ROUND(I128*H128,2)</f>
        <v>0</v>
      </c>
      <c r="BL128" s="17" t="s">
        <v>605</v>
      </c>
      <c r="BM128" s="17" t="s">
        <v>764</v>
      </c>
    </row>
    <row r="129" spans="2:65" s="1" customFormat="1" ht="16.5" customHeight="1">
      <c r="B129" s="34"/>
      <c r="C129" s="180" t="s">
        <v>711</v>
      </c>
      <c r="D129" s="180" t="s">
        <v>600</v>
      </c>
      <c r="E129" s="181" t="s">
        <v>766</v>
      </c>
      <c r="F129" s="182" t="s">
        <v>767</v>
      </c>
      <c r="G129" s="183" t="s">
        <v>768</v>
      </c>
      <c r="H129" s="184">
        <v>283.04399999999998</v>
      </c>
      <c r="I129" s="185"/>
      <c r="J129" s="186">
        <f>ROUND(I129*H129,2)</f>
        <v>0</v>
      </c>
      <c r="K129" s="182" t="s">
        <v>604</v>
      </c>
      <c r="L129" s="38"/>
      <c r="M129" s="187" t="s">
        <v>447</v>
      </c>
      <c r="N129" s="188" t="s">
        <v>487</v>
      </c>
      <c r="O129" s="60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AR129" s="17" t="s">
        <v>605</v>
      </c>
      <c r="AT129" s="17" t="s">
        <v>600</v>
      </c>
      <c r="AU129" s="17" t="s">
        <v>525</v>
      </c>
      <c r="AY129" s="17" t="s">
        <v>598</v>
      </c>
      <c r="BE129" s="191">
        <f>IF(N129="základní",J129,0)</f>
        <v>0</v>
      </c>
      <c r="BF129" s="191">
        <f>IF(N129="snížená",J129,0)</f>
        <v>0</v>
      </c>
      <c r="BG129" s="191">
        <f>IF(N129="zákl. přenesená",J129,0)</f>
        <v>0</v>
      </c>
      <c r="BH129" s="191">
        <f>IF(N129="sníž. přenesená",J129,0)</f>
        <v>0</v>
      </c>
      <c r="BI129" s="191">
        <f>IF(N129="nulová",J129,0)</f>
        <v>0</v>
      </c>
      <c r="BJ129" s="17" t="s">
        <v>523</v>
      </c>
      <c r="BK129" s="191">
        <f>ROUND(I129*H129,2)</f>
        <v>0</v>
      </c>
      <c r="BL129" s="17" t="s">
        <v>605</v>
      </c>
      <c r="BM129" s="17" t="s">
        <v>769</v>
      </c>
    </row>
    <row r="130" spans="2:65" s="12" customFormat="1">
      <c r="B130" s="192"/>
      <c r="C130" s="193"/>
      <c r="D130" s="194" t="s">
        <v>607</v>
      </c>
      <c r="E130" s="193"/>
      <c r="F130" s="196" t="s">
        <v>280</v>
      </c>
      <c r="G130" s="193"/>
      <c r="H130" s="197">
        <v>283.04399999999998</v>
      </c>
      <c r="I130" s="198"/>
      <c r="J130" s="193"/>
      <c r="K130" s="193"/>
      <c r="L130" s="199"/>
      <c r="M130" s="200"/>
      <c r="N130" s="201"/>
      <c r="O130" s="201"/>
      <c r="P130" s="201"/>
      <c r="Q130" s="201"/>
      <c r="R130" s="201"/>
      <c r="S130" s="201"/>
      <c r="T130" s="202"/>
      <c r="AT130" s="203" t="s">
        <v>607</v>
      </c>
      <c r="AU130" s="203" t="s">
        <v>525</v>
      </c>
      <c r="AV130" s="12" t="s">
        <v>525</v>
      </c>
      <c r="AW130" s="12" t="s">
        <v>450</v>
      </c>
      <c r="AX130" s="12" t="s">
        <v>523</v>
      </c>
      <c r="AY130" s="203" t="s">
        <v>598</v>
      </c>
    </row>
    <row r="131" spans="2:65" s="1" customFormat="1" ht="16.5" customHeight="1">
      <c r="B131" s="34"/>
      <c r="C131" s="180" t="s">
        <v>717</v>
      </c>
      <c r="D131" s="180" t="s">
        <v>600</v>
      </c>
      <c r="E131" s="181" t="s">
        <v>772</v>
      </c>
      <c r="F131" s="182" t="s">
        <v>773</v>
      </c>
      <c r="G131" s="183" t="s">
        <v>669</v>
      </c>
      <c r="H131" s="184">
        <v>141.239</v>
      </c>
      <c r="I131" s="185"/>
      <c r="J131" s="186">
        <f>ROUND(I131*H131,2)</f>
        <v>0</v>
      </c>
      <c r="K131" s="182" t="s">
        <v>604</v>
      </c>
      <c r="L131" s="38"/>
      <c r="M131" s="187" t="s">
        <v>447</v>
      </c>
      <c r="N131" s="188" t="s">
        <v>487</v>
      </c>
      <c r="O131" s="60"/>
      <c r="P131" s="189">
        <f>O131*H131</f>
        <v>0</v>
      </c>
      <c r="Q131" s="189">
        <v>0</v>
      </c>
      <c r="R131" s="189">
        <f>Q131*H131</f>
        <v>0</v>
      </c>
      <c r="S131" s="189">
        <v>0</v>
      </c>
      <c r="T131" s="190">
        <f>S131*H131</f>
        <v>0</v>
      </c>
      <c r="AR131" s="17" t="s">
        <v>605</v>
      </c>
      <c r="AT131" s="17" t="s">
        <v>600</v>
      </c>
      <c r="AU131" s="17" t="s">
        <v>525</v>
      </c>
      <c r="AY131" s="17" t="s">
        <v>598</v>
      </c>
      <c r="BE131" s="191">
        <f>IF(N131="základní",J131,0)</f>
        <v>0</v>
      </c>
      <c r="BF131" s="191">
        <f>IF(N131="snížená",J131,0)</f>
        <v>0</v>
      </c>
      <c r="BG131" s="191">
        <f>IF(N131="zákl. přenesená",J131,0)</f>
        <v>0</v>
      </c>
      <c r="BH131" s="191">
        <f>IF(N131="sníž. přenesená",J131,0)</f>
        <v>0</v>
      </c>
      <c r="BI131" s="191">
        <f>IF(N131="nulová",J131,0)</f>
        <v>0</v>
      </c>
      <c r="BJ131" s="17" t="s">
        <v>523</v>
      </c>
      <c r="BK131" s="191">
        <f>ROUND(I131*H131,2)</f>
        <v>0</v>
      </c>
      <c r="BL131" s="17" t="s">
        <v>605</v>
      </c>
      <c r="BM131" s="17" t="s">
        <v>774</v>
      </c>
    </row>
    <row r="132" spans="2:65" s="12" customFormat="1">
      <c r="B132" s="192"/>
      <c r="C132" s="193"/>
      <c r="D132" s="194" t="s">
        <v>607</v>
      </c>
      <c r="E132" s="195" t="s">
        <v>447</v>
      </c>
      <c r="F132" s="196" t="s">
        <v>281</v>
      </c>
      <c r="G132" s="193"/>
      <c r="H132" s="197">
        <v>141.239</v>
      </c>
      <c r="I132" s="198"/>
      <c r="J132" s="193"/>
      <c r="K132" s="193"/>
      <c r="L132" s="199"/>
      <c r="M132" s="200"/>
      <c r="N132" s="201"/>
      <c r="O132" s="201"/>
      <c r="P132" s="201"/>
      <c r="Q132" s="201"/>
      <c r="R132" s="201"/>
      <c r="S132" s="201"/>
      <c r="T132" s="202"/>
      <c r="AT132" s="203" t="s">
        <v>607</v>
      </c>
      <c r="AU132" s="203" t="s">
        <v>525</v>
      </c>
      <c r="AV132" s="12" t="s">
        <v>525</v>
      </c>
      <c r="AW132" s="12" t="s">
        <v>478</v>
      </c>
      <c r="AX132" s="12" t="s">
        <v>523</v>
      </c>
      <c r="AY132" s="203" t="s">
        <v>598</v>
      </c>
    </row>
    <row r="133" spans="2:65" s="1" customFormat="1" ht="16.5" customHeight="1">
      <c r="B133" s="34"/>
      <c r="C133" s="226" t="s">
        <v>453</v>
      </c>
      <c r="D133" s="226" t="s">
        <v>712</v>
      </c>
      <c r="E133" s="227" t="s">
        <v>1146</v>
      </c>
      <c r="F133" s="228" t="s">
        <v>1147</v>
      </c>
      <c r="G133" s="229" t="s">
        <v>768</v>
      </c>
      <c r="H133" s="230">
        <v>117.935</v>
      </c>
      <c r="I133" s="231"/>
      <c r="J133" s="232">
        <f>ROUND(I133*H133,2)</f>
        <v>0</v>
      </c>
      <c r="K133" s="228" t="s">
        <v>604</v>
      </c>
      <c r="L133" s="233"/>
      <c r="M133" s="234" t="s">
        <v>447</v>
      </c>
      <c r="N133" s="235" t="s">
        <v>487</v>
      </c>
      <c r="O133" s="60"/>
      <c r="P133" s="189">
        <f>O133*H133</f>
        <v>0</v>
      </c>
      <c r="Q133" s="189">
        <v>1</v>
      </c>
      <c r="R133" s="189">
        <f>Q133*H133</f>
        <v>117.935</v>
      </c>
      <c r="S133" s="189">
        <v>0</v>
      </c>
      <c r="T133" s="190">
        <f>S133*H133</f>
        <v>0</v>
      </c>
      <c r="AR133" s="17" t="s">
        <v>639</v>
      </c>
      <c r="AT133" s="17" t="s">
        <v>712</v>
      </c>
      <c r="AU133" s="17" t="s">
        <v>525</v>
      </c>
      <c r="AY133" s="17" t="s">
        <v>598</v>
      </c>
      <c r="BE133" s="191">
        <f>IF(N133="základní",J133,0)</f>
        <v>0</v>
      </c>
      <c r="BF133" s="191">
        <f>IF(N133="snížená",J133,0)</f>
        <v>0</v>
      </c>
      <c r="BG133" s="191">
        <f>IF(N133="zákl. přenesená",J133,0)</f>
        <v>0</v>
      </c>
      <c r="BH133" s="191">
        <f>IF(N133="sníž. přenesená",J133,0)</f>
        <v>0</v>
      </c>
      <c r="BI133" s="191">
        <f>IF(N133="nulová",J133,0)</f>
        <v>0</v>
      </c>
      <c r="BJ133" s="17" t="s">
        <v>523</v>
      </c>
      <c r="BK133" s="191">
        <f>ROUND(I133*H133,2)</f>
        <v>0</v>
      </c>
      <c r="BL133" s="17" t="s">
        <v>605</v>
      </c>
      <c r="BM133" s="17" t="s">
        <v>241</v>
      </c>
    </row>
    <row r="134" spans="2:65" s="12" customFormat="1">
      <c r="B134" s="192"/>
      <c r="C134" s="193"/>
      <c r="D134" s="194" t="s">
        <v>607</v>
      </c>
      <c r="E134" s="195" t="s">
        <v>447</v>
      </c>
      <c r="F134" s="196" t="s">
        <v>282</v>
      </c>
      <c r="G134" s="193"/>
      <c r="H134" s="197">
        <v>70.62</v>
      </c>
      <c r="I134" s="198"/>
      <c r="J134" s="193"/>
      <c r="K134" s="193"/>
      <c r="L134" s="199"/>
      <c r="M134" s="200"/>
      <c r="N134" s="201"/>
      <c r="O134" s="201"/>
      <c r="P134" s="201"/>
      <c r="Q134" s="201"/>
      <c r="R134" s="201"/>
      <c r="S134" s="201"/>
      <c r="T134" s="202"/>
      <c r="AT134" s="203" t="s">
        <v>607</v>
      </c>
      <c r="AU134" s="203" t="s">
        <v>525</v>
      </c>
      <c r="AV134" s="12" t="s">
        <v>525</v>
      </c>
      <c r="AW134" s="12" t="s">
        <v>478</v>
      </c>
      <c r="AX134" s="12" t="s">
        <v>523</v>
      </c>
      <c r="AY134" s="203" t="s">
        <v>598</v>
      </c>
    </row>
    <row r="135" spans="2:65" s="12" customFormat="1">
      <c r="B135" s="192"/>
      <c r="C135" s="193"/>
      <c r="D135" s="194" t="s">
        <v>607</v>
      </c>
      <c r="E135" s="193"/>
      <c r="F135" s="196" t="s">
        <v>283</v>
      </c>
      <c r="G135" s="193"/>
      <c r="H135" s="197">
        <v>117.935</v>
      </c>
      <c r="I135" s="198"/>
      <c r="J135" s="193"/>
      <c r="K135" s="193"/>
      <c r="L135" s="199"/>
      <c r="M135" s="200"/>
      <c r="N135" s="201"/>
      <c r="O135" s="201"/>
      <c r="P135" s="201"/>
      <c r="Q135" s="201"/>
      <c r="R135" s="201"/>
      <c r="S135" s="201"/>
      <c r="T135" s="202"/>
      <c r="AT135" s="203" t="s">
        <v>607</v>
      </c>
      <c r="AU135" s="203" t="s">
        <v>525</v>
      </c>
      <c r="AV135" s="12" t="s">
        <v>525</v>
      </c>
      <c r="AW135" s="12" t="s">
        <v>450</v>
      </c>
      <c r="AX135" s="12" t="s">
        <v>523</v>
      </c>
      <c r="AY135" s="203" t="s">
        <v>598</v>
      </c>
    </row>
    <row r="136" spans="2:65" s="1" customFormat="1" ht="16.5" customHeight="1">
      <c r="B136" s="34"/>
      <c r="C136" s="180" t="s">
        <v>728</v>
      </c>
      <c r="D136" s="180" t="s">
        <v>600</v>
      </c>
      <c r="E136" s="181" t="s">
        <v>801</v>
      </c>
      <c r="F136" s="182" t="s">
        <v>802</v>
      </c>
      <c r="G136" s="183" t="s">
        <v>603</v>
      </c>
      <c r="H136" s="184">
        <v>49.5</v>
      </c>
      <c r="I136" s="185"/>
      <c r="J136" s="186">
        <f>ROUND(I136*H136,2)</f>
        <v>0</v>
      </c>
      <c r="K136" s="182" t="s">
        <v>604</v>
      </c>
      <c r="L136" s="38"/>
      <c r="M136" s="187" t="s">
        <v>447</v>
      </c>
      <c r="N136" s="188" t="s">
        <v>487</v>
      </c>
      <c r="O136" s="60"/>
      <c r="P136" s="189">
        <f>O136*H136</f>
        <v>0</v>
      </c>
      <c r="Q136" s="189">
        <v>0</v>
      </c>
      <c r="R136" s="189">
        <f>Q136*H136</f>
        <v>0</v>
      </c>
      <c r="S136" s="189">
        <v>0</v>
      </c>
      <c r="T136" s="190">
        <f>S136*H136</f>
        <v>0</v>
      </c>
      <c r="AR136" s="17" t="s">
        <v>605</v>
      </c>
      <c r="AT136" s="17" t="s">
        <v>600</v>
      </c>
      <c r="AU136" s="17" t="s">
        <v>525</v>
      </c>
      <c r="AY136" s="17" t="s">
        <v>598</v>
      </c>
      <c r="BE136" s="191">
        <f>IF(N136="základní",J136,0)</f>
        <v>0</v>
      </c>
      <c r="BF136" s="191">
        <f>IF(N136="snížená",J136,0)</f>
        <v>0</v>
      </c>
      <c r="BG136" s="191">
        <f>IF(N136="zákl. přenesená",J136,0)</f>
        <v>0</v>
      </c>
      <c r="BH136" s="191">
        <f>IF(N136="sníž. přenesená",J136,0)</f>
        <v>0</v>
      </c>
      <c r="BI136" s="191">
        <f>IF(N136="nulová",J136,0)</f>
        <v>0</v>
      </c>
      <c r="BJ136" s="17" t="s">
        <v>523</v>
      </c>
      <c r="BK136" s="191">
        <f>ROUND(I136*H136,2)</f>
        <v>0</v>
      </c>
      <c r="BL136" s="17" t="s">
        <v>605</v>
      </c>
      <c r="BM136" s="17" t="s">
        <v>803</v>
      </c>
    </row>
    <row r="137" spans="2:65" s="12" customFormat="1">
      <c r="B137" s="192"/>
      <c r="C137" s="193"/>
      <c r="D137" s="194" t="s">
        <v>607</v>
      </c>
      <c r="E137" s="195" t="s">
        <v>447</v>
      </c>
      <c r="F137" s="196" t="s">
        <v>284</v>
      </c>
      <c r="G137" s="193"/>
      <c r="H137" s="197">
        <v>49.5</v>
      </c>
      <c r="I137" s="198"/>
      <c r="J137" s="193"/>
      <c r="K137" s="193"/>
      <c r="L137" s="199"/>
      <c r="M137" s="200"/>
      <c r="N137" s="201"/>
      <c r="O137" s="201"/>
      <c r="P137" s="201"/>
      <c r="Q137" s="201"/>
      <c r="R137" s="201"/>
      <c r="S137" s="201"/>
      <c r="T137" s="202"/>
      <c r="AT137" s="203" t="s">
        <v>607</v>
      </c>
      <c r="AU137" s="203" t="s">
        <v>525</v>
      </c>
      <c r="AV137" s="12" t="s">
        <v>525</v>
      </c>
      <c r="AW137" s="12" t="s">
        <v>478</v>
      </c>
      <c r="AX137" s="12" t="s">
        <v>523</v>
      </c>
      <c r="AY137" s="203" t="s">
        <v>598</v>
      </c>
    </row>
    <row r="138" spans="2:65" s="1" customFormat="1" ht="16.5" customHeight="1">
      <c r="B138" s="34"/>
      <c r="C138" s="180" t="s">
        <v>733</v>
      </c>
      <c r="D138" s="180" t="s">
        <v>600</v>
      </c>
      <c r="E138" s="181" t="s">
        <v>808</v>
      </c>
      <c r="F138" s="182" t="s">
        <v>809</v>
      </c>
      <c r="G138" s="183" t="s">
        <v>603</v>
      </c>
      <c r="H138" s="184">
        <v>49.5</v>
      </c>
      <c r="I138" s="185"/>
      <c r="J138" s="186">
        <f>ROUND(I138*H138,2)</f>
        <v>0</v>
      </c>
      <c r="K138" s="182" t="s">
        <v>604</v>
      </c>
      <c r="L138" s="38"/>
      <c r="M138" s="187" t="s">
        <v>447</v>
      </c>
      <c r="N138" s="188" t="s">
        <v>487</v>
      </c>
      <c r="O138" s="60"/>
      <c r="P138" s="189">
        <f>O138*H138</f>
        <v>0</v>
      </c>
      <c r="Q138" s="189">
        <v>1.2700000000000001E-3</v>
      </c>
      <c r="R138" s="189">
        <f>Q138*H138</f>
        <v>6.2865000000000004E-2</v>
      </c>
      <c r="S138" s="189">
        <v>0</v>
      </c>
      <c r="T138" s="190">
        <f>S138*H138</f>
        <v>0</v>
      </c>
      <c r="AR138" s="17" t="s">
        <v>605</v>
      </c>
      <c r="AT138" s="17" t="s">
        <v>600</v>
      </c>
      <c r="AU138" s="17" t="s">
        <v>525</v>
      </c>
      <c r="AY138" s="17" t="s">
        <v>598</v>
      </c>
      <c r="BE138" s="191">
        <f>IF(N138="základní",J138,0)</f>
        <v>0</v>
      </c>
      <c r="BF138" s="191">
        <f>IF(N138="snížená",J138,0)</f>
        <v>0</v>
      </c>
      <c r="BG138" s="191">
        <f>IF(N138="zákl. přenesená",J138,0)</f>
        <v>0</v>
      </c>
      <c r="BH138" s="191">
        <f>IF(N138="sníž. přenesená",J138,0)</f>
        <v>0</v>
      </c>
      <c r="BI138" s="191">
        <f>IF(N138="nulová",J138,0)</f>
        <v>0</v>
      </c>
      <c r="BJ138" s="17" t="s">
        <v>523</v>
      </c>
      <c r="BK138" s="191">
        <f>ROUND(I138*H138,2)</f>
        <v>0</v>
      </c>
      <c r="BL138" s="17" t="s">
        <v>605</v>
      </c>
      <c r="BM138" s="17" t="s">
        <v>810</v>
      </c>
    </row>
    <row r="139" spans="2:65" s="1" customFormat="1" ht="16.5" customHeight="1">
      <c r="B139" s="34"/>
      <c r="C139" s="226" t="s">
        <v>737</v>
      </c>
      <c r="D139" s="226" t="s">
        <v>712</v>
      </c>
      <c r="E139" s="227" t="s">
        <v>812</v>
      </c>
      <c r="F139" s="228" t="s">
        <v>813</v>
      </c>
      <c r="G139" s="229" t="s">
        <v>814</v>
      </c>
      <c r="H139" s="230">
        <v>1.238</v>
      </c>
      <c r="I139" s="231"/>
      <c r="J139" s="232">
        <f>ROUND(I139*H139,2)</f>
        <v>0</v>
      </c>
      <c r="K139" s="228" t="s">
        <v>604</v>
      </c>
      <c r="L139" s="233"/>
      <c r="M139" s="234" t="s">
        <v>447</v>
      </c>
      <c r="N139" s="235" t="s">
        <v>487</v>
      </c>
      <c r="O139" s="60"/>
      <c r="P139" s="189">
        <f>O139*H139</f>
        <v>0</v>
      </c>
      <c r="Q139" s="189">
        <v>1E-3</v>
      </c>
      <c r="R139" s="189">
        <f>Q139*H139</f>
        <v>1.238E-3</v>
      </c>
      <c r="S139" s="189">
        <v>0</v>
      </c>
      <c r="T139" s="190">
        <f>S139*H139</f>
        <v>0</v>
      </c>
      <c r="AR139" s="17" t="s">
        <v>639</v>
      </c>
      <c r="AT139" s="17" t="s">
        <v>712</v>
      </c>
      <c r="AU139" s="17" t="s">
        <v>525</v>
      </c>
      <c r="AY139" s="17" t="s">
        <v>598</v>
      </c>
      <c r="BE139" s="191">
        <f>IF(N139="základní",J139,0)</f>
        <v>0</v>
      </c>
      <c r="BF139" s="191">
        <f>IF(N139="snížená",J139,0)</f>
        <v>0</v>
      </c>
      <c r="BG139" s="191">
        <f>IF(N139="zákl. přenesená",J139,0)</f>
        <v>0</v>
      </c>
      <c r="BH139" s="191">
        <f>IF(N139="sníž. přenesená",J139,0)</f>
        <v>0</v>
      </c>
      <c r="BI139" s="191">
        <f>IF(N139="nulová",J139,0)</f>
        <v>0</v>
      </c>
      <c r="BJ139" s="17" t="s">
        <v>523</v>
      </c>
      <c r="BK139" s="191">
        <f>ROUND(I139*H139,2)</f>
        <v>0</v>
      </c>
      <c r="BL139" s="17" t="s">
        <v>605</v>
      </c>
      <c r="BM139" s="17" t="s">
        <v>815</v>
      </c>
    </row>
    <row r="140" spans="2:65" s="12" customFormat="1">
      <c r="B140" s="192"/>
      <c r="C140" s="193"/>
      <c r="D140" s="194" t="s">
        <v>607</v>
      </c>
      <c r="E140" s="193"/>
      <c r="F140" s="196" t="s">
        <v>285</v>
      </c>
      <c r="G140" s="193"/>
      <c r="H140" s="197">
        <v>1.238</v>
      </c>
      <c r="I140" s="198"/>
      <c r="J140" s="193"/>
      <c r="K140" s="193"/>
      <c r="L140" s="199"/>
      <c r="M140" s="200"/>
      <c r="N140" s="201"/>
      <c r="O140" s="201"/>
      <c r="P140" s="201"/>
      <c r="Q140" s="201"/>
      <c r="R140" s="201"/>
      <c r="S140" s="201"/>
      <c r="T140" s="202"/>
      <c r="AT140" s="203" t="s">
        <v>607</v>
      </c>
      <c r="AU140" s="203" t="s">
        <v>525</v>
      </c>
      <c r="AV140" s="12" t="s">
        <v>525</v>
      </c>
      <c r="AW140" s="12" t="s">
        <v>450</v>
      </c>
      <c r="AX140" s="12" t="s">
        <v>523</v>
      </c>
      <c r="AY140" s="203" t="s">
        <v>598</v>
      </c>
    </row>
    <row r="141" spans="2:65" s="11" customFormat="1" ht="22.9" customHeight="1">
      <c r="B141" s="164"/>
      <c r="C141" s="165"/>
      <c r="D141" s="166" t="s">
        <v>515</v>
      </c>
      <c r="E141" s="178" t="s">
        <v>605</v>
      </c>
      <c r="F141" s="178" t="s">
        <v>832</v>
      </c>
      <c r="G141" s="165"/>
      <c r="H141" s="165"/>
      <c r="I141" s="168"/>
      <c r="J141" s="179">
        <f>BK141</f>
        <v>0</v>
      </c>
      <c r="K141" s="165"/>
      <c r="L141" s="170"/>
      <c r="M141" s="171"/>
      <c r="N141" s="172"/>
      <c r="O141" s="172"/>
      <c r="P141" s="173">
        <f>SUM(P142:P148)</f>
        <v>0</v>
      </c>
      <c r="Q141" s="172"/>
      <c r="R141" s="173">
        <f>SUM(R142:R148)</f>
        <v>0.42107740000000005</v>
      </c>
      <c r="S141" s="172"/>
      <c r="T141" s="174">
        <f>SUM(T142:T148)</f>
        <v>0</v>
      </c>
      <c r="AR141" s="175" t="s">
        <v>523</v>
      </c>
      <c r="AT141" s="176" t="s">
        <v>515</v>
      </c>
      <c r="AU141" s="176" t="s">
        <v>523</v>
      </c>
      <c r="AY141" s="175" t="s">
        <v>598</v>
      </c>
      <c r="BK141" s="177">
        <f>SUM(BK142:BK148)</f>
        <v>0</v>
      </c>
    </row>
    <row r="142" spans="2:65" s="1" customFormat="1" ht="16.5" customHeight="1">
      <c r="B142" s="34"/>
      <c r="C142" s="180" t="s">
        <v>741</v>
      </c>
      <c r="D142" s="180" t="s">
        <v>600</v>
      </c>
      <c r="E142" s="181" t="s">
        <v>834</v>
      </c>
      <c r="F142" s="182" t="s">
        <v>835</v>
      </c>
      <c r="G142" s="183" t="s">
        <v>669</v>
      </c>
      <c r="H142" s="184">
        <v>11.813000000000001</v>
      </c>
      <c r="I142" s="185"/>
      <c r="J142" s="186">
        <f>ROUND(I142*H142,2)</f>
        <v>0</v>
      </c>
      <c r="K142" s="182" t="s">
        <v>604</v>
      </c>
      <c r="L142" s="38"/>
      <c r="M142" s="187" t="s">
        <v>447</v>
      </c>
      <c r="N142" s="188" t="s">
        <v>487</v>
      </c>
      <c r="O142" s="60"/>
      <c r="P142" s="189">
        <f>O142*H142</f>
        <v>0</v>
      </c>
      <c r="Q142" s="189">
        <v>0</v>
      </c>
      <c r="R142" s="189">
        <f>Q142*H142</f>
        <v>0</v>
      </c>
      <c r="S142" s="189">
        <v>0</v>
      </c>
      <c r="T142" s="190">
        <f>S142*H142</f>
        <v>0</v>
      </c>
      <c r="AR142" s="17" t="s">
        <v>605</v>
      </c>
      <c r="AT142" s="17" t="s">
        <v>600</v>
      </c>
      <c r="AU142" s="17" t="s">
        <v>525</v>
      </c>
      <c r="AY142" s="17" t="s">
        <v>598</v>
      </c>
      <c r="BE142" s="191">
        <f>IF(N142="základní",J142,0)</f>
        <v>0</v>
      </c>
      <c r="BF142" s="191">
        <f>IF(N142="snížená",J142,0)</f>
        <v>0</v>
      </c>
      <c r="BG142" s="191">
        <f>IF(N142="zákl. přenesená",J142,0)</f>
        <v>0</v>
      </c>
      <c r="BH142" s="191">
        <f>IF(N142="sníž. přenesená",J142,0)</f>
        <v>0</v>
      </c>
      <c r="BI142" s="191">
        <f>IF(N142="nulová",J142,0)</f>
        <v>0</v>
      </c>
      <c r="BJ142" s="17" t="s">
        <v>523</v>
      </c>
      <c r="BK142" s="191">
        <f>ROUND(I142*H142,2)</f>
        <v>0</v>
      </c>
      <c r="BL142" s="17" t="s">
        <v>605</v>
      </c>
      <c r="BM142" s="17" t="s">
        <v>836</v>
      </c>
    </row>
    <row r="143" spans="2:65" s="12" customFormat="1">
      <c r="B143" s="192"/>
      <c r="C143" s="193"/>
      <c r="D143" s="194" t="s">
        <v>607</v>
      </c>
      <c r="E143" s="195" t="s">
        <v>447</v>
      </c>
      <c r="F143" s="196" t="s">
        <v>286</v>
      </c>
      <c r="G143" s="193"/>
      <c r="H143" s="197">
        <v>11.813000000000001</v>
      </c>
      <c r="I143" s="198"/>
      <c r="J143" s="193"/>
      <c r="K143" s="193"/>
      <c r="L143" s="199"/>
      <c r="M143" s="200"/>
      <c r="N143" s="201"/>
      <c r="O143" s="201"/>
      <c r="P143" s="201"/>
      <c r="Q143" s="201"/>
      <c r="R143" s="201"/>
      <c r="S143" s="201"/>
      <c r="T143" s="202"/>
      <c r="AT143" s="203" t="s">
        <v>607</v>
      </c>
      <c r="AU143" s="203" t="s">
        <v>525</v>
      </c>
      <c r="AV143" s="12" t="s">
        <v>525</v>
      </c>
      <c r="AW143" s="12" t="s">
        <v>478</v>
      </c>
      <c r="AX143" s="12" t="s">
        <v>523</v>
      </c>
      <c r="AY143" s="203" t="s">
        <v>598</v>
      </c>
    </row>
    <row r="144" spans="2:65" s="1" customFormat="1" ht="16.5" customHeight="1">
      <c r="B144" s="34"/>
      <c r="C144" s="180" t="s">
        <v>746</v>
      </c>
      <c r="D144" s="180" t="s">
        <v>600</v>
      </c>
      <c r="E144" s="181" t="s">
        <v>1154</v>
      </c>
      <c r="F144" s="182" t="s">
        <v>1155</v>
      </c>
      <c r="G144" s="183" t="s">
        <v>669</v>
      </c>
      <c r="H144" s="184">
        <v>6.0839999999999996</v>
      </c>
      <c r="I144" s="185"/>
      <c r="J144" s="186">
        <f>ROUND(I144*H144,2)</f>
        <v>0</v>
      </c>
      <c r="K144" s="182" t="s">
        <v>604</v>
      </c>
      <c r="L144" s="38"/>
      <c r="M144" s="187" t="s">
        <v>447</v>
      </c>
      <c r="N144" s="188" t="s">
        <v>487</v>
      </c>
      <c r="O144" s="60"/>
      <c r="P144" s="189">
        <f>O144*H144</f>
        <v>0</v>
      </c>
      <c r="Q144" s="189">
        <v>0</v>
      </c>
      <c r="R144" s="189">
        <f>Q144*H144</f>
        <v>0</v>
      </c>
      <c r="S144" s="189">
        <v>0</v>
      </c>
      <c r="T144" s="190">
        <f>S144*H144</f>
        <v>0</v>
      </c>
      <c r="AR144" s="17" t="s">
        <v>605</v>
      </c>
      <c r="AT144" s="17" t="s">
        <v>600</v>
      </c>
      <c r="AU144" s="17" t="s">
        <v>525</v>
      </c>
      <c r="AY144" s="17" t="s">
        <v>598</v>
      </c>
      <c r="BE144" s="191">
        <f>IF(N144="základní",J144,0)</f>
        <v>0</v>
      </c>
      <c r="BF144" s="191">
        <f>IF(N144="snížená",J144,0)</f>
        <v>0</v>
      </c>
      <c r="BG144" s="191">
        <f>IF(N144="zákl. přenesená",J144,0)</f>
        <v>0</v>
      </c>
      <c r="BH144" s="191">
        <f>IF(N144="sníž. přenesená",J144,0)</f>
        <v>0</v>
      </c>
      <c r="BI144" s="191">
        <f>IF(N144="nulová",J144,0)</f>
        <v>0</v>
      </c>
      <c r="BJ144" s="17" t="s">
        <v>523</v>
      </c>
      <c r="BK144" s="191">
        <f>ROUND(I144*H144,2)</f>
        <v>0</v>
      </c>
      <c r="BL144" s="17" t="s">
        <v>605</v>
      </c>
      <c r="BM144" s="17" t="s">
        <v>1156</v>
      </c>
    </row>
    <row r="145" spans="2:65" s="12" customFormat="1">
      <c r="B145" s="192"/>
      <c r="C145" s="193"/>
      <c r="D145" s="194" t="s">
        <v>607</v>
      </c>
      <c r="E145" s="195" t="s">
        <v>447</v>
      </c>
      <c r="F145" s="196" t="s">
        <v>287</v>
      </c>
      <c r="G145" s="193"/>
      <c r="H145" s="197">
        <v>6.0839999999999996</v>
      </c>
      <c r="I145" s="198"/>
      <c r="J145" s="193"/>
      <c r="K145" s="193"/>
      <c r="L145" s="199"/>
      <c r="M145" s="200"/>
      <c r="N145" s="201"/>
      <c r="O145" s="201"/>
      <c r="P145" s="201"/>
      <c r="Q145" s="201"/>
      <c r="R145" s="201"/>
      <c r="S145" s="201"/>
      <c r="T145" s="202"/>
      <c r="AT145" s="203" t="s">
        <v>607</v>
      </c>
      <c r="AU145" s="203" t="s">
        <v>525</v>
      </c>
      <c r="AV145" s="12" t="s">
        <v>525</v>
      </c>
      <c r="AW145" s="12" t="s">
        <v>478</v>
      </c>
      <c r="AX145" s="12" t="s">
        <v>523</v>
      </c>
      <c r="AY145" s="203" t="s">
        <v>598</v>
      </c>
    </row>
    <row r="146" spans="2:65" s="1" customFormat="1" ht="16.5" customHeight="1">
      <c r="B146" s="34"/>
      <c r="C146" s="226" t="s">
        <v>756</v>
      </c>
      <c r="D146" s="226" t="s">
        <v>712</v>
      </c>
      <c r="E146" s="227" t="s">
        <v>1158</v>
      </c>
      <c r="F146" s="228" t="s">
        <v>1159</v>
      </c>
      <c r="G146" s="229" t="s">
        <v>1160</v>
      </c>
      <c r="H146" s="230">
        <v>9</v>
      </c>
      <c r="I146" s="231"/>
      <c r="J146" s="232">
        <f>ROUND(I146*H146,2)</f>
        <v>0</v>
      </c>
      <c r="K146" s="228" t="s">
        <v>604</v>
      </c>
      <c r="L146" s="233"/>
      <c r="M146" s="234" t="s">
        <v>447</v>
      </c>
      <c r="N146" s="235" t="s">
        <v>487</v>
      </c>
      <c r="O146" s="60"/>
      <c r="P146" s="189">
        <f>O146*H146</f>
        <v>0</v>
      </c>
      <c r="Q146" s="189">
        <v>1.07E-3</v>
      </c>
      <c r="R146" s="189">
        <f>Q146*H146</f>
        <v>9.6299999999999997E-3</v>
      </c>
      <c r="S146" s="189">
        <v>0</v>
      </c>
      <c r="T146" s="190">
        <f>S146*H146</f>
        <v>0</v>
      </c>
      <c r="AR146" s="17" t="s">
        <v>639</v>
      </c>
      <c r="AT146" s="17" t="s">
        <v>712</v>
      </c>
      <c r="AU146" s="17" t="s">
        <v>525</v>
      </c>
      <c r="AY146" s="17" t="s">
        <v>598</v>
      </c>
      <c r="BE146" s="191">
        <f>IF(N146="základní",J146,0)</f>
        <v>0</v>
      </c>
      <c r="BF146" s="191">
        <f>IF(N146="snížená",J146,0)</f>
        <v>0</v>
      </c>
      <c r="BG146" s="191">
        <f>IF(N146="zákl. přenesená",J146,0)</f>
        <v>0</v>
      </c>
      <c r="BH146" s="191">
        <f>IF(N146="sníž. přenesená",J146,0)</f>
        <v>0</v>
      </c>
      <c r="BI146" s="191">
        <f>IF(N146="nulová",J146,0)</f>
        <v>0</v>
      </c>
      <c r="BJ146" s="17" t="s">
        <v>523</v>
      </c>
      <c r="BK146" s="191">
        <f>ROUND(I146*H146,2)</f>
        <v>0</v>
      </c>
      <c r="BL146" s="17" t="s">
        <v>605</v>
      </c>
      <c r="BM146" s="17" t="s">
        <v>248</v>
      </c>
    </row>
    <row r="147" spans="2:65" s="1" customFormat="1" ht="16.5" customHeight="1">
      <c r="B147" s="34"/>
      <c r="C147" s="180" t="s">
        <v>761</v>
      </c>
      <c r="D147" s="180" t="s">
        <v>600</v>
      </c>
      <c r="E147" s="181" t="s">
        <v>1162</v>
      </c>
      <c r="F147" s="182" t="s">
        <v>1163</v>
      </c>
      <c r="G147" s="183" t="s">
        <v>768</v>
      </c>
      <c r="H147" s="184">
        <v>0.48099999999999998</v>
      </c>
      <c r="I147" s="185"/>
      <c r="J147" s="186">
        <f>ROUND(I147*H147,2)</f>
        <v>0</v>
      </c>
      <c r="K147" s="182" t="s">
        <v>604</v>
      </c>
      <c r="L147" s="38"/>
      <c r="M147" s="187" t="s">
        <v>447</v>
      </c>
      <c r="N147" s="188" t="s">
        <v>487</v>
      </c>
      <c r="O147" s="60"/>
      <c r="P147" s="189">
        <f>O147*H147</f>
        <v>0</v>
      </c>
      <c r="Q147" s="189">
        <v>0.85540000000000005</v>
      </c>
      <c r="R147" s="189">
        <f>Q147*H147</f>
        <v>0.41144740000000002</v>
      </c>
      <c r="S147" s="189">
        <v>0</v>
      </c>
      <c r="T147" s="190">
        <f>S147*H147</f>
        <v>0</v>
      </c>
      <c r="AR147" s="17" t="s">
        <v>605</v>
      </c>
      <c r="AT147" s="17" t="s">
        <v>600</v>
      </c>
      <c r="AU147" s="17" t="s">
        <v>525</v>
      </c>
      <c r="AY147" s="17" t="s">
        <v>598</v>
      </c>
      <c r="BE147" s="191">
        <f>IF(N147="základní",J147,0)</f>
        <v>0</v>
      </c>
      <c r="BF147" s="191">
        <f>IF(N147="snížená",J147,0)</f>
        <v>0</v>
      </c>
      <c r="BG147" s="191">
        <f>IF(N147="zákl. přenesená",J147,0)</f>
        <v>0</v>
      </c>
      <c r="BH147" s="191">
        <f>IF(N147="sníž. přenesená",J147,0)</f>
        <v>0</v>
      </c>
      <c r="BI147" s="191">
        <f>IF(N147="nulová",J147,0)</f>
        <v>0</v>
      </c>
      <c r="BJ147" s="17" t="s">
        <v>523</v>
      </c>
      <c r="BK147" s="191">
        <f>ROUND(I147*H147,2)</f>
        <v>0</v>
      </c>
      <c r="BL147" s="17" t="s">
        <v>605</v>
      </c>
      <c r="BM147" s="17" t="s">
        <v>249</v>
      </c>
    </row>
    <row r="148" spans="2:65" s="12" customFormat="1">
      <c r="B148" s="192"/>
      <c r="C148" s="193"/>
      <c r="D148" s="194" t="s">
        <v>607</v>
      </c>
      <c r="E148" s="195" t="s">
        <v>447</v>
      </c>
      <c r="F148" s="196" t="s">
        <v>288</v>
      </c>
      <c r="G148" s="193"/>
      <c r="H148" s="197">
        <v>0.48099999999999998</v>
      </c>
      <c r="I148" s="198"/>
      <c r="J148" s="193"/>
      <c r="K148" s="193"/>
      <c r="L148" s="199"/>
      <c r="M148" s="200"/>
      <c r="N148" s="201"/>
      <c r="O148" s="201"/>
      <c r="P148" s="201"/>
      <c r="Q148" s="201"/>
      <c r="R148" s="201"/>
      <c r="S148" s="201"/>
      <c r="T148" s="202"/>
      <c r="AT148" s="203" t="s">
        <v>607</v>
      </c>
      <c r="AU148" s="203" t="s">
        <v>525</v>
      </c>
      <c r="AV148" s="12" t="s">
        <v>525</v>
      </c>
      <c r="AW148" s="12" t="s">
        <v>478</v>
      </c>
      <c r="AX148" s="12" t="s">
        <v>523</v>
      </c>
      <c r="AY148" s="203" t="s">
        <v>598</v>
      </c>
    </row>
    <row r="149" spans="2:65" s="11" customFormat="1" ht="22.9" customHeight="1">
      <c r="B149" s="164"/>
      <c r="C149" s="165"/>
      <c r="D149" s="166" t="s">
        <v>515</v>
      </c>
      <c r="E149" s="178" t="s">
        <v>619</v>
      </c>
      <c r="F149" s="178" t="s">
        <v>841</v>
      </c>
      <c r="G149" s="165"/>
      <c r="H149" s="165"/>
      <c r="I149" s="168"/>
      <c r="J149" s="179">
        <f>BK149</f>
        <v>0</v>
      </c>
      <c r="K149" s="165"/>
      <c r="L149" s="170"/>
      <c r="M149" s="171"/>
      <c r="N149" s="172"/>
      <c r="O149" s="172"/>
      <c r="P149" s="173">
        <f>SUM(P150:P168)</f>
        <v>0</v>
      </c>
      <c r="Q149" s="172"/>
      <c r="R149" s="173">
        <f>SUM(R150:R168)</f>
        <v>1.3798350000000001</v>
      </c>
      <c r="S149" s="172"/>
      <c r="T149" s="174">
        <f>SUM(T150:T168)</f>
        <v>0</v>
      </c>
      <c r="AR149" s="175" t="s">
        <v>523</v>
      </c>
      <c r="AT149" s="176" t="s">
        <v>515</v>
      </c>
      <c r="AU149" s="176" t="s">
        <v>523</v>
      </c>
      <c r="AY149" s="175" t="s">
        <v>598</v>
      </c>
      <c r="BK149" s="177">
        <f>SUM(BK150:BK168)</f>
        <v>0</v>
      </c>
    </row>
    <row r="150" spans="2:65" s="1" customFormat="1" ht="16.5" customHeight="1">
      <c r="B150" s="34"/>
      <c r="C150" s="180" t="s">
        <v>888</v>
      </c>
      <c r="D150" s="253" t="s">
        <v>600</v>
      </c>
      <c r="E150" s="181" t="s">
        <v>251</v>
      </c>
      <c r="F150" s="182" t="s">
        <v>252</v>
      </c>
      <c r="G150" s="183" t="s">
        <v>603</v>
      </c>
      <c r="H150" s="184">
        <v>6.75</v>
      </c>
      <c r="I150" s="185"/>
      <c r="J150" s="186">
        <f>ROUND(I150*H150,2)</f>
        <v>0</v>
      </c>
      <c r="K150" s="182" t="s">
        <v>604</v>
      </c>
      <c r="L150" s="38"/>
      <c r="M150" s="187" t="s">
        <v>447</v>
      </c>
      <c r="N150" s="188" t="s">
        <v>487</v>
      </c>
      <c r="O150" s="60"/>
      <c r="P150" s="189">
        <f>O150*H150</f>
        <v>0</v>
      </c>
      <c r="Q150" s="189">
        <v>0</v>
      </c>
      <c r="R150" s="189">
        <f>Q150*H150</f>
        <v>0</v>
      </c>
      <c r="S150" s="189">
        <v>0</v>
      </c>
      <c r="T150" s="190">
        <f>S150*H150</f>
        <v>0</v>
      </c>
      <c r="AR150" s="17" t="s">
        <v>605</v>
      </c>
      <c r="AT150" s="17" t="s">
        <v>600</v>
      </c>
      <c r="AU150" s="17" t="s">
        <v>525</v>
      </c>
      <c r="AY150" s="17" t="s">
        <v>598</v>
      </c>
      <c r="BE150" s="191">
        <f>IF(N150="základní",J150,0)</f>
        <v>0</v>
      </c>
      <c r="BF150" s="191">
        <f>IF(N150="snížená",J150,0)</f>
        <v>0</v>
      </c>
      <c r="BG150" s="191">
        <f>IF(N150="zákl. přenesená",J150,0)</f>
        <v>0</v>
      </c>
      <c r="BH150" s="191">
        <f>IF(N150="sníž. přenesená",J150,0)</f>
        <v>0</v>
      </c>
      <c r="BI150" s="191">
        <f>IF(N150="nulová",J150,0)</f>
        <v>0</v>
      </c>
      <c r="BJ150" s="17" t="s">
        <v>523</v>
      </c>
      <c r="BK150" s="191">
        <f>ROUND(I150*H150,2)</f>
        <v>0</v>
      </c>
      <c r="BL150" s="17" t="s">
        <v>605</v>
      </c>
      <c r="BM150" s="17" t="s">
        <v>289</v>
      </c>
    </row>
    <row r="151" spans="2:65" s="12" customFormat="1">
      <c r="B151" s="192"/>
      <c r="C151" s="193"/>
      <c r="D151" s="194" t="s">
        <v>607</v>
      </c>
      <c r="E151" s="195" t="s">
        <v>447</v>
      </c>
      <c r="F151" s="196" t="s">
        <v>270</v>
      </c>
      <c r="G151" s="193"/>
      <c r="H151" s="197">
        <v>6.75</v>
      </c>
      <c r="I151" s="198"/>
      <c r="J151" s="193"/>
      <c r="K151" s="193"/>
      <c r="L151" s="199"/>
      <c r="M151" s="200"/>
      <c r="N151" s="201"/>
      <c r="O151" s="201"/>
      <c r="P151" s="201"/>
      <c r="Q151" s="201"/>
      <c r="R151" s="201"/>
      <c r="S151" s="201"/>
      <c r="T151" s="202"/>
      <c r="AT151" s="203" t="s">
        <v>607</v>
      </c>
      <c r="AU151" s="203" t="s">
        <v>525</v>
      </c>
      <c r="AV151" s="12" t="s">
        <v>525</v>
      </c>
      <c r="AW151" s="12" t="s">
        <v>478</v>
      </c>
      <c r="AX151" s="12" t="s">
        <v>523</v>
      </c>
      <c r="AY151" s="203" t="s">
        <v>598</v>
      </c>
    </row>
    <row r="152" spans="2:65" s="1" customFormat="1" ht="16.5" customHeight="1">
      <c r="B152" s="34"/>
      <c r="C152" s="180" t="s">
        <v>765</v>
      </c>
      <c r="D152" s="180" t="s">
        <v>600</v>
      </c>
      <c r="E152" s="181" t="s">
        <v>1166</v>
      </c>
      <c r="F152" s="182" t="s">
        <v>1167</v>
      </c>
      <c r="G152" s="183" t="s">
        <v>603</v>
      </c>
      <c r="H152" s="184">
        <v>22.5</v>
      </c>
      <c r="I152" s="185"/>
      <c r="J152" s="186">
        <f>ROUND(I152*H152,2)</f>
        <v>0</v>
      </c>
      <c r="K152" s="182" t="s">
        <v>604</v>
      </c>
      <c r="L152" s="38"/>
      <c r="M152" s="187" t="s">
        <v>447</v>
      </c>
      <c r="N152" s="188" t="s">
        <v>487</v>
      </c>
      <c r="O152" s="60"/>
      <c r="P152" s="189">
        <f>O152*H152</f>
        <v>0</v>
      </c>
      <c r="Q152" s="189">
        <v>0</v>
      </c>
      <c r="R152" s="189">
        <f>Q152*H152</f>
        <v>0</v>
      </c>
      <c r="S152" s="189">
        <v>0</v>
      </c>
      <c r="T152" s="190">
        <f>S152*H152</f>
        <v>0</v>
      </c>
      <c r="AR152" s="17" t="s">
        <v>605</v>
      </c>
      <c r="AT152" s="17" t="s">
        <v>600</v>
      </c>
      <c r="AU152" s="17" t="s">
        <v>525</v>
      </c>
      <c r="AY152" s="17" t="s">
        <v>598</v>
      </c>
      <c r="BE152" s="191">
        <f>IF(N152="základní",J152,0)</f>
        <v>0</v>
      </c>
      <c r="BF152" s="191">
        <f>IF(N152="snížená",J152,0)</f>
        <v>0</v>
      </c>
      <c r="BG152" s="191">
        <f>IF(N152="zákl. přenesená",J152,0)</f>
        <v>0</v>
      </c>
      <c r="BH152" s="191">
        <f>IF(N152="sníž. přenesená",J152,0)</f>
        <v>0</v>
      </c>
      <c r="BI152" s="191">
        <f>IF(N152="nulová",J152,0)</f>
        <v>0</v>
      </c>
      <c r="BJ152" s="17" t="s">
        <v>523</v>
      </c>
      <c r="BK152" s="191">
        <f>ROUND(I152*H152,2)</f>
        <v>0</v>
      </c>
      <c r="BL152" s="17" t="s">
        <v>605</v>
      </c>
      <c r="BM152" s="17" t="s">
        <v>851</v>
      </c>
    </row>
    <row r="153" spans="2:65" s="12" customFormat="1">
      <c r="B153" s="192"/>
      <c r="C153" s="193"/>
      <c r="D153" s="194" t="s">
        <v>607</v>
      </c>
      <c r="E153" s="195" t="s">
        <v>447</v>
      </c>
      <c r="F153" s="196" t="s">
        <v>290</v>
      </c>
      <c r="G153" s="193"/>
      <c r="H153" s="197">
        <v>9</v>
      </c>
      <c r="I153" s="198"/>
      <c r="J153" s="193"/>
      <c r="K153" s="193"/>
      <c r="L153" s="199"/>
      <c r="M153" s="200"/>
      <c r="N153" s="201"/>
      <c r="O153" s="201"/>
      <c r="P153" s="201"/>
      <c r="Q153" s="201"/>
      <c r="R153" s="201"/>
      <c r="S153" s="201"/>
      <c r="T153" s="202"/>
      <c r="AT153" s="203" t="s">
        <v>607</v>
      </c>
      <c r="AU153" s="203" t="s">
        <v>525</v>
      </c>
      <c r="AV153" s="12" t="s">
        <v>525</v>
      </c>
      <c r="AW153" s="12" t="s">
        <v>478</v>
      </c>
      <c r="AX153" s="12" t="s">
        <v>516</v>
      </c>
      <c r="AY153" s="203" t="s">
        <v>598</v>
      </c>
    </row>
    <row r="154" spans="2:65" s="12" customFormat="1">
      <c r="B154" s="192"/>
      <c r="C154" s="193"/>
      <c r="D154" s="194" t="s">
        <v>607</v>
      </c>
      <c r="E154" s="195" t="s">
        <v>447</v>
      </c>
      <c r="F154" s="196" t="s">
        <v>1169</v>
      </c>
      <c r="G154" s="193"/>
      <c r="H154" s="197">
        <v>13.5</v>
      </c>
      <c r="I154" s="198"/>
      <c r="J154" s="193"/>
      <c r="K154" s="193"/>
      <c r="L154" s="199"/>
      <c r="M154" s="200"/>
      <c r="N154" s="201"/>
      <c r="O154" s="201"/>
      <c r="P154" s="201"/>
      <c r="Q154" s="201"/>
      <c r="R154" s="201"/>
      <c r="S154" s="201"/>
      <c r="T154" s="202"/>
      <c r="AT154" s="203" t="s">
        <v>607</v>
      </c>
      <c r="AU154" s="203" t="s">
        <v>525</v>
      </c>
      <c r="AV154" s="12" t="s">
        <v>525</v>
      </c>
      <c r="AW154" s="12" t="s">
        <v>478</v>
      </c>
      <c r="AX154" s="12" t="s">
        <v>516</v>
      </c>
      <c r="AY154" s="203" t="s">
        <v>598</v>
      </c>
    </row>
    <row r="155" spans="2:65" s="13" customFormat="1">
      <c r="B155" s="204"/>
      <c r="C155" s="205"/>
      <c r="D155" s="194" t="s">
        <v>607</v>
      </c>
      <c r="E155" s="206" t="s">
        <v>447</v>
      </c>
      <c r="F155" s="207" t="s">
        <v>627</v>
      </c>
      <c r="G155" s="205"/>
      <c r="H155" s="208">
        <v>22.5</v>
      </c>
      <c r="I155" s="209"/>
      <c r="J155" s="205"/>
      <c r="K155" s="205"/>
      <c r="L155" s="210"/>
      <c r="M155" s="211"/>
      <c r="N155" s="212"/>
      <c r="O155" s="212"/>
      <c r="P155" s="212"/>
      <c r="Q155" s="212"/>
      <c r="R155" s="212"/>
      <c r="S155" s="212"/>
      <c r="T155" s="213"/>
      <c r="AT155" s="214" t="s">
        <v>607</v>
      </c>
      <c r="AU155" s="214" t="s">
        <v>525</v>
      </c>
      <c r="AV155" s="13" t="s">
        <v>605</v>
      </c>
      <c r="AW155" s="13" t="s">
        <v>478</v>
      </c>
      <c r="AX155" s="13" t="s">
        <v>523</v>
      </c>
      <c r="AY155" s="214" t="s">
        <v>598</v>
      </c>
    </row>
    <row r="156" spans="2:65" s="1" customFormat="1" ht="16.5" customHeight="1">
      <c r="B156" s="34"/>
      <c r="C156" s="180" t="s">
        <v>771</v>
      </c>
      <c r="D156" s="180" t="s">
        <v>600</v>
      </c>
      <c r="E156" s="181" t="s">
        <v>859</v>
      </c>
      <c r="F156" s="182" t="s">
        <v>860</v>
      </c>
      <c r="G156" s="183" t="s">
        <v>603</v>
      </c>
      <c r="H156" s="184">
        <v>9</v>
      </c>
      <c r="I156" s="185"/>
      <c r="J156" s="186">
        <f>ROUND(I156*H156,2)</f>
        <v>0</v>
      </c>
      <c r="K156" s="182" t="s">
        <v>604</v>
      </c>
      <c r="L156" s="38"/>
      <c r="M156" s="187" t="s">
        <v>447</v>
      </c>
      <c r="N156" s="188" t="s">
        <v>487</v>
      </c>
      <c r="O156" s="60"/>
      <c r="P156" s="189">
        <f>O156*H156</f>
        <v>0</v>
      </c>
      <c r="Q156" s="189">
        <v>0</v>
      </c>
      <c r="R156" s="189">
        <f>Q156*H156</f>
        <v>0</v>
      </c>
      <c r="S156" s="189">
        <v>0</v>
      </c>
      <c r="T156" s="190">
        <f>S156*H156</f>
        <v>0</v>
      </c>
      <c r="AR156" s="17" t="s">
        <v>605</v>
      </c>
      <c r="AT156" s="17" t="s">
        <v>600</v>
      </c>
      <c r="AU156" s="17" t="s">
        <v>525</v>
      </c>
      <c r="AY156" s="17" t="s">
        <v>598</v>
      </c>
      <c r="BE156" s="191">
        <f>IF(N156="základní",J156,0)</f>
        <v>0</v>
      </c>
      <c r="BF156" s="191">
        <f>IF(N156="snížená",J156,0)</f>
        <v>0</v>
      </c>
      <c r="BG156" s="191">
        <f>IF(N156="zákl. přenesená",J156,0)</f>
        <v>0</v>
      </c>
      <c r="BH156" s="191">
        <f>IF(N156="sníž. přenesená",J156,0)</f>
        <v>0</v>
      </c>
      <c r="BI156" s="191">
        <f>IF(N156="nulová",J156,0)</f>
        <v>0</v>
      </c>
      <c r="BJ156" s="17" t="s">
        <v>523</v>
      </c>
      <c r="BK156" s="191">
        <f>ROUND(I156*H156,2)</f>
        <v>0</v>
      </c>
      <c r="BL156" s="17" t="s">
        <v>605</v>
      </c>
      <c r="BM156" s="17" t="s">
        <v>256</v>
      </c>
    </row>
    <row r="157" spans="2:65" s="12" customFormat="1">
      <c r="B157" s="192"/>
      <c r="C157" s="193"/>
      <c r="D157" s="194" t="s">
        <v>607</v>
      </c>
      <c r="E157" s="195" t="s">
        <v>447</v>
      </c>
      <c r="F157" s="196" t="s">
        <v>291</v>
      </c>
      <c r="G157" s="193"/>
      <c r="H157" s="197">
        <v>9</v>
      </c>
      <c r="I157" s="198"/>
      <c r="J157" s="193"/>
      <c r="K157" s="193"/>
      <c r="L157" s="199"/>
      <c r="M157" s="200"/>
      <c r="N157" s="201"/>
      <c r="O157" s="201"/>
      <c r="P157" s="201"/>
      <c r="Q157" s="201"/>
      <c r="R157" s="201"/>
      <c r="S157" s="201"/>
      <c r="T157" s="202"/>
      <c r="AT157" s="203" t="s">
        <v>607</v>
      </c>
      <c r="AU157" s="203" t="s">
        <v>525</v>
      </c>
      <c r="AV157" s="12" t="s">
        <v>525</v>
      </c>
      <c r="AW157" s="12" t="s">
        <v>478</v>
      </c>
      <c r="AX157" s="12" t="s">
        <v>523</v>
      </c>
      <c r="AY157" s="203" t="s">
        <v>598</v>
      </c>
    </row>
    <row r="158" spans="2:65" s="1" customFormat="1" ht="16.5" customHeight="1">
      <c r="B158" s="34"/>
      <c r="C158" s="180" t="s">
        <v>776</v>
      </c>
      <c r="D158" s="180" t="s">
        <v>600</v>
      </c>
      <c r="E158" s="181" t="s">
        <v>873</v>
      </c>
      <c r="F158" s="182" t="s">
        <v>874</v>
      </c>
      <c r="G158" s="183" t="s">
        <v>603</v>
      </c>
      <c r="H158" s="184">
        <v>9</v>
      </c>
      <c r="I158" s="185"/>
      <c r="J158" s="186">
        <f>ROUND(I158*H158,2)</f>
        <v>0</v>
      </c>
      <c r="K158" s="182" t="s">
        <v>604</v>
      </c>
      <c r="L158" s="38"/>
      <c r="M158" s="187" t="s">
        <v>447</v>
      </c>
      <c r="N158" s="188" t="s">
        <v>487</v>
      </c>
      <c r="O158" s="60"/>
      <c r="P158" s="189">
        <f>O158*H158</f>
        <v>0</v>
      </c>
      <c r="Q158" s="189">
        <v>0</v>
      </c>
      <c r="R158" s="189">
        <f>Q158*H158</f>
        <v>0</v>
      </c>
      <c r="S158" s="189">
        <v>0</v>
      </c>
      <c r="T158" s="190">
        <f>S158*H158</f>
        <v>0</v>
      </c>
      <c r="AR158" s="17" t="s">
        <v>605</v>
      </c>
      <c r="AT158" s="17" t="s">
        <v>600</v>
      </c>
      <c r="AU158" s="17" t="s">
        <v>525</v>
      </c>
      <c r="AY158" s="17" t="s">
        <v>598</v>
      </c>
      <c r="BE158" s="191">
        <f>IF(N158="základní",J158,0)</f>
        <v>0</v>
      </c>
      <c r="BF158" s="191">
        <f>IF(N158="snížená",J158,0)</f>
        <v>0</v>
      </c>
      <c r="BG158" s="191">
        <f>IF(N158="zákl. přenesená",J158,0)</f>
        <v>0</v>
      </c>
      <c r="BH158" s="191">
        <f>IF(N158="sníž. přenesená",J158,0)</f>
        <v>0</v>
      </c>
      <c r="BI158" s="191">
        <f>IF(N158="nulová",J158,0)</f>
        <v>0</v>
      </c>
      <c r="BJ158" s="17" t="s">
        <v>523</v>
      </c>
      <c r="BK158" s="191">
        <f>ROUND(I158*H158,2)</f>
        <v>0</v>
      </c>
      <c r="BL158" s="17" t="s">
        <v>605</v>
      </c>
      <c r="BM158" s="17" t="s">
        <v>875</v>
      </c>
    </row>
    <row r="159" spans="2:65" s="12" customFormat="1">
      <c r="B159" s="192"/>
      <c r="C159" s="193"/>
      <c r="D159" s="194" t="s">
        <v>607</v>
      </c>
      <c r="E159" s="195" t="s">
        <v>447</v>
      </c>
      <c r="F159" s="196" t="s">
        <v>291</v>
      </c>
      <c r="G159" s="193"/>
      <c r="H159" s="197">
        <v>9</v>
      </c>
      <c r="I159" s="198"/>
      <c r="J159" s="193"/>
      <c r="K159" s="193"/>
      <c r="L159" s="199"/>
      <c r="M159" s="200"/>
      <c r="N159" s="201"/>
      <c r="O159" s="201"/>
      <c r="P159" s="201"/>
      <c r="Q159" s="201"/>
      <c r="R159" s="201"/>
      <c r="S159" s="201"/>
      <c r="T159" s="202"/>
      <c r="AT159" s="203" t="s">
        <v>607</v>
      </c>
      <c r="AU159" s="203" t="s">
        <v>525</v>
      </c>
      <c r="AV159" s="12" t="s">
        <v>525</v>
      </c>
      <c r="AW159" s="12" t="s">
        <v>478</v>
      </c>
      <c r="AX159" s="12" t="s">
        <v>523</v>
      </c>
      <c r="AY159" s="203" t="s">
        <v>598</v>
      </c>
    </row>
    <row r="160" spans="2:65" s="1" customFormat="1" ht="16.5" customHeight="1">
      <c r="B160" s="34"/>
      <c r="C160" s="180" t="s">
        <v>787</v>
      </c>
      <c r="D160" s="180" t="s">
        <v>600</v>
      </c>
      <c r="E160" s="181" t="s">
        <v>885</v>
      </c>
      <c r="F160" s="182" t="s">
        <v>886</v>
      </c>
      <c r="G160" s="183" t="s">
        <v>603</v>
      </c>
      <c r="H160" s="184">
        <v>9</v>
      </c>
      <c r="I160" s="185"/>
      <c r="J160" s="186">
        <f>ROUND(I160*H160,2)</f>
        <v>0</v>
      </c>
      <c r="K160" s="182" t="s">
        <v>604</v>
      </c>
      <c r="L160" s="38"/>
      <c r="M160" s="187" t="s">
        <v>447</v>
      </c>
      <c r="N160" s="188" t="s">
        <v>487</v>
      </c>
      <c r="O160" s="60"/>
      <c r="P160" s="189">
        <f>O160*H160</f>
        <v>0</v>
      </c>
      <c r="Q160" s="189">
        <v>0</v>
      </c>
      <c r="R160" s="189">
        <f>Q160*H160</f>
        <v>0</v>
      </c>
      <c r="S160" s="189">
        <v>0</v>
      </c>
      <c r="T160" s="190">
        <f>S160*H160</f>
        <v>0</v>
      </c>
      <c r="AR160" s="17" t="s">
        <v>605</v>
      </c>
      <c r="AT160" s="17" t="s">
        <v>600</v>
      </c>
      <c r="AU160" s="17" t="s">
        <v>525</v>
      </c>
      <c r="AY160" s="17" t="s">
        <v>598</v>
      </c>
      <c r="BE160" s="191">
        <f>IF(N160="základní",J160,0)</f>
        <v>0</v>
      </c>
      <c r="BF160" s="191">
        <f>IF(N160="snížená",J160,0)</f>
        <v>0</v>
      </c>
      <c r="BG160" s="191">
        <f>IF(N160="zákl. přenesená",J160,0)</f>
        <v>0</v>
      </c>
      <c r="BH160" s="191">
        <f>IF(N160="sníž. přenesená",J160,0)</f>
        <v>0</v>
      </c>
      <c r="BI160" s="191">
        <f>IF(N160="nulová",J160,0)</f>
        <v>0</v>
      </c>
      <c r="BJ160" s="17" t="s">
        <v>523</v>
      </c>
      <c r="BK160" s="191">
        <f>ROUND(I160*H160,2)</f>
        <v>0</v>
      </c>
      <c r="BL160" s="17" t="s">
        <v>605</v>
      </c>
      <c r="BM160" s="17" t="s">
        <v>887</v>
      </c>
    </row>
    <row r="161" spans="2:65" s="1" customFormat="1" ht="16.5" customHeight="1">
      <c r="B161" s="34"/>
      <c r="C161" s="180" t="s">
        <v>795</v>
      </c>
      <c r="D161" s="180" t="s">
        <v>600</v>
      </c>
      <c r="E161" s="181" t="s">
        <v>889</v>
      </c>
      <c r="F161" s="182" t="s">
        <v>890</v>
      </c>
      <c r="G161" s="183" t="s">
        <v>603</v>
      </c>
      <c r="H161" s="184">
        <v>13.5</v>
      </c>
      <c r="I161" s="185"/>
      <c r="J161" s="186">
        <f>ROUND(I161*H161,2)</f>
        <v>0</v>
      </c>
      <c r="K161" s="182" t="s">
        <v>604</v>
      </c>
      <c r="L161" s="38"/>
      <c r="M161" s="187" t="s">
        <v>447</v>
      </c>
      <c r="N161" s="188" t="s">
        <v>487</v>
      </c>
      <c r="O161" s="60"/>
      <c r="P161" s="189">
        <f>O161*H161</f>
        <v>0</v>
      </c>
      <c r="Q161" s="189">
        <v>0</v>
      </c>
      <c r="R161" s="189">
        <f>Q161*H161</f>
        <v>0</v>
      </c>
      <c r="S161" s="189">
        <v>0</v>
      </c>
      <c r="T161" s="190">
        <f>S161*H161</f>
        <v>0</v>
      </c>
      <c r="AR161" s="17" t="s">
        <v>605</v>
      </c>
      <c r="AT161" s="17" t="s">
        <v>600</v>
      </c>
      <c r="AU161" s="17" t="s">
        <v>525</v>
      </c>
      <c r="AY161" s="17" t="s">
        <v>598</v>
      </c>
      <c r="BE161" s="191">
        <f>IF(N161="základní",J161,0)</f>
        <v>0</v>
      </c>
      <c r="BF161" s="191">
        <f>IF(N161="snížená",J161,0)</f>
        <v>0</v>
      </c>
      <c r="BG161" s="191">
        <f>IF(N161="zákl. přenesená",J161,0)</f>
        <v>0</v>
      </c>
      <c r="BH161" s="191">
        <f>IF(N161="sníž. přenesená",J161,0)</f>
        <v>0</v>
      </c>
      <c r="BI161" s="191">
        <f>IF(N161="nulová",J161,0)</f>
        <v>0</v>
      </c>
      <c r="BJ161" s="17" t="s">
        <v>523</v>
      </c>
      <c r="BK161" s="191">
        <f>ROUND(I161*H161,2)</f>
        <v>0</v>
      </c>
      <c r="BL161" s="17" t="s">
        <v>605</v>
      </c>
      <c r="BM161" s="17" t="s">
        <v>891</v>
      </c>
    </row>
    <row r="162" spans="2:65" s="12" customFormat="1">
      <c r="B162" s="192"/>
      <c r="C162" s="193"/>
      <c r="D162" s="194" t="s">
        <v>607</v>
      </c>
      <c r="E162" s="195" t="s">
        <v>447</v>
      </c>
      <c r="F162" s="196" t="s">
        <v>1172</v>
      </c>
      <c r="G162" s="193"/>
      <c r="H162" s="197">
        <v>13.5</v>
      </c>
      <c r="I162" s="198"/>
      <c r="J162" s="193"/>
      <c r="K162" s="193"/>
      <c r="L162" s="199"/>
      <c r="M162" s="200"/>
      <c r="N162" s="201"/>
      <c r="O162" s="201"/>
      <c r="P162" s="201"/>
      <c r="Q162" s="201"/>
      <c r="R162" s="201"/>
      <c r="S162" s="201"/>
      <c r="T162" s="202"/>
      <c r="AT162" s="203" t="s">
        <v>607</v>
      </c>
      <c r="AU162" s="203" t="s">
        <v>525</v>
      </c>
      <c r="AV162" s="12" t="s">
        <v>525</v>
      </c>
      <c r="AW162" s="12" t="s">
        <v>478</v>
      </c>
      <c r="AX162" s="12" t="s">
        <v>523</v>
      </c>
      <c r="AY162" s="203" t="s">
        <v>598</v>
      </c>
    </row>
    <row r="163" spans="2:65" s="1" customFormat="1" ht="16.5" customHeight="1">
      <c r="B163" s="34"/>
      <c r="C163" s="180" t="s">
        <v>800</v>
      </c>
      <c r="D163" s="180" t="s">
        <v>600</v>
      </c>
      <c r="E163" s="181" t="s">
        <v>1173</v>
      </c>
      <c r="F163" s="182" t="s">
        <v>1174</v>
      </c>
      <c r="G163" s="183" t="s">
        <v>603</v>
      </c>
      <c r="H163" s="184">
        <v>6.75</v>
      </c>
      <c r="I163" s="185"/>
      <c r="J163" s="186">
        <f>ROUND(I163*H163,2)</f>
        <v>0</v>
      </c>
      <c r="K163" s="182" t="s">
        <v>604</v>
      </c>
      <c r="L163" s="38"/>
      <c r="M163" s="187" t="s">
        <v>447</v>
      </c>
      <c r="N163" s="188" t="s">
        <v>487</v>
      </c>
      <c r="O163" s="60"/>
      <c r="P163" s="189">
        <f>O163*H163</f>
        <v>0</v>
      </c>
      <c r="Q163" s="189">
        <v>0.10362</v>
      </c>
      <c r="R163" s="189">
        <f>Q163*H163</f>
        <v>0.69943500000000003</v>
      </c>
      <c r="S163" s="189">
        <v>0</v>
      </c>
      <c r="T163" s="190">
        <f>S163*H163</f>
        <v>0</v>
      </c>
      <c r="AR163" s="17" t="s">
        <v>605</v>
      </c>
      <c r="AT163" s="17" t="s">
        <v>600</v>
      </c>
      <c r="AU163" s="17" t="s">
        <v>525</v>
      </c>
      <c r="AY163" s="17" t="s">
        <v>598</v>
      </c>
      <c r="BE163" s="191">
        <f>IF(N163="základní",J163,0)</f>
        <v>0</v>
      </c>
      <c r="BF163" s="191">
        <f>IF(N163="snížená",J163,0)</f>
        <v>0</v>
      </c>
      <c r="BG163" s="191">
        <f>IF(N163="zákl. přenesená",J163,0)</f>
        <v>0</v>
      </c>
      <c r="BH163" s="191">
        <f>IF(N163="sníž. přenesená",J163,0)</f>
        <v>0</v>
      </c>
      <c r="BI163" s="191">
        <f>IF(N163="nulová",J163,0)</f>
        <v>0</v>
      </c>
      <c r="BJ163" s="17" t="s">
        <v>523</v>
      </c>
      <c r="BK163" s="191">
        <f>ROUND(I163*H163,2)</f>
        <v>0</v>
      </c>
      <c r="BL163" s="17" t="s">
        <v>605</v>
      </c>
      <c r="BM163" s="17" t="s">
        <v>1175</v>
      </c>
    </row>
    <row r="164" spans="2:65" s="12" customFormat="1">
      <c r="B164" s="192"/>
      <c r="C164" s="193"/>
      <c r="D164" s="194" t="s">
        <v>607</v>
      </c>
      <c r="E164" s="195" t="s">
        <v>447</v>
      </c>
      <c r="F164" s="196" t="s">
        <v>292</v>
      </c>
      <c r="G164" s="193"/>
      <c r="H164" s="197">
        <v>6.75</v>
      </c>
      <c r="I164" s="198"/>
      <c r="J164" s="193"/>
      <c r="K164" s="193"/>
      <c r="L164" s="199"/>
      <c r="M164" s="200"/>
      <c r="N164" s="201"/>
      <c r="O164" s="201"/>
      <c r="P164" s="201"/>
      <c r="Q164" s="201"/>
      <c r="R164" s="201"/>
      <c r="S164" s="201"/>
      <c r="T164" s="202"/>
      <c r="AT164" s="203" t="s">
        <v>607</v>
      </c>
      <c r="AU164" s="203" t="s">
        <v>525</v>
      </c>
      <c r="AV164" s="12" t="s">
        <v>525</v>
      </c>
      <c r="AW164" s="12" t="s">
        <v>478</v>
      </c>
      <c r="AX164" s="12" t="s">
        <v>523</v>
      </c>
      <c r="AY164" s="203" t="s">
        <v>598</v>
      </c>
    </row>
    <row r="165" spans="2:65" s="1" customFormat="1" ht="16.5" customHeight="1">
      <c r="B165" s="34"/>
      <c r="C165" s="226" t="s">
        <v>807</v>
      </c>
      <c r="D165" s="226" t="s">
        <v>712</v>
      </c>
      <c r="E165" s="227" t="s">
        <v>1176</v>
      </c>
      <c r="F165" s="228" t="s">
        <v>1177</v>
      </c>
      <c r="G165" s="229" t="s">
        <v>603</v>
      </c>
      <c r="H165" s="230">
        <v>3.375</v>
      </c>
      <c r="I165" s="231"/>
      <c r="J165" s="232">
        <f>ROUND(I165*H165,2)</f>
        <v>0</v>
      </c>
      <c r="K165" s="228" t="s">
        <v>604</v>
      </c>
      <c r="L165" s="233"/>
      <c r="M165" s="234" t="s">
        <v>447</v>
      </c>
      <c r="N165" s="235" t="s">
        <v>487</v>
      </c>
      <c r="O165" s="60"/>
      <c r="P165" s="189">
        <f>O165*H165</f>
        <v>0</v>
      </c>
      <c r="Q165" s="189">
        <v>0.17599999999999999</v>
      </c>
      <c r="R165" s="189">
        <f>Q165*H165</f>
        <v>0.59399999999999997</v>
      </c>
      <c r="S165" s="189">
        <v>0</v>
      </c>
      <c r="T165" s="190">
        <f>S165*H165</f>
        <v>0</v>
      </c>
      <c r="AR165" s="17" t="s">
        <v>639</v>
      </c>
      <c r="AT165" s="17" t="s">
        <v>712</v>
      </c>
      <c r="AU165" s="17" t="s">
        <v>525</v>
      </c>
      <c r="AY165" s="17" t="s">
        <v>598</v>
      </c>
      <c r="BE165" s="191">
        <f>IF(N165="základní",J165,0)</f>
        <v>0</v>
      </c>
      <c r="BF165" s="191">
        <f>IF(N165="snížená",J165,0)</f>
        <v>0</v>
      </c>
      <c r="BG165" s="191">
        <f>IF(N165="zákl. přenesená",J165,0)</f>
        <v>0</v>
      </c>
      <c r="BH165" s="191">
        <f>IF(N165="sníž. přenesená",J165,0)</f>
        <v>0</v>
      </c>
      <c r="BI165" s="191">
        <f>IF(N165="nulová",J165,0)</f>
        <v>0</v>
      </c>
      <c r="BJ165" s="17" t="s">
        <v>523</v>
      </c>
      <c r="BK165" s="191">
        <f>ROUND(I165*H165,2)</f>
        <v>0</v>
      </c>
      <c r="BL165" s="17" t="s">
        <v>605</v>
      </c>
      <c r="BM165" s="17" t="s">
        <v>1178</v>
      </c>
    </row>
    <row r="166" spans="2:65" s="12" customFormat="1">
      <c r="B166" s="192"/>
      <c r="C166" s="193"/>
      <c r="D166" s="194" t="s">
        <v>607</v>
      </c>
      <c r="E166" s="193"/>
      <c r="F166" s="196" t="s">
        <v>293</v>
      </c>
      <c r="G166" s="193"/>
      <c r="H166" s="197">
        <v>3.375</v>
      </c>
      <c r="I166" s="198"/>
      <c r="J166" s="193"/>
      <c r="K166" s="193"/>
      <c r="L166" s="199"/>
      <c r="M166" s="200"/>
      <c r="N166" s="201"/>
      <c r="O166" s="201"/>
      <c r="P166" s="201"/>
      <c r="Q166" s="201"/>
      <c r="R166" s="201"/>
      <c r="S166" s="201"/>
      <c r="T166" s="202"/>
      <c r="AT166" s="203" t="s">
        <v>607</v>
      </c>
      <c r="AU166" s="203" t="s">
        <v>525</v>
      </c>
      <c r="AV166" s="12" t="s">
        <v>525</v>
      </c>
      <c r="AW166" s="12" t="s">
        <v>450</v>
      </c>
      <c r="AX166" s="12" t="s">
        <v>523</v>
      </c>
      <c r="AY166" s="203" t="s">
        <v>598</v>
      </c>
    </row>
    <row r="167" spans="2:65" s="1" customFormat="1" ht="16.5" customHeight="1">
      <c r="B167" s="34"/>
      <c r="C167" s="180" t="s">
        <v>811</v>
      </c>
      <c r="D167" s="180" t="s">
        <v>600</v>
      </c>
      <c r="E167" s="181" t="s">
        <v>905</v>
      </c>
      <c r="F167" s="182" t="s">
        <v>906</v>
      </c>
      <c r="G167" s="183" t="s">
        <v>700</v>
      </c>
      <c r="H167" s="184">
        <v>24</v>
      </c>
      <c r="I167" s="185"/>
      <c r="J167" s="186">
        <f>ROUND(I167*H167,2)</f>
        <v>0</v>
      </c>
      <c r="K167" s="182" t="s">
        <v>604</v>
      </c>
      <c r="L167" s="38"/>
      <c r="M167" s="187" t="s">
        <v>447</v>
      </c>
      <c r="N167" s="188" t="s">
        <v>487</v>
      </c>
      <c r="O167" s="60"/>
      <c r="P167" s="189">
        <f>O167*H167</f>
        <v>0</v>
      </c>
      <c r="Q167" s="189">
        <v>3.5999999999999999E-3</v>
      </c>
      <c r="R167" s="189">
        <f>Q167*H167</f>
        <v>8.6400000000000005E-2</v>
      </c>
      <c r="S167" s="189">
        <v>0</v>
      </c>
      <c r="T167" s="190">
        <f>S167*H167</f>
        <v>0</v>
      </c>
      <c r="AR167" s="17" t="s">
        <v>605</v>
      </c>
      <c r="AT167" s="17" t="s">
        <v>600</v>
      </c>
      <c r="AU167" s="17" t="s">
        <v>525</v>
      </c>
      <c r="AY167" s="17" t="s">
        <v>598</v>
      </c>
      <c r="BE167" s="191">
        <f>IF(N167="základní",J167,0)</f>
        <v>0</v>
      </c>
      <c r="BF167" s="191">
        <f>IF(N167="snížená",J167,0)</f>
        <v>0</v>
      </c>
      <c r="BG167" s="191">
        <f>IF(N167="zákl. přenesená",J167,0)</f>
        <v>0</v>
      </c>
      <c r="BH167" s="191">
        <f>IF(N167="sníž. přenesená",J167,0)</f>
        <v>0</v>
      </c>
      <c r="BI167" s="191">
        <f>IF(N167="nulová",J167,0)</f>
        <v>0</v>
      </c>
      <c r="BJ167" s="17" t="s">
        <v>523</v>
      </c>
      <c r="BK167" s="191">
        <f>ROUND(I167*H167,2)</f>
        <v>0</v>
      </c>
      <c r="BL167" s="17" t="s">
        <v>605</v>
      </c>
      <c r="BM167" s="17" t="s">
        <v>907</v>
      </c>
    </row>
    <row r="168" spans="2:65" s="12" customFormat="1">
      <c r="B168" s="192"/>
      <c r="C168" s="193"/>
      <c r="D168" s="194" t="s">
        <v>607</v>
      </c>
      <c r="E168" s="195" t="s">
        <v>447</v>
      </c>
      <c r="F168" s="196" t="s">
        <v>294</v>
      </c>
      <c r="G168" s="193"/>
      <c r="H168" s="197">
        <v>24</v>
      </c>
      <c r="I168" s="198"/>
      <c r="J168" s="193"/>
      <c r="K168" s="193"/>
      <c r="L168" s="199"/>
      <c r="M168" s="200"/>
      <c r="N168" s="201"/>
      <c r="O168" s="201"/>
      <c r="P168" s="201"/>
      <c r="Q168" s="201"/>
      <c r="R168" s="201"/>
      <c r="S168" s="201"/>
      <c r="T168" s="202"/>
      <c r="AT168" s="203" t="s">
        <v>607</v>
      </c>
      <c r="AU168" s="203" t="s">
        <v>525</v>
      </c>
      <c r="AV168" s="12" t="s">
        <v>525</v>
      </c>
      <c r="AW168" s="12" t="s">
        <v>478</v>
      </c>
      <c r="AX168" s="12" t="s">
        <v>523</v>
      </c>
      <c r="AY168" s="203" t="s">
        <v>598</v>
      </c>
    </row>
    <row r="169" spans="2:65" s="11" customFormat="1" ht="22.9" customHeight="1">
      <c r="B169" s="164"/>
      <c r="C169" s="165"/>
      <c r="D169" s="166" t="s">
        <v>515</v>
      </c>
      <c r="E169" s="178" t="s">
        <v>639</v>
      </c>
      <c r="F169" s="178" t="s">
        <v>914</v>
      </c>
      <c r="G169" s="165"/>
      <c r="H169" s="165"/>
      <c r="I169" s="168"/>
      <c r="J169" s="179">
        <f>BK169</f>
        <v>0</v>
      </c>
      <c r="K169" s="165"/>
      <c r="L169" s="170"/>
      <c r="M169" s="171"/>
      <c r="N169" s="172"/>
      <c r="O169" s="172"/>
      <c r="P169" s="173">
        <f>SUM(P170:P173)</f>
        <v>0</v>
      </c>
      <c r="Q169" s="172"/>
      <c r="R169" s="173">
        <f>SUM(R170:R173)</f>
        <v>1.9298311999999997</v>
      </c>
      <c r="S169" s="172"/>
      <c r="T169" s="174">
        <f>SUM(T170:T173)</f>
        <v>0</v>
      </c>
      <c r="AR169" s="175" t="s">
        <v>523</v>
      </c>
      <c r="AT169" s="176" t="s">
        <v>515</v>
      </c>
      <c r="AU169" s="176" t="s">
        <v>523</v>
      </c>
      <c r="AY169" s="175" t="s">
        <v>598</v>
      </c>
      <c r="BK169" s="177">
        <f>SUM(BK170:BK173)</f>
        <v>0</v>
      </c>
    </row>
    <row r="170" spans="2:65" s="1" customFormat="1" ht="16.5" customHeight="1">
      <c r="B170" s="34"/>
      <c r="C170" s="180" t="s">
        <v>818</v>
      </c>
      <c r="D170" s="180" t="s">
        <v>600</v>
      </c>
      <c r="E170" s="181" t="s">
        <v>1181</v>
      </c>
      <c r="F170" s="182" t="s">
        <v>1182</v>
      </c>
      <c r="G170" s="183" t="s">
        <v>603</v>
      </c>
      <c r="H170" s="184">
        <v>18.72</v>
      </c>
      <c r="I170" s="185"/>
      <c r="J170" s="186">
        <f>ROUND(I170*H170,2)</f>
        <v>0</v>
      </c>
      <c r="K170" s="182" t="s">
        <v>604</v>
      </c>
      <c r="L170" s="38"/>
      <c r="M170" s="187" t="s">
        <v>447</v>
      </c>
      <c r="N170" s="188" t="s">
        <v>487</v>
      </c>
      <c r="O170" s="60"/>
      <c r="P170" s="189">
        <f>O170*H170</f>
        <v>0</v>
      </c>
      <c r="Q170" s="189">
        <v>3.96E-3</v>
      </c>
      <c r="R170" s="189">
        <f>Q170*H170</f>
        <v>7.4131199999999994E-2</v>
      </c>
      <c r="S170" s="189">
        <v>0</v>
      </c>
      <c r="T170" s="190">
        <f>S170*H170</f>
        <v>0</v>
      </c>
      <c r="AR170" s="17" t="s">
        <v>605</v>
      </c>
      <c r="AT170" s="17" t="s">
        <v>600</v>
      </c>
      <c r="AU170" s="17" t="s">
        <v>525</v>
      </c>
      <c r="AY170" s="17" t="s">
        <v>598</v>
      </c>
      <c r="BE170" s="191">
        <f>IF(N170="základní",J170,0)</f>
        <v>0</v>
      </c>
      <c r="BF170" s="191">
        <f>IF(N170="snížená",J170,0)</f>
        <v>0</v>
      </c>
      <c r="BG170" s="191">
        <f>IF(N170="zákl. přenesená",J170,0)</f>
        <v>0</v>
      </c>
      <c r="BH170" s="191">
        <f>IF(N170="sníž. přenesená",J170,0)</f>
        <v>0</v>
      </c>
      <c r="BI170" s="191">
        <f>IF(N170="nulová",J170,0)</f>
        <v>0</v>
      </c>
      <c r="BJ170" s="17" t="s">
        <v>523</v>
      </c>
      <c r="BK170" s="191">
        <f>ROUND(I170*H170,2)</f>
        <v>0</v>
      </c>
      <c r="BL170" s="17" t="s">
        <v>605</v>
      </c>
      <c r="BM170" s="17" t="s">
        <v>261</v>
      </c>
    </row>
    <row r="171" spans="2:65" s="12" customFormat="1">
      <c r="B171" s="192"/>
      <c r="C171" s="193"/>
      <c r="D171" s="194" t="s">
        <v>607</v>
      </c>
      <c r="E171" s="195" t="s">
        <v>447</v>
      </c>
      <c r="F171" s="196" t="s">
        <v>295</v>
      </c>
      <c r="G171" s="193"/>
      <c r="H171" s="197">
        <v>18.72</v>
      </c>
      <c r="I171" s="198"/>
      <c r="J171" s="193"/>
      <c r="K171" s="193"/>
      <c r="L171" s="199"/>
      <c r="M171" s="200"/>
      <c r="N171" s="201"/>
      <c r="O171" s="201"/>
      <c r="P171" s="201"/>
      <c r="Q171" s="201"/>
      <c r="R171" s="201"/>
      <c r="S171" s="201"/>
      <c r="T171" s="202"/>
      <c r="AT171" s="203" t="s">
        <v>607</v>
      </c>
      <c r="AU171" s="203" t="s">
        <v>525</v>
      </c>
      <c r="AV171" s="12" t="s">
        <v>525</v>
      </c>
      <c r="AW171" s="12" t="s">
        <v>478</v>
      </c>
      <c r="AX171" s="12" t="s">
        <v>523</v>
      </c>
      <c r="AY171" s="203" t="s">
        <v>598</v>
      </c>
    </row>
    <row r="172" spans="2:65" s="1" customFormat="1" ht="16.5" customHeight="1">
      <c r="B172" s="34"/>
      <c r="C172" s="180" t="s">
        <v>825</v>
      </c>
      <c r="D172" s="180" t="s">
        <v>600</v>
      </c>
      <c r="E172" s="181" t="s">
        <v>1185</v>
      </c>
      <c r="F172" s="182" t="s">
        <v>1186</v>
      </c>
      <c r="G172" s="183" t="s">
        <v>962</v>
      </c>
      <c r="H172" s="184">
        <v>35</v>
      </c>
      <c r="I172" s="185"/>
      <c r="J172" s="186">
        <f>ROUND(I172*H172,2)</f>
        <v>0</v>
      </c>
      <c r="K172" s="182" t="s">
        <v>447</v>
      </c>
      <c r="L172" s="38"/>
      <c r="M172" s="187" t="s">
        <v>447</v>
      </c>
      <c r="N172" s="188" t="s">
        <v>487</v>
      </c>
      <c r="O172" s="60"/>
      <c r="P172" s="189">
        <f>O172*H172</f>
        <v>0</v>
      </c>
      <c r="Q172" s="189">
        <v>7.0200000000000002E-3</v>
      </c>
      <c r="R172" s="189">
        <f>Q172*H172</f>
        <v>0.2457</v>
      </c>
      <c r="S172" s="189">
        <v>0</v>
      </c>
      <c r="T172" s="190">
        <f>S172*H172</f>
        <v>0</v>
      </c>
      <c r="AR172" s="17" t="s">
        <v>605</v>
      </c>
      <c r="AT172" s="17" t="s">
        <v>600</v>
      </c>
      <c r="AU172" s="17" t="s">
        <v>525</v>
      </c>
      <c r="AY172" s="17" t="s">
        <v>598</v>
      </c>
      <c r="BE172" s="191">
        <f>IF(N172="základní",J172,0)</f>
        <v>0</v>
      </c>
      <c r="BF172" s="191">
        <f>IF(N172="snížená",J172,0)</f>
        <v>0</v>
      </c>
      <c r="BG172" s="191">
        <f>IF(N172="zákl. přenesená",J172,0)</f>
        <v>0</v>
      </c>
      <c r="BH172" s="191">
        <f>IF(N172="sníž. přenesená",J172,0)</f>
        <v>0</v>
      </c>
      <c r="BI172" s="191">
        <f>IF(N172="nulová",J172,0)</f>
        <v>0</v>
      </c>
      <c r="BJ172" s="17" t="s">
        <v>523</v>
      </c>
      <c r="BK172" s="191">
        <f>ROUND(I172*H172,2)</f>
        <v>0</v>
      </c>
      <c r="BL172" s="17" t="s">
        <v>605</v>
      </c>
      <c r="BM172" s="17" t="s">
        <v>263</v>
      </c>
    </row>
    <row r="173" spans="2:65" s="1" customFormat="1" ht="16.5" customHeight="1">
      <c r="B173" s="34"/>
      <c r="C173" s="226" t="s">
        <v>833</v>
      </c>
      <c r="D173" s="226" t="s">
        <v>712</v>
      </c>
      <c r="E173" s="227" t="s">
        <v>1188</v>
      </c>
      <c r="F173" s="228" t="s">
        <v>1189</v>
      </c>
      <c r="G173" s="229" t="s">
        <v>962</v>
      </c>
      <c r="H173" s="230">
        <v>35</v>
      </c>
      <c r="I173" s="231"/>
      <c r="J173" s="232">
        <f>ROUND(I173*H173,2)</f>
        <v>0</v>
      </c>
      <c r="K173" s="228" t="s">
        <v>447</v>
      </c>
      <c r="L173" s="233"/>
      <c r="M173" s="234" t="s">
        <v>447</v>
      </c>
      <c r="N173" s="235" t="s">
        <v>487</v>
      </c>
      <c r="O173" s="60"/>
      <c r="P173" s="189">
        <f>O173*H173</f>
        <v>0</v>
      </c>
      <c r="Q173" s="189">
        <v>4.5999999999999999E-2</v>
      </c>
      <c r="R173" s="189">
        <f>Q173*H173</f>
        <v>1.6099999999999999</v>
      </c>
      <c r="S173" s="189">
        <v>0</v>
      </c>
      <c r="T173" s="190">
        <f>S173*H173</f>
        <v>0</v>
      </c>
      <c r="AR173" s="17" t="s">
        <v>639</v>
      </c>
      <c r="AT173" s="17" t="s">
        <v>712</v>
      </c>
      <c r="AU173" s="17" t="s">
        <v>525</v>
      </c>
      <c r="AY173" s="17" t="s">
        <v>598</v>
      </c>
      <c r="BE173" s="191">
        <f>IF(N173="základní",J173,0)</f>
        <v>0</v>
      </c>
      <c r="BF173" s="191">
        <f>IF(N173="snížená",J173,0)</f>
        <v>0</v>
      </c>
      <c r="BG173" s="191">
        <f>IF(N173="zákl. přenesená",J173,0)</f>
        <v>0</v>
      </c>
      <c r="BH173" s="191">
        <f>IF(N173="sníž. přenesená",J173,0)</f>
        <v>0</v>
      </c>
      <c r="BI173" s="191">
        <f>IF(N173="nulová",J173,0)</f>
        <v>0</v>
      </c>
      <c r="BJ173" s="17" t="s">
        <v>523</v>
      </c>
      <c r="BK173" s="191">
        <f>ROUND(I173*H173,2)</f>
        <v>0</v>
      </c>
      <c r="BL173" s="17" t="s">
        <v>605</v>
      </c>
      <c r="BM173" s="17" t="s">
        <v>264</v>
      </c>
    </row>
    <row r="174" spans="2:65" s="11" customFormat="1" ht="22.9" customHeight="1">
      <c r="B174" s="164"/>
      <c r="C174" s="165"/>
      <c r="D174" s="166" t="s">
        <v>515</v>
      </c>
      <c r="E174" s="178" t="s">
        <v>646</v>
      </c>
      <c r="F174" s="178" t="s">
        <v>973</v>
      </c>
      <c r="G174" s="165"/>
      <c r="H174" s="165"/>
      <c r="I174" s="168"/>
      <c r="J174" s="179">
        <f>BK174</f>
        <v>0</v>
      </c>
      <c r="K174" s="165"/>
      <c r="L174" s="170"/>
      <c r="M174" s="171"/>
      <c r="N174" s="172"/>
      <c r="O174" s="172"/>
      <c r="P174" s="173">
        <f>SUM(P175:P180)</f>
        <v>0</v>
      </c>
      <c r="Q174" s="172"/>
      <c r="R174" s="173">
        <f>SUM(R175:R180)</f>
        <v>2.8800000000000002E-3</v>
      </c>
      <c r="S174" s="172"/>
      <c r="T174" s="174">
        <f>SUM(T175:T180)</f>
        <v>0</v>
      </c>
      <c r="AR174" s="175" t="s">
        <v>523</v>
      </c>
      <c r="AT174" s="176" t="s">
        <v>515</v>
      </c>
      <c r="AU174" s="176" t="s">
        <v>523</v>
      </c>
      <c r="AY174" s="175" t="s">
        <v>598</v>
      </c>
      <c r="BK174" s="177">
        <f>SUM(BK175:BK180)</f>
        <v>0</v>
      </c>
    </row>
    <row r="175" spans="2:65" s="1" customFormat="1" ht="16.5" customHeight="1">
      <c r="B175" s="34"/>
      <c r="C175" s="180" t="s">
        <v>842</v>
      </c>
      <c r="D175" s="180" t="s">
        <v>600</v>
      </c>
      <c r="E175" s="181" t="s">
        <v>975</v>
      </c>
      <c r="F175" s="182" t="s">
        <v>976</v>
      </c>
      <c r="G175" s="183" t="s">
        <v>700</v>
      </c>
      <c r="H175" s="184">
        <v>24</v>
      </c>
      <c r="I175" s="185"/>
      <c r="J175" s="186">
        <f>ROUND(I175*H175,2)</f>
        <v>0</v>
      </c>
      <c r="K175" s="182" t="s">
        <v>604</v>
      </c>
      <c r="L175" s="38"/>
      <c r="M175" s="187" t="s">
        <v>447</v>
      </c>
      <c r="N175" s="188" t="s">
        <v>487</v>
      </c>
      <c r="O175" s="60"/>
      <c r="P175" s="189">
        <f>O175*H175</f>
        <v>0</v>
      </c>
      <c r="Q175" s="189">
        <v>0</v>
      </c>
      <c r="R175" s="189">
        <f>Q175*H175</f>
        <v>0</v>
      </c>
      <c r="S175" s="189">
        <v>0</v>
      </c>
      <c r="T175" s="190">
        <f>S175*H175</f>
        <v>0</v>
      </c>
      <c r="AR175" s="17" t="s">
        <v>605</v>
      </c>
      <c r="AT175" s="17" t="s">
        <v>600</v>
      </c>
      <c r="AU175" s="17" t="s">
        <v>525</v>
      </c>
      <c r="AY175" s="17" t="s">
        <v>598</v>
      </c>
      <c r="BE175" s="191">
        <f>IF(N175="základní",J175,0)</f>
        <v>0</v>
      </c>
      <c r="BF175" s="191">
        <f>IF(N175="snížená",J175,0)</f>
        <v>0</v>
      </c>
      <c r="BG175" s="191">
        <f>IF(N175="zákl. přenesená",J175,0)</f>
        <v>0</v>
      </c>
      <c r="BH175" s="191">
        <f>IF(N175="sníž. přenesená",J175,0)</f>
        <v>0</v>
      </c>
      <c r="BI175" s="191">
        <f>IF(N175="nulová",J175,0)</f>
        <v>0</v>
      </c>
      <c r="BJ175" s="17" t="s">
        <v>523</v>
      </c>
      <c r="BK175" s="191">
        <f>ROUND(I175*H175,2)</f>
        <v>0</v>
      </c>
      <c r="BL175" s="17" t="s">
        <v>605</v>
      </c>
      <c r="BM175" s="17" t="s">
        <v>977</v>
      </c>
    </row>
    <row r="176" spans="2:65" s="12" customFormat="1">
      <c r="B176" s="192"/>
      <c r="C176" s="193"/>
      <c r="D176" s="194" t="s">
        <v>607</v>
      </c>
      <c r="E176" s="195" t="s">
        <v>447</v>
      </c>
      <c r="F176" s="196" t="s">
        <v>294</v>
      </c>
      <c r="G176" s="193"/>
      <c r="H176" s="197">
        <v>24</v>
      </c>
      <c r="I176" s="198"/>
      <c r="J176" s="193"/>
      <c r="K176" s="193"/>
      <c r="L176" s="199"/>
      <c r="M176" s="200"/>
      <c r="N176" s="201"/>
      <c r="O176" s="201"/>
      <c r="P176" s="201"/>
      <c r="Q176" s="201"/>
      <c r="R176" s="201"/>
      <c r="S176" s="201"/>
      <c r="T176" s="202"/>
      <c r="AT176" s="203" t="s">
        <v>607</v>
      </c>
      <c r="AU176" s="203" t="s">
        <v>525</v>
      </c>
      <c r="AV176" s="12" t="s">
        <v>525</v>
      </c>
      <c r="AW176" s="12" t="s">
        <v>478</v>
      </c>
      <c r="AX176" s="12" t="s">
        <v>523</v>
      </c>
      <c r="AY176" s="203" t="s">
        <v>598</v>
      </c>
    </row>
    <row r="177" spans="2:65" s="1" customFormat="1" ht="16.5" customHeight="1">
      <c r="B177" s="34"/>
      <c r="C177" s="180" t="s">
        <v>848</v>
      </c>
      <c r="D177" s="180" t="s">
        <v>600</v>
      </c>
      <c r="E177" s="181" t="s">
        <v>979</v>
      </c>
      <c r="F177" s="182" t="s">
        <v>980</v>
      </c>
      <c r="G177" s="183" t="s">
        <v>700</v>
      </c>
      <c r="H177" s="184">
        <v>24</v>
      </c>
      <c r="I177" s="185"/>
      <c r="J177" s="186">
        <f>ROUND(I177*H177,2)</f>
        <v>0</v>
      </c>
      <c r="K177" s="182" t="s">
        <v>604</v>
      </c>
      <c r="L177" s="38"/>
      <c r="M177" s="187" t="s">
        <v>447</v>
      </c>
      <c r="N177" s="188" t="s">
        <v>487</v>
      </c>
      <c r="O177" s="60"/>
      <c r="P177" s="189">
        <f>O177*H177</f>
        <v>0</v>
      </c>
      <c r="Q177" s="189">
        <v>0</v>
      </c>
      <c r="R177" s="189">
        <f>Q177*H177</f>
        <v>0</v>
      </c>
      <c r="S177" s="189">
        <v>0</v>
      </c>
      <c r="T177" s="190">
        <f>S177*H177</f>
        <v>0</v>
      </c>
      <c r="AR177" s="17" t="s">
        <v>605</v>
      </c>
      <c r="AT177" s="17" t="s">
        <v>600</v>
      </c>
      <c r="AU177" s="17" t="s">
        <v>525</v>
      </c>
      <c r="AY177" s="17" t="s">
        <v>598</v>
      </c>
      <c r="BE177" s="191">
        <f>IF(N177="základní",J177,0)</f>
        <v>0</v>
      </c>
      <c r="BF177" s="191">
        <f>IF(N177="snížená",J177,0)</f>
        <v>0</v>
      </c>
      <c r="BG177" s="191">
        <f>IF(N177="zákl. přenesená",J177,0)</f>
        <v>0</v>
      </c>
      <c r="BH177" s="191">
        <f>IF(N177="sníž. přenesená",J177,0)</f>
        <v>0</v>
      </c>
      <c r="BI177" s="191">
        <f>IF(N177="nulová",J177,0)</f>
        <v>0</v>
      </c>
      <c r="BJ177" s="17" t="s">
        <v>523</v>
      </c>
      <c r="BK177" s="191">
        <f>ROUND(I177*H177,2)</f>
        <v>0</v>
      </c>
      <c r="BL177" s="17" t="s">
        <v>605</v>
      </c>
      <c r="BM177" s="17" t="s">
        <v>981</v>
      </c>
    </row>
    <row r="178" spans="2:65" s="1" customFormat="1" ht="16.5" customHeight="1">
      <c r="B178" s="34"/>
      <c r="C178" s="180" t="s">
        <v>852</v>
      </c>
      <c r="D178" s="180" t="s">
        <v>600</v>
      </c>
      <c r="E178" s="181" t="s">
        <v>983</v>
      </c>
      <c r="F178" s="182" t="s">
        <v>984</v>
      </c>
      <c r="G178" s="183" t="s">
        <v>700</v>
      </c>
      <c r="H178" s="184">
        <v>24</v>
      </c>
      <c r="I178" s="185"/>
      <c r="J178" s="186">
        <f>ROUND(I178*H178,2)</f>
        <v>0</v>
      </c>
      <c r="K178" s="182" t="s">
        <v>604</v>
      </c>
      <c r="L178" s="38"/>
      <c r="M178" s="187" t="s">
        <v>447</v>
      </c>
      <c r="N178" s="188" t="s">
        <v>487</v>
      </c>
      <c r="O178" s="60"/>
      <c r="P178" s="189">
        <f>O178*H178</f>
        <v>0</v>
      </c>
      <c r="Q178" s="189">
        <v>0</v>
      </c>
      <c r="R178" s="189">
        <f>Q178*H178</f>
        <v>0</v>
      </c>
      <c r="S178" s="189">
        <v>0</v>
      </c>
      <c r="T178" s="190">
        <f>S178*H178</f>
        <v>0</v>
      </c>
      <c r="AR178" s="17" t="s">
        <v>605</v>
      </c>
      <c r="AT178" s="17" t="s">
        <v>600</v>
      </c>
      <c r="AU178" s="17" t="s">
        <v>525</v>
      </c>
      <c r="AY178" s="17" t="s">
        <v>598</v>
      </c>
      <c r="BE178" s="191">
        <f>IF(N178="základní",J178,0)</f>
        <v>0</v>
      </c>
      <c r="BF178" s="191">
        <f>IF(N178="snížená",J178,0)</f>
        <v>0</v>
      </c>
      <c r="BG178" s="191">
        <f>IF(N178="zákl. přenesená",J178,0)</f>
        <v>0</v>
      </c>
      <c r="BH178" s="191">
        <f>IF(N178="sníž. přenesená",J178,0)</f>
        <v>0</v>
      </c>
      <c r="BI178" s="191">
        <f>IF(N178="nulová",J178,0)</f>
        <v>0</v>
      </c>
      <c r="BJ178" s="17" t="s">
        <v>523</v>
      </c>
      <c r="BK178" s="191">
        <f>ROUND(I178*H178,2)</f>
        <v>0</v>
      </c>
      <c r="BL178" s="17" t="s">
        <v>605</v>
      </c>
      <c r="BM178" s="17" t="s">
        <v>985</v>
      </c>
    </row>
    <row r="179" spans="2:65" s="1" customFormat="1" ht="16.5" customHeight="1">
      <c r="B179" s="34"/>
      <c r="C179" s="180" t="s">
        <v>858</v>
      </c>
      <c r="D179" s="180" t="s">
        <v>600</v>
      </c>
      <c r="E179" s="181" t="s">
        <v>1191</v>
      </c>
      <c r="F179" s="182" t="s">
        <v>1192</v>
      </c>
      <c r="G179" s="183" t="s">
        <v>700</v>
      </c>
      <c r="H179" s="184">
        <v>36</v>
      </c>
      <c r="I179" s="185"/>
      <c r="J179" s="186">
        <f>ROUND(I179*H179,2)</f>
        <v>0</v>
      </c>
      <c r="K179" s="182" t="s">
        <v>604</v>
      </c>
      <c r="L179" s="38"/>
      <c r="M179" s="187" t="s">
        <v>447</v>
      </c>
      <c r="N179" s="188" t="s">
        <v>487</v>
      </c>
      <c r="O179" s="60"/>
      <c r="P179" s="189">
        <f>O179*H179</f>
        <v>0</v>
      </c>
      <c r="Q179" s="189">
        <v>8.0000000000000007E-5</v>
      </c>
      <c r="R179" s="189">
        <f>Q179*H179</f>
        <v>2.8800000000000002E-3</v>
      </c>
      <c r="S179" s="189">
        <v>0</v>
      </c>
      <c r="T179" s="190">
        <f>S179*H179</f>
        <v>0</v>
      </c>
      <c r="AR179" s="17" t="s">
        <v>605</v>
      </c>
      <c r="AT179" s="17" t="s">
        <v>600</v>
      </c>
      <c r="AU179" s="17" t="s">
        <v>525</v>
      </c>
      <c r="AY179" s="17" t="s">
        <v>598</v>
      </c>
      <c r="BE179" s="191">
        <f>IF(N179="základní",J179,0)</f>
        <v>0</v>
      </c>
      <c r="BF179" s="191">
        <f>IF(N179="snížená",J179,0)</f>
        <v>0</v>
      </c>
      <c r="BG179" s="191">
        <f>IF(N179="zákl. přenesená",J179,0)</f>
        <v>0</v>
      </c>
      <c r="BH179" s="191">
        <f>IF(N179="sníž. přenesená",J179,0)</f>
        <v>0</v>
      </c>
      <c r="BI179" s="191">
        <f>IF(N179="nulová",J179,0)</f>
        <v>0</v>
      </c>
      <c r="BJ179" s="17" t="s">
        <v>523</v>
      </c>
      <c r="BK179" s="191">
        <f>ROUND(I179*H179,2)</f>
        <v>0</v>
      </c>
      <c r="BL179" s="17" t="s">
        <v>605</v>
      </c>
      <c r="BM179" s="17" t="s">
        <v>1193</v>
      </c>
    </row>
    <row r="180" spans="2:65" s="12" customFormat="1">
      <c r="B180" s="192"/>
      <c r="C180" s="193"/>
      <c r="D180" s="194" t="s">
        <v>607</v>
      </c>
      <c r="E180" s="195" t="s">
        <v>447</v>
      </c>
      <c r="F180" s="196" t="s">
        <v>1194</v>
      </c>
      <c r="G180" s="193"/>
      <c r="H180" s="197">
        <v>36</v>
      </c>
      <c r="I180" s="198"/>
      <c r="J180" s="193"/>
      <c r="K180" s="193"/>
      <c r="L180" s="199"/>
      <c r="M180" s="200"/>
      <c r="N180" s="201"/>
      <c r="O180" s="201"/>
      <c r="P180" s="201"/>
      <c r="Q180" s="201"/>
      <c r="R180" s="201"/>
      <c r="S180" s="201"/>
      <c r="T180" s="202"/>
      <c r="AT180" s="203" t="s">
        <v>607</v>
      </c>
      <c r="AU180" s="203" t="s">
        <v>525</v>
      </c>
      <c r="AV180" s="12" t="s">
        <v>525</v>
      </c>
      <c r="AW180" s="12" t="s">
        <v>478</v>
      </c>
      <c r="AX180" s="12" t="s">
        <v>523</v>
      </c>
      <c r="AY180" s="203" t="s">
        <v>598</v>
      </c>
    </row>
    <row r="181" spans="2:65" s="11" customFormat="1" ht="22.9" customHeight="1">
      <c r="B181" s="164"/>
      <c r="C181" s="165"/>
      <c r="D181" s="166" t="s">
        <v>515</v>
      </c>
      <c r="E181" s="178" t="s">
        <v>986</v>
      </c>
      <c r="F181" s="178" t="s">
        <v>987</v>
      </c>
      <c r="G181" s="165"/>
      <c r="H181" s="165"/>
      <c r="I181" s="168"/>
      <c r="J181" s="179">
        <f>BK181</f>
        <v>0</v>
      </c>
      <c r="K181" s="165"/>
      <c r="L181" s="170"/>
      <c r="M181" s="171"/>
      <c r="N181" s="172"/>
      <c r="O181" s="172"/>
      <c r="P181" s="173">
        <f>SUM(P182:P189)</f>
        <v>0</v>
      </c>
      <c r="Q181" s="172"/>
      <c r="R181" s="173">
        <f>SUM(R182:R189)</f>
        <v>0</v>
      </c>
      <c r="S181" s="172"/>
      <c r="T181" s="174">
        <f>SUM(T182:T189)</f>
        <v>0</v>
      </c>
      <c r="AR181" s="175" t="s">
        <v>523</v>
      </c>
      <c r="AT181" s="176" t="s">
        <v>515</v>
      </c>
      <c r="AU181" s="176" t="s">
        <v>523</v>
      </c>
      <c r="AY181" s="175" t="s">
        <v>598</v>
      </c>
      <c r="BK181" s="177">
        <f>SUM(BK182:BK189)</f>
        <v>0</v>
      </c>
    </row>
    <row r="182" spans="2:65" s="1" customFormat="1" ht="16.5" customHeight="1">
      <c r="B182" s="34"/>
      <c r="C182" s="180" t="s">
        <v>862</v>
      </c>
      <c r="D182" s="180" t="s">
        <v>600</v>
      </c>
      <c r="E182" s="181" t="s">
        <v>989</v>
      </c>
      <c r="F182" s="182" t="s">
        <v>990</v>
      </c>
      <c r="G182" s="183" t="s">
        <v>768</v>
      </c>
      <c r="H182" s="184">
        <v>18.428000000000001</v>
      </c>
      <c r="I182" s="185"/>
      <c r="J182" s="186">
        <f>ROUND(I182*H182,2)</f>
        <v>0</v>
      </c>
      <c r="K182" s="182" t="s">
        <v>604</v>
      </c>
      <c r="L182" s="38"/>
      <c r="M182" s="187" t="s">
        <v>447</v>
      </c>
      <c r="N182" s="188" t="s">
        <v>487</v>
      </c>
      <c r="O182" s="60"/>
      <c r="P182" s="189">
        <f>O182*H182</f>
        <v>0</v>
      </c>
      <c r="Q182" s="189">
        <v>0</v>
      </c>
      <c r="R182" s="189">
        <f>Q182*H182</f>
        <v>0</v>
      </c>
      <c r="S182" s="189">
        <v>0</v>
      </c>
      <c r="T182" s="190">
        <f>S182*H182</f>
        <v>0</v>
      </c>
      <c r="AR182" s="17" t="s">
        <v>605</v>
      </c>
      <c r="AT182" s="17" t="s">
        <v>600</v>
      </c>
      <c r="AU182" s="17" t="s">
        <v>525</v>
      </c>
      <c r="AY182" s="17" t="s">
        <v>598</v>
      </c>
      <c r="BE182" s="191">
        <f>IF(N182="základní",J182,0)</f>
        <v>0</v>
      </c>
      <c r="BF182" s="191">
        <f>IF(N182="snížená",J182,0)</f>
        <v>0</v>
      </c>
      <c r="BG182" s="191">
        <f>IF(N182="zákl. přenesená",J182,0)</f>
        <v>0</v>
      </c>
      <c r="BH182" s="191">
        <f>IF(N182="sníž. přenesená",J182,0)</f>
        <v>0</v>
      </c>
      <c r="BI182" s="191">
        <f>IF(N182="nulová",J182,0)</f>
        <v>0</v>
      </c>
      <c r="BJ182" s="17" t="s">
        <v>523</v>
      </c>
      <c r="BK182" s="191">
        <f>ROUND(I182*H182,2)</f>
        <v>0</v>
      </c>
      <c r="BL182" s="17" t="s">
        <v>605</v>
      </c>
      <c r="BM182" s="17" t="s">
        <v>991</v>
      </c>
    </row>
    <row r="183" spans="2:65" s="1" customFormat="1" ht="16.5" customHeight="1">
      <c r="B183" s="34"/>
      <c r="C183" s="180" t="s">
        <v>867</v>
      </c>
      <c r="D183" s="180" t="s">
        <v>600</v>
      </c>
      <c r="E183" s="181" t="s">
        <v>993</v>
      </c>
      <c r="F183" s="182" t="s">
        <v>994</v>
      </c>
      <c r="G183" s="183" t="s">
        <v>768</v>
      </c>
      <c r="H183" s="184">
        <v>257.99200000000002</v>
      </c>
      <c r="I183" s="185"/>
      <c r="J183" s="186">
        <f>ROUND(I183*H183,2)</f>
        <v>0</v>
      </c>
      <c r="K183" s="182" t="s">
        <v>604</v>
      </c>
      <c r="L183" s="38"/>
      <c r="M183" s="187" t="s">
        <v>447</v>
      </c>
      <c r="N183" s="188" t="s">
        <v>487</v>
      </c>
      <c r="O183" s="60"/>
      <c r="P183" s="189">
        <f>O183*H183</f>
        <v>0</v>
      </c>
      <c r="Q183" s="189">
        <v>0</v>
      </c>
      <c r="R183" s="189">
        <f>Q183*H183</f>
        <v>0</v>
      </c>
      <c r="S183" s="189">
        <v>0</v>
      </c>
      <c r="T183" s="190">
        <f>S183*H183</f>
        <v>0</v>
      </c>
      <c r="AR183" s="17" t="s">
        <v>605</v>
      </c>
      <c r="AT183" s="17" t="s">
        <v>600</v>
      </c>
      <c r="AU183" s="17" t="s">
        <v>525</v>
      </c>
      <c r="AY183" s="17" t="s">
        <v>598</v>
      </c>
      <c r="BE183" s="191">
        <f>IF(N183="základní",J183,0)</f>
        <v>0</v>
      </c>
      <c r="BF183" s="191">
        <f>IF(N183="snížená",J183,0)</f>
        <v>0</v>
      </c>
      <c r="BG183" s="191">
        <f>IF(N183="zákl. přenesená",J183,0)</f>
        <v>0</v>
      </c>
      <c r="BH183" s="191">
        <f>IF(N183="sníž. přenesená",J183,0)</f>
        <v>0</v>
      </c>
      <c r="BI183" s="191">
        <f>IF(N183="nulová",J183,0)</f>
        <v>0</v>
      </c>
      <c r="BJ183" s="17" t="s">
        <v>523</v>
      </c>
      <c r="BK183" s="191">
        <f>ROUND(I183*H183,2)</f>
        <v>0</v>
      </c>
      <c r="BL183" s="17" t="s">
        <v>605</v>
      </c>
      <c r="BM183" s="17" t="s">
        <v>995</v>
      </c>
    </row>
    <row r="184" spans="2:65" s="12" customFormat="1">
      <c r="B184" s="192"/>
      <c r="C184" s="193"/>
      <c r="D184" s="194" t="s">
        <v>607</v>
      </c>
      <c r="E184" s="193"/>
      <c r="F184" s="196" t="s">
        <v>296</v>
      </c>
      <c r="G184" s="193"/>
      <c r="H184" s="197">
        <v>257.99200000000002</v>
      </c>
      <c r="I184" s="198"/>
      <c r="J184" s="193"/>
      <c r="K184" s="193"/>
      <c r="L184" s="199"/>
      <c r="M184" s="200"/>
      <c r="N184" s="201"/>
      <c r="O184" s="201"/>
      <c r="P184" s="201"/>
      <c r="Q184" s="201"/>
      <c r="R184" s="201"/>
      <c r="S184" s="201"/>
      <c r="T184" s="202"/>
      <c r="AT184" s="203" t="s">
        <v>607</v>
      </c>
      <c r="AU184" s="203" t="s">
        <v>525</v>
      </c>
      <c r="AV184" s="12" t="s">
        <v>525</v>
      </c>
      <c r="AW184" s="12" t="s">
        <v>450</v>
      </c>
      <c r="AX184" s="12" t="s">
        <v>523</v>
      </c>
      <c r="AY184" s="203" t="s">
        <v>598</v>
      </c>
    </row>
    <row r="185" spans="2:65" s="1" customFormat="1" ht="16.5" customHeight="1">
      <c r="B185" s="34"/>
      <c r="C185" s="180" t="s">
        <v>872</v>
      </c>
      <c r="D185" s="180" t="s">
        <v>600</v>
      </c>
      <c r="E185" s="181" t="s">
        <v>998</v>
      </c>
      <c r="F185" s="182" t="s">
        <v>999</v>
      </c>
      <c r="G185" s="183" t="s">
        <v>768</v>
      </c>
      <c r="H185" s="184">
        <v>15.818</v>
      </c>
      <c r="I185" s="185"/>
      <c r="J185" s="186">
        <f>ROUND(I185*H185,2)</f>
        <v>0</v>
      </c>
      <c r="K185" s="182" t="s">
        <v>604</v>
      </c>
      <c r="L185" s="38"/>
      <c r="M185" s="187" t="s">
        <v>447</v>
      </c>
      <c r="N185" s="188" t="s">
        <v>487</v>
      </c>
      <c r="O185" s="60"/>
      <c r="P185" s="189">
        <f>O185*H185</f>
        <v>0</v>
      </c>
      <c r="Q185" s="189">
        <v>0</v>
      </c>
      <c r="R185" s="189">
        <f>Q185*H185</f>
        <v>0</v>
      </c>
      <c r="S185" s="189">
        <v>0</v>
      </c>
      <c r="T185" s="190">
        <f>S185*H185</f>
        <v>0</v>
      </c>
      <c r="AR185" s="17" t="s">
        <v>605</v>
      </c>
      <c r="AT185" s="17" t="s">
        <v>600</v>
      </c>
      <c r="AU185" s="17" t="s">
        <v>525</v>
      </c>
      <c r="AY185" s="17" t="s">
        <v>598</v>
      </c>
      <c r="BE185" s="191">
        <f>IF(N185="základní",J185,0)</f>
        <v>0</v>
      </c>
      <c r="BF185" s="191">
        <f>IF(N185="snížená",J185,0)</f>
        <v>0</v>
      </c>
      <c r="BG185" s="191">
        <f>IF(N185="zákl. přenesená",J185,0)</f>
        <v>0</v>
      </c>
      <c r="BH185" s="191">
        <f>IF(N185="sníž. přenesená",J185,0)</f>
        <v>0</v>
      </c>
      <c r="BI185" s="191">
        <f>IF(N185="nulová",J185,0)</f>
        <v>0</v>
      </c>
      <c r="BJ185" s="17" t="s">
        <v>523</v>
      </c>
      <c r="BK185" s="191">
        <f>ROUND(I185*H185,2)</f>
        <v>0</v>
      </c>
      <c r="BL185" s="17" t="s">
        <v>605</v>
      </c>
      <c r="BM185" s="17" t="s">
        <v>1000</v>
      </c>
    </row>
    <row r="186" spans="2:65" s="12" customFormat="1">
      <c r="B186" s="192"/>
      <c r="C186" s="193"/>
      <c r="D186" s="194" t="s">
        <v>607</v>
      </c>
      <c r="E186" s="195" t="s">
        <v>447</v>
      </c>
      <c r="F186" s="196" t="s">
        <v>267</v>
      </c>
      <c r="G186" s="193"/>
      <c r="H186" s="197">
        <v>15.818</v>
      </c>
      <c r="I186" s="198"/>
      <c r="J186" s="193"/>
      <c r="K186" s="193"/>
      <c r="L186" s="199"/>
      <c r="M186" s="200"/>
      <c r="N186" s="201"/>
      <c r="O186" s="201"/>
      <c r="P186" s="201"/>
      <c r="Q186" s="201"/>
      <c r="R186" s="201"/>
      <c r="S186" s="201"/>
      <c r="T186" s="202"/>
      <c r="AT186" s="203" t="s">
        <v>607</v>
      </c>
      <c r="AU186" s="203" t="s">
        <v>525</v>
      </c>
      <c r="AV186" s="12" t="s">
        <v>525</v>
      </c>
      <c r="AW186" s="12" t="s">
        <v>478</v>
      </c>
      <c r="AX186" s="12" t="s">
        <v>523</v>
      </c>
      <c r="AY186" s="203" t="s">
        <v>598</v>
      </c>
    </row>
    <row r="187" spans="2:65" s="1" customFormat="1" ht="16.5" customHeight="1">
      <c r="B187" s="34"/>
      <c r="C187" s="180" t="s">
        <v>876</v>
      </c>
      <c r="D187" s="180" t="s">
        <v>600</v>
      </c>
      <c r="E187" s="181" t="s">
        <v>1003</v>
      </c>
      <c r="F187" s="182" t="s">
        <v>1004</v>
      </c>
      <c r="G187" s="183" t="s">
        <v>768</v>
      </c>
      <c r="H187" s="184">
        <v>3.4649999999999999</v>
      </c>
      <c r="I187" s="185"/>
      <c r="J187" s="186">
        <f>ROUND(I187*H187,2)</f>
        <v>0</v>
      </c>
      <c r="K187" s="182" t="s">
        <v>604</v>
      </c>
      <c r="L187" s="38"/>
      <c r="M187" s="187" t="s">
        <v>447</v>
      </c>
      <c r="N187" s="188" t="s">
        <v>487</v>
      </c>
      <c r="O187" s="60"/>
      <c r="P187" s="189">
        <f>O187*H187</f>
        <v>0</v>
      </c>
      <c r="Q187" s="189">
        <v>0</v>
      </c>
      <c r="R187" s="189">
        <f>Q187*H187</f>
        <v>0</v>
      </c>
      <c r="S187" s="189">
        <v>0</v>
      </c>
      <c r="T187" s="190">
        <f>S187*H187</f>
        <v>0</v>
      </c>
      <c r="AR187" s="17" t="s">
        <v>605</v>
      </c>
      <c r="AT187" s="17" t="s">
        <v>600</v>
      </c>
      <c r="AU187" s="17" t="s">
        <v>525</v>
      </c>
      <c r="AY187" s="17" t="s">
        <v>598</v>
      </c>
      <c r="BE187" s="191">
        <f>IF(N187="základní",J187,0)</f>
        <v>0</v>
      </c>
      <c r="BF187" s="191">
        <f>IF(N187="snížená",J187,0)</f>
        <v>0</v>
      </c>
      <c r="BG187" s="191">
        <f>IF(N187="zákl. přenesená",J187,0)</f>
        <v>0</v>
      </c>
      <c r="BH187" s="191">
        <f>IF(N187="sníž. přenesená",J187,0)</f>
        <v>0</v>
      </c>
      <c r="BI187" s="191">
        <f>IF(N187="nulová",J187,0)</f>
        <v>0</v>
      </c>
      <c r="BJ187" s="17" t="s">
        <v>523</v>
      </c>
      <c r="BK187" s="191">
        <f>ROUND(I187*H187,2)</f>
        <v>0</v>
      </c>
      <c r="BL187" s="17" t="s">
        <v>605</v>
      </c>
      <c r="BM187" s="17" t="s">
        <v>1005</v>
      </c>
    </row>
    <row r="188" spans="2:65" s="1" customFormat="1" ht="16.5" customHeight="1">
      <c r="B188" s="34"/>
      <c r="C188" s="180" t="s">
        <v>880</v>
      </c>
      <c r="D188" s="180" t="s">
        <v>600</v>
      </c>
      <c r="E188" s="181" t="s">
        <v>1008</v>
      </c>
      <c r="F188" s="182" t="s">
        <v>1009</v>
      </c>
      <c r="G188" s="183" t="s">
        <v>768</v>
      </c>
      <c r="H188" s="184">
        <v>11.048</v>
      </c>
      <c r="I188" s="185"/>
      <c r="J188" s="186">
        <f>ROUND(I188*H188,2)</f>
        <v>0</v>
      </c>
      <c r="K188" s="182" t="s">
        <v>604</v>
      </c>
      <c r="L188" s="38"/>
      <c r="M188" s="187" t="s">
        <v>447</v>
      </c>
      <c r="N188" s="188" t="s">
        <v>487</v>
      </c>
      <c r="O188" s="60"/>
      <c r="P188" s="189">
        <f>O188*H188</f>
        <v>0</v>
      </c>
      <c r="Q188" s="189">
        <v>0</v>
      </c>
      <c r="R188" s="189">
        <f>Q188*H188</f>
        <v>0</v>
      </c>
      <c r="S188" s="189">
        <v>0</v>
      </c>
      <c r="T188" s="190">
        <f>S188*H188</f>
        <v>0</v>
      </c>
      <c r="AR188" s="17" t="s">
        <v>605</v>
      </c>
      <c r="AT188" s="17" t="s">
        <v>600</v>
      </c>
      <c r="AU188" s="17" t="s">
        <v>525</v>
      </c>
      <c r="AY188" s="17" t="s">
        <v>598</v>
      </c>
      <c r="BE188" s="191">
        <f>IF(N188="základní",J188,0)</f>
        <v>0</v>
      </c>
      <c r="BF188" s="191">
        <f>IF(N188="snížená",J188,0)</f>
        <v>0</v>
      </c>
      <c r="BG188" s="191">
        <f>IF(N188="zákl. přenesená",J188,0)</f>
        <v>0</v>
      </c>
      <c r="BH188" s="191">
        <f>IF(N188="sníž. přenesená",J188,0)</f>
        <v>0</v>
      </c>
      <c r="BI188" s="191">
        <f>IF(N188="nulová",J188,0)</f>
        <v>0</v>
      </c>
      <c r="BJ188" s="17" t="s">
        <v>523</v>
      </c>
      <c r="BK188" s="191">
        <f>ROUND(I188*H188,2)</f>
        <v>0</v>
      </c>
      <c r="BL188" s="17" t="s">
        <v>605</v>
      </c>
      <c r="BM188" s="17" t="s">
        <v>1010</v>
      </c>
    </row>
    <row r="189" spans="2:65" s="12" customFormat="1">
      <c r="B189" s="192"/>
      <c r="C189" s="193"/>
      <c r="D189" s="194" t="s">
        <v>607</v>
      </c>
      <c r="E189" s="195" t="s">
        <v>447</v>
      </c>
      <c r="F189" s="196" t="s">
        <v>268</v>
      </c>
      <c r="G189" s="193"/>
      <c r="H189" s="197">
        <v>11.048</v>
      </c>
      <c r="I189" s="198"/>
      <c r="J189" s="193"/>
      <c r="K189" s="193"/>
      <c r="L189" s="199"/>
      <c r="M189" s="200"/>
      <c r="N189" s="201"/>
      <c r="O189" s="201"/>
      <c r="P189" s="201"/>
      <c r="Q189" s="201"/>
      <c r="R189" s="201"/>
      <c r="S189" s="201"/>
      <c r="T189" s="202"/>
      <c r="AT189" s="203" t="s">
        <v>607</v>
      </c>
      <c r="AU189" s="203" t="s">
        <v>525</v>
      </c>
      <c r="AV189" s="12" t="s">
        <v>525</v>
      </c>
      <c r="AW189" s="12" t="s">
        <v>478</v>
      </c>
      <c r="AX189" s="12" t="s">
        <v>523</v>
      </c>
      <c r="AY189" s="203" t="s">
        <v>598</v>
      </c>
    </row>
    <row r="190" spans="2:65" s="11" customFormat="1" ht="22.9" customHeight="1">
      <c r="B190" s="164"/>
      <c r="C190" s="165"/>
      <c r="D190" s="166" t="s">
        <v>515</v>
      </c>
      <c r="E190" s="178" t="s">
        <v>1012</v>
      </c>
      <c r="F190" s="178" t="s">
        <v>1013</v>
      </c>
      <c r="G190" s="165"/>
      <c r="H190" s="165"/>
      <c r="I190" s="168"/>
      <c r="J190" s="179">
        <f>BK190</f>
        <v>0</v>
      </c>
      <c r="K190" s="165"/>
      <c r="L190" s="170"/>
      <c r="M190" s="171"/>
      <c r="N190" s="172"/>
      <c r="O190" s="172"/>
      <c r="P190" s="173">
        <f>P191</f>
        <v>0</v>
      </c>
      <c r="Q190" s="172"/>
      <c r="R190" s="173">
        <f>R191</f>
        <v>0</v>
      </c>
      <c r="S190" s="172"/>
      <c r="T190" s="174">
        <f>T191</f>
        <v>0</v>
      </c>
      <c r="AR190" s="175" t="s">
        <v>523</v>
      </c>
      <c r="AT190" s="176" t="s">
        <v>515</v>
      </c>
      <c r="AU190" s="176" t="s">
        <v>523</v>
      </c>
      <c r="AY190" s="175" t="s">
        <v>598</v>
      </c>
      <c r="BK190" s="177">
        <f>BK191</f>
        <v>0</v>
      </c>
    </row>
    <row r="191" spans="2:65" s="1" customFormat="1" ht="16.5" customHeight="1">
      <c r="B191" s="34"/>
      <c r="C191" s="180" t="s">
        <v>884</v>
      </c>
      <c r="D191" s="180" t="s">
        <v>600</v>
      </c>
      <c r="E191" s="181" t="s">
        <v>1015</v>
      </c>
      <c r="F191" s="182" t="s">
        <v>1016</v>
      </c>
      <c r="G191" s="183" t="s">
        <v>768</v>
      </c>
      <c r="H191" s="184">
        <v>122.03700000000001</v>
      </c>
      <c r="I191" s="185"/>
      <c r="J191" s="186">
        <f>ROUND(I191*H191,2)</f>
        <v>0</v>
      </c>
      <c r="K191" s="182" t="s">
        <v>604</v>
      </c>
      <c r="L191" s="38"/>
      <c r="M191" s="238" t="s">
        <v>447</v>
      </c>
      <c r="N191" s="239" t="s">
        <v>487</v>
      </c>
      <c r="O191" s="240"/>
      <c r="P191" s="241">
        <f>O191*H191</f>
        <v>0</v>
      </c>
      <c r="Q191" s="241">
        <v>0</v>
      </c>
      <c r="R191" s="241">
        <f>Q191*H191</f>
        <v>0</v>
      </c>
      <c r="S191" s="241">
        <v>0</v>
      </c>
      <c r="T191" s="242">
        <f>S191*H191</f>
        <v>0</v>
      </c>
      <c r="AR191" s="17" t="s">
        <v>605</v>
      </c>
      <c r="AT191" s="17" t="s">
        <v>600</v>
      </c>
      <c r="AU191" s="17" t="s">
        <v>525</v>
      </c>
      <c r="AY191" s="17" t="s">
        <v>598</v>
      </c>
      <c r="BE191" s="191">
        <f>IF(N191="základní",J191,0)</f>
        <v>0</v>
      </c>
      <c r="BF191" s="191">
        <f>IF(N191="snížená",J191,0)</f>
        <v>0</v>
      </c>
      <c r="BG191" s="191">
        <f>IF(N191="zákl. přenesená",J191,0)</f>
        <v>0</v>
      </c>
      <c r="BH191" s="191">
        <f>IF(N191="sníž. přenesená",J191,0)</f>
        <v>0</v>
      </c>
      <c r="BI191" s="191">
        <f>IF(N191="nulová",J191,0)</f>
        <v>0</v>
      </c>
      <c r="BJ191" s="17" t="s">
        <v>523</v>
      </c>
      <c r="BK191" s="191">
        <f>ROUND(I191*H191,2)</f>
        <v>0</v>
      </c>
      <c r="BL191" s="17" t="s">
        <v>605</v>
      </c>
      <c r="BM191" s="17" t="s">
        <v>1017</v>
      </c>
    </row>
    <row r="192" spans="2:65" s="1" customFormat="1" ht="6.95" customHeight="1">
      <c r="B192" s="46"/>
      <c r="C192" s="47"/>
      <c r="D192" s="47"/>
      <c r="E192" s="47"/>
      <c r="F192" s="47"/>
      <c r="G192" s="47"/>
      <c r="H192" s="47"/>
      <c r="I192" s="132"/>
      <c r="J192" s="47"/>
      <c r="K192" s="47"/>
      <c r="L192" s="38"/>
    </row>
  </sheetData>
  <mergeCells count="12">
    <mergeCell ref="L2:V2"/>
    <mergeCell ref="E50:H50"/>
    <mergeCell ref="E52:H52"/>
    <mergeCell ref="E54:H54"/>
    <mergeCell ref="E85:H85"/>
    <mergeCell ref="E83:H83"/>
    <mergeCell ref="E81:H81"/>
    <mergeCell ref="E7:H7"/>
    <mergeCell ref="E9:H9"/>
    <mergeCell ref="E11:H11"/>
    <mergeCell ref="E20:H20"/>
    <mergeCell ref="E29:H29"/>
  </mergeCells>
  <phoneticPr fontId="0" type="noConversion"/>
  <pageMargins left="0.39374999999999999" right="0.39374999999999999" top="0.39374999999999999" bottom="0.39374999999999999" header="0" footer="0"/>
  <pageSetup orientation="landscape" blackAndWhite="1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2"/>
  <sheetViews>
    <sheetView view="pageBreakPreview" topLeftCell="A7" zoomScaleSheetLayoutView="100" workbookViewId="0">
      <selection activeCell="M2" sqref="M2"/>
    </sheetView>
  </sheetViews>
  <sheetFormatPr defaultColWidth="7.83203125" defaultRowHeight="12.75"/>
  <cols>
    <col min="1" max="1" width="7.33203125" style="297" customWidth="1"/>
    <col min="2" max="2" width="1.5" style="297" customWidth="1"/>
    <col min="3" max="3" width="3.6640625" style="297" customWidth="1"/>
    <col min="4" max="4" width="3.83203125" style="297" customWidth="1"/>
    <col min="5" max="5" width="15.1640625" style="297" customWidth="1"/>
    <col min="6" max="6" width="66.1640625" style="297" customWidth="1"/>
    <col min="7" max="7" width="7.6640625" style="297" customWidth="1"/>
    <col min="8" max="8" width="9.83203125" style="297" customWidth="1"/>
    <col min="9" max="9" width="11.1640625" style="297" customWidth="1"/>
    <col min="10" max="10" width="20.6640625" style="297" customWidth="1"/>
    <col min="11" max="11" width="13.6640625" style="297" customWidth="1"/>
    <col min="12" max="16384" width="7.83203125" style="297"/>
  </cols>
  <sheetData>
    <row r="1" spans="1:12" ht="21.75" customHeight="1">
      <c r="A1" s="293"/>
      <c r="B1" s="294"/>
      <c r="C1" s="294"/>
      <c r="D1" s="295" t="s">
        <v>382</v>
      </c>
      <c r="E1" s="294"/>
      <c r="F1" s="296" t="s">
        <v>383</v>
      </c>
      <c r="G1" s="496" t="s">
        <v>384</v>
      </c>
      <c r="H1" s="496"/>
      <c r="I1" s="294"/>
      <c r="J1" s="296" t="s">
        <v>385</v>
      </c>
      <c r="K1" s="295" t="s">
        <v>386</v>
      </c>
      <c r="L1" s="296" t="s">
        <v>387</v>
      </c>
    </row>
    <row r="2" spans="1:12" ht="36.950000000000003" customHeight="1">
      <c r="L2" s="298"/>
    </row>
    <row r="3" spans="1:12" ht="6.95" customHeight="1">
      <c r="B3" s="299"/>
      <c r="C3" s="300"/>
      <c r="D3" s="300"/>
      <c r="E3" s="300"/>
      <c r="F3" s="300"/>
      <c r="G3" s="300"/>
      <c r="H3" s="300"/>
      <c r="I3" s="300"/>
      <c r="J3" s="300"/>
      <c r="K3" s="301"/>
    </row>
    <row r="4" spans="1:12" ht="36.950000000000003" customHeight="1">
      <c r="B4" s="302"/>
      <c r="C4" s="303"/>
      <c r="D4" s="304" t="s">
        <v>388</v>
      </c>
      <c r="E4" s="303"/>
      <c r="F4" s="303"/>
      <c r="G4" s="303"/>
      <c r="H4" s="303"/>
      <c r="I4" s="303"/>
      <c r="J4" s="303"/>
      <c r="K4" s="305"/>
    </row>
    <row r="5" spans="1:12" ht="6.95" customHeight="1">
      <c r="B5" s="302"/>
      <c r="C5" s="303"/>
      <c r="D5" s="303"/>
      <c r="E5" s="303"/>
      <c r="F5" s="303"/>
      <c r="G5" s="303"/>
      <c r="H5" s="303"/>
      <c r="I5" s="303"/>
      <c r="J5" s="303"/>
      <c r="K5" s="305"/>
    </row>
    <row r="6" spans="1:12" ht="15">
      <c r="B6" s="302"/>
      <c r="C6" s="303"/>
      <c r="D6" s="306" t="s">
        <v>462</v>
      </c>
      <c r="E6" s="303"/>
      <c r="F6" s="303"/>
      <c r="G6" s="303"/>
      <c r="H6" s="303"/>
      <c r="I6" s="303"/>
      <c r="J6" s="303"/>
      <c r="K6" s="305"/>
    </row>
    <row r="7" spans="1:12" ht="22.5" customHeight="1">
      <c r="B7" s="302"/>
      <c r="C7" s="303"/>
      <c r="D7" s="303"/>
      <c r="E7" s="494" t="str">
        <f>'PS 01'!C2</f>
        <v>Kanalizace Klučov – napojení místních částí Žhery a Skramníky</v>
      </c>
      <c r="F7" s="494"/>
      <c r="G7" s="494"/>
      <c r="H7" s="494"/>
      <c r="I7" s="303"/>
      <c r="J7" s="303"/>
      <c r="K7" s="305"/>
    </row>
    <row r="8" spans="1:12" s="307" customFormat="1" ht="15">
      <c r="B8" s="308"/>
      <c r="C8" s="309"/>
      <c r="D8" s="306" t="s">
        <v>567</v>
      </c>
      <c r="E8" s="309"/>
      <c r="F8" s="309"/>
      <c r="G8" s="309"/>
      <c r="H8" s="309"/>
      <c r="I8" s="309"/>
      <c r="J8" s="309"/>
      <c r="K8" s="310"/>
    </row>
    <row r="9" spans="1:12" s="307" customFormat="1" ht="36.950000000000003" customHeight="1">
      <c r="B9" s="308"/>
      <c r="C9" s="309"/>
      <c r="D9" s="309"/>
      <c r="E9" s="495" t="str">
        <f>'PS 01'!C3</f>
        <v>PS 01 ČS Domovní čerpací stanice tlakové kanalizace - Žhery</v>
      </c>
      <c r="F9" s="495"/>
      <c r="G9" s="495"/>
      <c r="H9" s="495"/>
      <c r="I9" s="309"/>
      <c r="J9" s="309"/>
      <c r="K9" s="310"/>
    </row>
    <row r="10" spans="1:12" s="307" customFormat="1" ht="13.5">
      <c r="B10" s="308"/>
      <c r="C10" s="309"/>
      <c r="D10" s="309"/>
      <c r="E10" s="309"/>
      <c r="F10" s="309"/>
      <c r="G10" s="309"/>
      <c r="H10" s="309"/>
      <c r="I10" s="309"/>
      <c r="J10" s="309"/>
      <c r="K10" s="310"/>
    </row>
    <row r="11" spans="1:12" s="307" customFormat="1" ht="14.45" customHeight="1">
      <c r="B11" s="308"/>
      <c r="C11" s="309"/>
      <c r="D11" s="306" t="s">
        <v>464</v>
      </c>
      <c r="E11" s="309"/>
      <c r="F11" s="311"/>
      <c r="G11" s="309"/>
      <c r="H11" s="309"/>
      <c r="I11" s="306" t="s">
        <v>465</v>
      </c>
      <c r="J11" s="311"/>
      <c r="K11" s="310"/>
    </row>
    <row r="12" spans="1:12" s="307" customFormat="1" ht="14.45" customHeight="1">
      <c r="B12" s="308"/>
      <c r="C12" s="309"/>
      <c r="D12" s="306" t="s">
        <v>466</v>
      </c>
      <c r="E12" s="309"/>
      <c r="F12" s="311" t="s">
        <v>472</v>
      </c>
      <c r="G12" s="309"/>
      <c r="H12" s="309"/>
      <c r="I12" s="306" t="s">
        <v>468</v>
      </c>
      <c r="J12" s="312" t="str">
        <f>'PS 01'!J5</f>
        <v>Červenec 2018</v>
      </c>
      <c r="K12" s="310"/>
    </row>
    <row r="13" spans="1:12" s="307" customFormat="1" ht="10.9" customHeight="1">
      <c r="B13" s="308"/>
      <c r="C13" s="309"/>
      <c r="D13" s="309"/>
      <c r="E13" s="309"/>
      <c r="F13" s="309"/>
      <c r="G13" s="309"/>
      <c r="H13" s="309"/>
      <c r="I13" s="309"/>
      <c r="J13" s="309"/>
      <c r="K13" s="310"/>
    </row>
    <row r="14" spans="1:12" s="307" customFormat="1" ht="14.45" customHeight="1">
      <c r="B14" s="308"/>
      <c r="C14" s="309"/>
      <c r="D14" s="306" t="s">
        <v>470</v>
      </c>
      <c r="E14" s="309"/>
      <c r="F14" s="309"/>
      <c r="G14" s="309"/>
      <c r="H14" s="309"/>
      <c r="I14" s="306" t="s">
        <v>471</v>
      </c>
      <c r="J14" s="311"/>
      <c r="K14" s="310"/>
    </row>
    <row r="15" spans="1:12" s="307" customFormat="1" ht="18" customHeight="1">
      <c r="B15" s="308"/>
      <c r="C15" s="309"/>
      <c r="D15" s="309"/>
      <c r="E15" s="311"/>
      <c r="F15" s="309"/>
      <c r="G15" s="309"/>
      <c r="H15" s="309"/>
      <c r="I15" s="306" t="s">
        <v>473</v>
      </c>
      <c r="J15" s="311"/>
      <c r="K15" s="310"/>
    </row>
    <row r="16" spans="1:12" s="307" customFormat="1" ht="6.95" customHeight="1">
      <c r="B16" s="308"/>
      <c r="C16" s="309"/>
      <c r="D16" s="309"/>
      <c r="E16" s="309"/>
      <c r="F16" s="309"/>
      <c r="G16" s="309"/>
      <c r="H16" s="309"/>
      <c r="I16" s="309"/>
      <c r="J16" s="309"/>
      <c r="K16" s="310"/>
    </row>
    <row r="17" spans="2:11" s="307" customFormat="1" ht="14.45" customHeight="1">
      <c r="B17" s="308"/>
      <c r="C17" s="309"/>
      <c r="D17" s="306" t="s">
        <v>474</v>
      </c>
      <c r="E17" s="309"/>
      <c r="F17" s="309"/>
      <c r="G17" s="309"/>
      <c r="H17" s="309"/>
      <c r="I17" s="306" t="s">
        <v>471</v>
      </c>
      <c r="J17" s="311"/>
      <c r="K17" s="310"/>
    </row>
    <row r="18" spans="2:11" s="307" customFormat="1" ht="18" customHeight="1">
      <c r="B18" s="308"/>
      <c r="C18" s="309"/>
      <c r="D18" s="309"/>
      <c r="E18" s="311"/>
      <c r="F18" s="309"/>
      <c r="G18" s="309"/>
      <c r="H18" s="309"/>
      <c r="I18" s="306" t="s">
        <v>473</v>
      </c>
      <c r="J18" s="311"/>
      <c r="K18" s="310"/>
    </row>
    <row r="19" spans="2:11" s="307" customFormat="1" ht="6.95" customHeight="1">
      <c r="B19" s="308"/>
      <c r="C19" s="309"/>
      <c r="D19" s="309"/>
      <c r="E19" s="309"/>
      <c r="F19" s="309"/>
      <c r="G19" s="309"/>
      <c r="H19" s="309"/>
      <c r="I19" s="309"/>
      <c r="J19" s="309"/>
      <c r="K19" s="310"/>
    </row>
    <row r="20" spans="2:11" s="307" customFormat="1" ht="14.45" customHeight="1">
      <c r="B20" s="308"/>
      <c r="C20" s="309"/>
      <c r="D20" s="306" t="s">
        <v>476</v>
      </c>
      <c r="E20" s="309"/>
      <c r="F20" s="309"/>
      <c r="G20" s="309"/>
      <c r="H20" s="309"/>
      <c r="I20" s="306" t="s">
        <v>471</v>
      </c>
      <c r="J20" s="311"/>
      <c r="K20" s="310"/>
    </row>
    <row r="21" spans="2:11" s="307" customFormat="1" ht="18" customHeight="1">
      <c r="B21" s="308"/>
      <c r="C21" s="309"/>
      <c r="D21" s="309"/>
      <c r="E21" s="311" t="str">
        <f>'PS 01'!J6</f>
        <v>Kocábek</v>
      </c>
      <c r="F21" s="309"/>
      <c r="G21" s="309"/>
      <c r="H21" s="309"/>
      <c r="I21" s="306" t="s">
        <v>473</v>
      </c>
      <c r="J21" s="311"/>
      <c r="K21" s="310"/>
    </row>
    <row r="22" spans="2:11" s="307" customFormat="1" ht="6.95" customHeight="1">
      <c r="B22" s="308"/>
      <c r="C22" s="309"/>
      <c r="D22" s="309"/>
      <c r="E22" s="309"/>
      <c r="F22" s="309"/>
      <c r="G22" s="309"/>
      <c r="H22" s="309"/>
      <c r="I22" s="309"/>
      <c r="J22" s="309"/>
      <c r="K22" s="310"/>
    </row>
    <row r="23" spans="2:11" s="307" customFormat="1" ht="14.45" customHeight="1">
      <c r="B23" s="308"/>
      <c r="C23" s="309"/>
      <c r="D23" s="306" t="s">
        <v>481</v>
      </c>
      <c r="E23" s="309"/>
      <c r="F23" s="309"/>
      <c r="G23" s="309"/>
      <c r="H23" s="309"/>
      <c r="I23" s="309"/>
      <c r="J23" s="309"/>
      <c r="K23" s="310"/>
    </row>
    <row r="24" spans="2:11" s="316" customFormat="1" ht="22.5" customHeight="1">
      <c r="B24" s="313"/>
      <c r="C24" s="314"/>
      <c r="D24" s="314"/>
      <c r="E24" s="497"/>
      <c r="F24" s="497"/>
      <c r="G24" s="497"/>
      <c r="H24" s="497"/>
      <c r="I24" s="314"/>
      <c r="J24" s="314"/>
      <c r="K24" s="315"/>
    </row>
    <row r="25" spans="2:11" s="307" customFormat="1" ht="6.95" customHeight="1">
      <c r="B25" s="308"/>
      <c r="C25" s="309"/>
      <c r="D25" s="309"/>
      <c r="E25" s="309"/>
      <c r="F25" s="309"/>
      <c r="G25" s="309"/>
      <c r="H25" s="309"/>
      <c r="I25" s="309"/>
      <c r="J25" s="309"/>
      <c r="K25" s="310"/>
    </row>
    <row r="26" spans="2:11" s="307" customFormat="1" ht="6.95" customHeight="1">
      <c r="B26" s="308"/>
      <c r="C26" s="309"/>
      <c r="D26" s="317"/>
      <c r="E26" s="317"/>
      <c r="F26" s="317"/>
      <c r="G26" s="317"/>
      <c r="H26" s="317"/>
      <c r="I26" s="317"/>
      <c r="J26" s="317"/>
      <c r="K26" s="318"/>
    </row>
    <row r="27" spans="2:11" s="307" customFormat="1" ht="25.35" customHeight="1">
      <c r="B27" s="308"/>
      <c r="C27" s="309"/>
      <c r="D27" s="319" t="s">
        <v>482</v>
      </c>
      <c r="E27" s="309"/>
      <c r="F27" s="309"/>
      <c r="G27" s="309"/>
      <c r="H27" s="309"/>
      <c r="I27" s="309"/>
      <c r="J27" s="320">
        <f>J56</f>
        <v>0</v>
      </c>
      <c r="K27" s="310"/>
    </row>
    <row r="28" spans="2:11" s="307" customFormat="1" ht="6.95" customHeight="1">
      <c r="B28" s="308"/>
      <c r="C28" s="309"/>
      <c r="D28" s="317"/>
      <c r="E28" s="317"/>
      <c r="F28" s="317"/>
      <c r="G28" s="317"/>
      <c r="H28" s="317"/>
      <c r="I28" s="317"/>
      <c r="J28" s="317"/>
      <c r="K28" s="318"/>
    </row>
    <row r="29" spans="2:11" s="307" customFormat="1" ht="14.45" customHeight="1">
      <c r="B29" s="308"/>
      <c r="C29" s="309"/>
      <c r="D29" s="309"/>
      <c r="E29" s="309"/>
      <c r="F29" s="321" t="s">
        <v>484</v>
      </c>
      <c r="G29" s="309"/>
      <c r="H29" s="309"/>
      <c r="I29" s="321" t="s">
        <v>483</v>
      </c>
      <c r="J29" s="321" t="s">
        <v>485</v>
      </c>
      <c r="K29" s="310"/>
    </row>
    <row r="30" spans="2:11" s="307" customFormat="1" ht="14.45" customHeight="1">
      <c r="B30" s="308"/>
      <c r="C30" s="309"/>
      <c r="D30" s="322" t="s">
        <v>486</v>
      </c>
      <c r="E30" s="322" t="s">
        <v>487</v>
      </c>
      <c r="F30" s="323">
        <f>J27</f>
        <v>0</v>
      </c>
      <c r="G30" s="309"/>
      <c r="H30" s="309"/>
      <c r="I30" s="324">
        <v>0.21</v>
      </c>
      <c r="J30" s="323">
        <f>ROUND(ROUND(F30,2)*I30,2)</f>
        <v>0</v>
      </c>
      <c r="K30" s="310"/>
    </row>
    <row r="31" spans="2:11" s="307" customFormat="1" ht="14.45" customHeight="1">
      <c r="B31" s="308"/>
      <c r="C31" s="309"/>
      <c r="D31" s="309"/>
      <c r="E31" s="322" t="s">
        <v>488</v>
      </c>
      <c r="F31" s="323">
        <v>0</v>
      </c>
      <c r="G31" s="309"/>
      <c r="H31" s="309"/>
      <c r="I31" s="324">
        <v>0.15</v>
      </c>
      <c r="J31" s="323">
        <f>ROUND(ROUND(F31,2)*I31,2)</f>
        <v>0</v>
      </c>
      <c r="K31" s="310"/>
    </row>
    <row r="32" spans="2:11" s="307" customFormat="1" ht="14.45" hidden="1" customHeight="1">
      <c r="B32" s="308"/>
      <c r="C32" s="309"/>
      <c r="D32" s="309"/>
      <c r="E32" s="322" t="s">
        <v>489</v>
      </c>
      <c r="F32" s="323" t="e">
        <f>NA()</f>
        <v>#N/A</v>
      </c>
      <c r="G32" s="309"/>
      <c r="H32" s="309"/>
      <c r="I32" s="324">
        <v>0.21</v>
      </c>
      <c r="J32" s="323">
        <v>0</v>
      </c>
      <c r="K32" s="310"/>
    </row>
    <row r="33" spans="2:11" s="307" customFormat="1" ht="14.45" hidden="1" customHeight="1">
      <c r="B33" s="308"/>
      <c r="C33" s="309"/>
      <c r="D33" s="309"/>
      <c r="E33" s="322" t="s">
        <v>490</v>
      </c>
      <c r="F33" s="323" t="e">
        <f>NA()</f>
        <v>#N/A</v>
      </c>
      <c r="G33" s="309"/>
      <c r="H33" s="309"/>
      <c r="I33" s="324">
        <v>0.15</v>
      </c>
      <c r="J33" s="323">
        <v>0</v>
      </c>
      <c r="K33" s="310"/>
    </row>
    <row r="34" spans="2:11" s="307" customFormat="1" ht="14.45" hidden="1" customHeight="1">
      <c r="B34" s="308"/>
      <c r="C34" s="309"/>
      <c r="D34" s="309"/>
      <c r="E34" s="322" t="s">
        <v>491</v>
      </c>
      <c r="F34" s="323" t="e">
        <f>NA()</f>
        <v>#N/A</v>
      </c>
      <c r="G34" s="309"/>
      <c r="H34" s="309"/>
      <c r="I34" s="324">
        <v>0</v>
      </c>
      <c r="J34" s="323">
        <v>0</v>
      </c>
      <c r="K34" s="310"/>
    </row>
    <row r="35" spans="2:11" s="307" customFormat="1" ht="6.95" customHeight="1">
      <c r="B35" s="308"/>
      <c r="C35" s="309"/>
      <c r="D35" s="309"/>
      <c r="E35" s="309"/>
      <c r="F35" s="309"/>
      <c r="G35" s="309"/>
      <c r="H35" s="309"/>
      <c r="I35" s="309"/>
      <c r="J35" s="309"/>
      <c r="K35" s="310"/>
    </row>
    <row r="36" spans="2:11" s="307" customFormat="1" ht="25.35" customHeight="1">
      <c r="B36" s="308"/>
      <c r="C36" s="325"/>
      <c r="D36" s="326" t="s">
        <v>492</v>
      </c>
      <c r="E36" s="327"/>
      <c r="F36" s="327"/>
      <c r="G36" s="328" t="s">
        <v>493</v>
      </c>
      <c r="H36" s="329" t="s">
        <v>494</v>
      </c>
      <c r="I36" s="327"/>
      <c r="J36" s="330">
        <f>SUM(J27:J34)</f>
        <v>0</v>
      </c>
      <c r="K36" s="331"/>
    </row>
    <row r="37" spans="2:11" s="307" customFormat="1" ht="14.45" customHeight="1">
      <c r="B37" s="332"/>
      <c r="C37" s="333"/>
      <c r="D37" s="333"/>
      <c r="E37" s="333"/>
      <c r="F37" s="333"/>
      <c r="G37" s="333"/>
      <c r="H37" s="333"/>
      <c r="I37" s="333"/>
      <c r="J37" s="333"/>
      <c r="K37" s="334"/>
    </row>
    <row r="41" spans="2:11" s="307" customFormat="1" ht="6.95" customHeight="1">
      <c r="B41" s="335"/>
      <c r="C41" s="336"/>
      <c r="D41" s="336"/>
      <c r="E41" s="336"/>
      <c r="F41" s="336"/>
      <c r="G41" s="336"/>
      <c r="H41" s="336"/>
      <c r="I41" s="336"/>
      <c r="J41" s="336"/>
      <c r="K41" s="337"/>
    </row>
    <row r="42" spans="2:11" s="307" customFormat="1" ht="36.950000000000003" customHeight="1">
      <c r="B42" s="308"/>
      <c r="C42" s="304" t="s">
        <v>569</v>
      </c>
      <c r="D42" s="309"/>
      <c r="E42" s="309"/>
      <c r="F42" s="309"/>
      <c r="G42" s="309"/>
      <c r="H42" s="309"/>
      <c r="I42" s="309"/>
      <c r="J42" s="309"/>
      <c r="K42" s="310"/>
    </row>
    <row r="43" spans="2:11" s="307" customFormat="1" ht="6.95" customHeight="1">
      <c r="B43" s="308"/>
      <c r="C43" s="309"/>
      <c r="D43" s="309"/>
      <c r="E43" s="309"/>
      <c r="F43" s="309"/>
      <c r="G43" s="309"/>
      <c r="H43" s="309"/>
      <c r="I43" s="309"/>
      <c r="J43" s="309"/>
      <c r="K43" s="310"/>
    </row>
    <row r="44" spans="2:11" s="307" customFormat="1" ht="14.45" customHeight="1">
      <c r="B44" s="308"/>
      <c r="C44" s="306" t="s">
        <v>462</v>
      </c>
      <c r="D44" s="309"/>
      <c r="E44" s="309"/>
      <c r="F44" s="309"/>
      <c r="G44" s="309"/>
      <c r="H44" s="309"/>
      <c r="I44" s="309"/>
      <c r="J44" s="309"/>
      <c r="K44" s="310"/>
    </row>
    <row r="45" spans="2:11" s="307" customFormat="1" ht="22.5" customHeight="1">
      <c r="B45" s="308"/>
      <c r="C45" s="309"/>
      <c r="D45" s="309"/>
      <c r="E45" s="494" t="str">
        <f>E7</f>
        <v>Kanalizace Klučov – napojení místních částí Žhery a Skramníky</v>
      </c>
      <c r="F45" s="494"/>
      <c r="G45" s="494"/>
      <c r="H45" s="494"/>
      <c r="I45" s="309"/>
      <c r="J45" s="309"/>
      <c r="K45" s="310"/>
    </row>
    <row r="46" spans="2:11" s="307" customFormat="1" ht="14.45" customHeight="1">
      <c r="B46" s="308"/>
      <c r="C46" s="306" t="s">
        <v>567</v>
      </c>
      <c r="D46" s="309"/>
      <c r="E46" s="309"/>
      <c r="F46" s="309"/>
      <c r="G46" s="309"/>
      <c r="H46" s="309"/>
      <c r="I46" s="309"/>
      <c r="J46" s="309"/>
      <c r="K46" s="310"/>
    </row>
    <row r="47" spans="2:11" s="307" customFormat="1" ht="23.25" customHeight="1">
      <c r="B47" s="308"/>
      <c r="C47" s="309"/>
      <c r="D47" s="309"/>
      <c r="E47" s="495" t="str">
        <f>E9</f>
        <v>PS 01 ČS Domovní čerpací stanice tlakové kanalizace - Žhery</v>
      </c>
      <c r="F47" s="495"/>
      <c r="G47" s="495"/>
      <c r="H47" s="495"/>
      <c r="I47" s="309"/>
      <c r="J47" s="309"/>
      <c r="K47" s="310"/>
    </row>
    <row r="48" spans="2:11" s="307" customFormat="1" ht="6.95" customHeight="1">
      <c r="B48" s="308"/>
      <c r="C48" s="309"/>
      <c r="D48" s="309"/>
      <c r="E48" s="309"/>
      <c r="F48" s="309"/>
      <c r="G48" s="309"/>
      <c r="H48" s="309"/>
      <c r="I48" s="309"/>
      <c r="J48" s="309"/>
      <c r="K48" s="310"/>
    </row>
    <row r="49" spans="2:11" s="307" customFormat="1" ht="18" customHeight="1">
      <c r="B49" s="308"/>
      <c r="C49" s="306" t="s">
        <v>466</v>
      </c>
      <c r="D49" s="309"/>
      <c r="E49" s="309"/>
      <c r="F49" s="311" t="str">
        <f>F12</f>
        <v xml:space="preserve"> </v>
      </c>
      <c r="G49" s="309"/>
      <c r="H49" s="309"/>
      <c r="I49" s="306" t="s">
        <v>468</v>
      </c>
      <c r="J49" s="312" t="str">
        <f>J12</f>
        <v>Červenec 2018</v>
      </c>
      <c r="K49" s="310"/>
    </row>
    <row r="50" spans="2:11" s="307" customFormat="1" ht="6.95" customHeight="1">
      <c r="B50" s="308"/>
      <c r="C50" s="309"/>
      <c r="D50" s="309"/>
      <c r="E50" s="309"/>
      <c r="F50" s="309"/>
      <c r="G50" s="309"/>
      <c r="H50" s="309"/>
      <c r="I50" s="309"/>
      <c r="J50" s="309"/>
      <c r="K50" s="310"/>
    </row>
    <row r="51" spans="2:11" s="307" customFormat="1" ht="15">
      <c r="B51" s="308"/>
      <c r="C51" s="306" t="s">
        <v>470</v>
      </c>
      <c r="D51" s="309"/>
      <c r="E51" s="309"/>
      <c r="F51" s="311"/>
      <c r="G51" s="309"/>
      <c r="H51" s="309"/>
      <c r="I51" s="306" t="s">
        <v>476</v>
      </c>
      <c r="J51" s="311" t="str">
        <f>E21</f>
        <v>Kocábek</v>
      </c>
      <c r="K51" s="310"/>
    </row>
    <row r="52" spans="2:11" s="307" customFormat="1" ht="14.45" customHeight="1">
      <c r="B52" s="308"/>
      <c r="C52" s="306" t="s">
        <v>474</v>
      </c>
      <c r="D52" s="309"/>
      <c r="E52" s="309"/>
      <c r="F52" s="311"/>
      <c r="G52" s="309"/>
      <c r="H52" s="309"/>
      <c r="I52" s="309"/>
      <c r="J52" s="309"/>
      <c r="K52" s="310"/>
    </row>
    <row r="53" spans="2:11" s="307" customFormat="1" ht="10.35" customHeight="1">
      <c r="B53" s="308"/>
      <c r="C53" s="309"/>
      <c r="D53" s="309"/>
      <c r="E53" s="309"/>
      <c r="F53" s="309"/>
      <c r="G53" s="309"/>
      <c r="H53" s="309"/>
      <c r="I53" s="309"/>
      <c r="J53" s="309"/>
      <c r="K53" s="310"/>
    </row>
    <row r="54" spans="2:11" s="307" customFormat="1" ht="29.25" customHeight="1">
      <c r="B54" s="308"/>
      <c r="C54" s="338" t="s">
        <v>570</v>
      </c>
      <c r="D54" s="325"/>
      <c r="E54" s="325"/>
      <c r="F54" s="325"/>
      <c r="G54" s="325"/>
      <c r="H54" s="325"/>
      <c r="I54" s="325"/>
      <c r="J54" s="339" t="s">
        <v>571</v>
      </c>
      <c r="K54" s="340"/>
    </row>
    <row r="55" spans="2:11" s="307" customFormat="1" ht="10.35" customHeight="1">
      <c r="B55" s="308"/>
      <c r="C55" s="309"/>
      <c r="D55" s="309"/>
      <c r="E55" s="309"/>
      <c r="F55" s="309"/>
      <c r="G55" s="309"/>
      <c r="H55" s="309"/>
      <c r="I55" s="309"/>
      <c r="J55" s="309"/>
      <c r="K55" s="310"/>
    </row>
    <row r="56" spans="2:11" s="307" customFormat="1" ht="29.25" customHeight="1">
      <c r="B56" s="308"/>
      <c r="C56" s="341" t="s">
        <v>595</v>
      </c>
      <c r="D56" s="309"/>
      <c r="E56" s="309"/>
      <c r="F56" s="309"/>
      <c r="G56" s="309"/>
      <c r="H56" s="309"/>
      <c r="I56" s="309"/>
      <c r="J56" s="320">
        <f>SUM(J57:J58)</f>
        <v>0</v>
      </c>
      <c r="K56" s="310"/>
    </row>
    <row r="57" spans="2:11" s="348" customFormat="1" ht="24.95" customHeight="1">
      <c r="B57" s="342"/>
      <c r="C57" s="343"/>
      <c r="D57" s="344" t="s">
        <v>389</v>
      </c>
      <c r="E57" s="345"/>
      <c r="F57" s="345"/>
      <c r="G57" s="345"/>
      <c r="H57" s="345"/>
      <c r="I57" s="345"/>
      <c r="J57" s="346">
        <f>'PS 01'!J22</f>
        <v>0</v>
      </c>
      <c r="K57" s="347"/>
    </row>
    <row r="58" spans="2:11" s="352" customFormat="1" ht="19.899999999999999" customHeight="1">
      <c r="B58" s="349"/>
      <c r="C58" s="350"/>
      <c r="D58" s="344" t="s">
        <v>390</v>
      </c>
      <c r="E58" s="345"/>
      <c r="F58" s="345"/>
      <c r="G58" s="345"/>
      <c r="H58" s="345"/>
      <c r="I58" s="345"/>
      <c r="J58" s="346">
        <f>'PS 01'!J23</f>
        <v>0</v>
      </c>
      <c r="K58" s="351"/>
    </row>
    <row r="59" spans="2:11" s="352" customFormat="1" ht="19.899999999999999" customHeight="1">
      <c r="B59" s="349"/>
      <c r="C59" s="350"/>
      <c r="D59" s="353"/>
      <c r="E59" s="354"/>
      <c r="F59" s="354"/>
      <c r="G59" s="354"/>
      <c r="H59" s="354"/>
      <c r="I59" s="354"/>
      <c r="J59" s="355"/>
      <c r="K59" s="351"/>
    </row>
    <row r="60" spans="2:11" s="352" customFormat="1" ht="19.899999999999999" customHeight="1">
      <c r="B60" s="349"/>
      <c r="C60" s="350"/>
      <c r="D60" s="353"/>
      <c r="E60" s="354"/>
      <c r="F60" s="354"/>
      <c r="G60" s="354"/>
      <c r="H60" s="354"/>
      <c r="I60" s="354"/>
      <c r="J60" s="355"/>
      <c r="K60" s="351"/>
    </row>
    <row r="61" spans="2:11" s="307" customFormat="1" ht="21.75" customHeight="1">
      <c r="B61" s="308"/>
      <c r="C61" s="309"/>
      <c r="D61" s="309"/>
      <c r="E61" s="309"/>
      <c r="F61" s="309"/>
      <c r="G61" s="309"/>
      <c r="H61" s="309"/>
      <c r="I61" s="309"/>
      <c r="J61" s="309"/>
      <c r="K61" s="310"/>
    </row>
    <row r="62" spans="2:11" s="307" customFormat="1" ht="6.95" customHeight="1">
      <c r="B62" s="332"/>
      <c r="C62" s="333"/>
      <c r="D62" s="333"/>
      <c r="E62" s="333"/>
      <c r="F62" s="333"/>
      <c r="G62" s="333"/>
      <c r="H62" s="333"/>
      <c r="I62" s="333"/>
      <c r="J62" s="333"/>
      <c r="K62" s="334"/>
    </row>
  </sheetData>
  <sheetProtection selectLockedCells="1" selectUnlockedCells="1"/>
  <mergeCells count="6">
    <mergeCell ref="E45:H45"/>
    <mergeCell ref="E47:H47"/>
    <mergeCell ref="G1:H1"/>
    <mergeCell ref="E7:H7"/>
    <mergeCell ref="E9:H9"/>
    <mergeCell ref="E24:H24"/>
  </mergeCells>
  <phoneticPr fontId="66" type="noConversion"/>
  <hyperlinks>
    <hyperlink ref="F1" location="C2" display="1) Krycí list soupisu"/>
    <hyperlink ref="G1" location="C54" display="2) Rekapitulace"/>
    <hyperlink ref="J1" location="C79" display="3) Soupis prací"/>
    <hyperlink ref="L1" location="Rekapitulace stavby!C2" display="Rekapitulace stavby"/>
  </hyperlinks>
  <pageMargins left="0.58333333333333337" right="0.58333333333333337" top="0.58333333333333337" bottom="0.58333333333333337" header="0.51180555555555551" footer="0"/>
  <pageSetup paperSize="9" firstPageNumber="0" fitToHeight="100" orientation="landscape" horizontalDpi="300" verticalDpi="300" r:id="rId1"/>
  <headerFooter alignWithMargins="0">
    <oddFooter>&amp;C&amp;"Trebuchet MS,obyčejné"&amp;8Strana &amp;P z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N24"/>
  <sheetViews>
    <sheetView zoomScale="135" zoomScaleSheetLayoutView="135" workbookViewId="0">
      <selection activeCell="I11" sqref="I11:I18"/>
    </sheetView>
  </sheetViews>
  <sheetFormatPr defaultColWidth="9.5" defaultRowHeight="12" customHeight="1"/>
  <cols>
    <col min="1" max="1" width="5.5" style="357" customWidth="1"/>
    <col min="2" max="2" width="7.33203125" style="357" customWidth="1"/>
    <col min="3" max="4" width="8" style="357" customWidth="1"/>
    <col min="5" max="5" width="40.1640625" style="357" customWidth="1"/>
    <col min="6" max="6" width="8" style="357" customWidth="1"/>
    <col min="7" max="11" width="10.1640625" style="357" customWidth="1"/>
    <col min="12" max="16384" width="9.5" style="357"/>
  </cols>
  <sheetData>
    <row r="1" spans="1:14" ht="15.75" customHeight="1">
      <c r="A1" s="356"/>
      <c r="B1" s="356"/>
      <c r="C1" s="357" t="s">
        <v>472</v>
      </c>
      <c r="D1" s="358" t="s">
        <v>472</v>
      </c>
      <c r="E1" s="358" t="s">
        <v>391</v>
      </c>
      <c r="F1" s="358" t="s">
        <v>472</v>
      </c>
      <c r="G1" s="359"/>
      <c r="H1" s="356"/>
      <c r="I1" s="356"/>
      <c r="J1" s="356"/>
      <c r="K1" s="356"/>
    </row>
    <row r="2" spans="1:14" ht="30.75" customHeight="1">
      <c r="A2" s="357" t="s">
        <v>462</v>
      </c>
      <c r="C2" s="499" t="s">
        <v>392</v>
      </c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</row>
    <row r="3" spans="1:14" ht="15" customHeight="1">
      <c r="A3" s="357" t="s">
        <v>567</v>
      </c>
      <c r="C3" s="500" t="s">
        <v>393</v>
      </c>
      <c r="D3" s="500"/>
      <c r="E3" s="500"/>
      <c r="F3" s="500"/>
      <c r="G3" s="500"/>
      <c r="H3" s="356"/>
      <c r="I3" s="356"/>
      <c r="J3" s="356"/>
      <c r="K3" s="356"/>
    </row>
    <row r="4" spans="1:14" ht="15" customHeight="1">
      <c r="B4" s="360"/>
      <c r="C4" s="360"/>
      <c r="D4" s="360"/>
      <c r="E4" s="356"/>
      <c r="F4" s="356"/>
      <c r="G4" s="356"/>
      <c r="H4" s="356"/>
      <c r="I4" s="356"/>
      <c r="J4" s="356"/>
      <c r="K4" s="356"/>
    </row>
    <row r="5" spans="1:14" ht="15" customHeight="1">
      <c r="A5" s="357" t="s">
        <v>466</v>
      </c>
      <c r="B5" s="360"/>
      <c r="C5" s="360"/>
      <c r="D5" s="360"/>
      <c r="E5" s="356"/>
      <c r="F5" s="356"/>
      <c r="G5" s="356"/>
      <c r="H5" s="356"/>
      <c r="I5" s="361" t="s">
        <v>468</v>
      </c>
      <c r="J5" s="362" t="s">
        <v>394</v>
      </c>
      <c r="K5" s="356"/>
    </row>
    <row r="6" spans="1:14" ht="15" customHeight="1">
      <c r="A6" s="357" t="s">
        <v>470</v>
      </c>
      <c r="B6" s="360"/>
      <c r="C6" s="360"/>
      <c r="D6" s="360"/>
      <c r="E6" s="356"/>
      <c r="F6" s="356"/>
      <c r="G6" s="356"/>
      <c r="H6" s="356"/>
      <c r="I6" s="361" t="s">
        <v>476</v>
      </c>
      <c r="J6" s="361" t="s">
        <v>395</v>
      </c>
      <c r="K6" s="356"/>
    </row>
    <row r="7" spans="1:14" ht="12.75" customHeight="1">
      <c r="A7" s="363" t="s">
        <v>396</v>
      </c>
      <c r="B7" s="363"/>
      <c r="C7" s="363" t="s">
        <v>472</v>
      </c>
      <c r="D7" s="363"/>
      <c r="E7" s="363"/>
      <c r="F7" s="363"/>
      <c r="G7" s="364"/>
      <c r="H7" s="364"/>
      <c r="I7" s="364"/>
      <c r="J7" s="364"/>
      <c r="K7" s="363"/>
      <c r="L7" s="363"/>
    </row>
    <row r="8" spans="1:14" ht="12" customHeight="1">
      <c r="A8" s="365" t="s">
        <v>472</v>
      </c>
      <c r="B8" s="365"/>
      <c r="C8" s="366"/>
      <c r="D8" s="363"/>
      <c r="E8" s="363"/>
      <c r="F8" s="367"/>
      <c r="G8" s="367"/>
      <c r="H8" s="368"/>
      <c r="I8" s="368"/>
      <c r="J8" s="368"/>
      <c r="K8" s="369"/>
      <c r="L8" s="370"/>
    </row>
    <row r="9" spans="1:14" ht="12" customHeight="1">
      <c r="A9" s="501" t="s">
        <v>397</v>
      </c>
      <c r="B9" s="371" t="s">
        <v>398</v>
      </c>
      <c r="C9" s="371" t="s">
        <v>399</v>
      </c>
      <c r="D9" s="371" t="s">
        <v>400</v>
      </c>
      <c r="E9" s="502" t="s">
        <v>401</v>
      </c>
      <c r="F9" s="371" t="s">
        <v>402</v>
      </c>
      <c r="G9" s="372" t="s">
        <v>403</v>
      </c>
      <c r="H9" s="503" t="s">
        <v>404</v>
      </c>
      <c r="I9" s="503"/>
      <c r="J9" s="504" t="s">
        <v>405</v>
      </c>
      <c r="K9" s="504"/>
      <c r="L9" s="373" t="s">
        <v>472</v>
      </c>
    </row>
    <row r="10" spans="1:14" ht="12" customHeight="1">
      <c r="A10" s="501"/>
      <c r="B10" s="374" t="s">
        <v>406</v>
      </c>
      <c r="C10" s="374" t="s">
        <v>407</v>
      </c>
      <c r="D10" s="374" t="s">
        <v>472</v>
      </c>
      <c r="E10" s="502"/>
      <c r="F10" s="374" t="s">
        <v>408</v>
      </c>
      <c r="G10" s="375" t="s">
        <v>409</v>
      </c>
      <c r="H10" s="376" t="s">
        <v>410</v>
      </c>
      <c r="I10" s="377" t="s">
        <v>411</v>
      </c>
      <c r="J10" s="376" t="s">
        <v>410</v>
      </c>
      <c r="K10" s="378" t="s">
        <v>411</v>
      </c>
      <c r="L10" s="370"/>
    </row>
    <row r="11" spans="1:14" ht="35.25" customHeight="1">
      <c r="A11" s="379">
        <v>1</v>
      </c>
      <c r="B11" s="380" t="s">
        <v>412</v>
      </c>
      <c r="C11" s="381"/>
      <c r="D11" s="382"/>
      <c r="E11" s="383" t="s">
        <v>413</v>
      </c>
      <c r="F11" s="384" t="s">
        <v>967</v>
      </c>
      <c r="G11" s="384">
        <v>22</v>
      </c>
      <c r="H11" s="385"/>
      <c r="I11" s="386"/>
      <c r="J11" s="386">
        <f t="shared" ref="J11:J18" si="0">H11*G11</f>
        <v>0</v>
      </c>
      <c r="K11" s="387">
        <f t="shared" ref="K11:K18" si="1">I11*G11</f>
        <v>0</v>
      </c>
      <c r="L11" s="388"/>
      <c r="N11" s="389"/>
    </row>
    <row r="12" spans="1:14" ht="22.15" customHeight="1">
      <c r="A12" s="390">
        <v>2</v>
      </c>
      <c r="B12" s="391" t="s">
        <v>414</v>
      </c>
      <c r="C12" s="392"/>
      <c r="D12" s="393"/>
      <c r="E12" s="394" t="s">
        <v>415</v>
      </c>
      <c r="F12" s="395" t="s">
        <v>416</v>
      </c>
      <c r="G12" s="395">
        <v>22</v>
      </c>
      <c r="H12" s="396"/>
      <c r="I12" s="397"/>
      <c r="J12" s="397">
        <f t="shared" si="0"/>
        <v>0</v>
      </c>
      <c r="K12" s="398">
        <f t="shared" si="1"/>
        <v>0</v>
      </c>
      <c r="L12" s="388"/>
      <c r="N12" s="389"/>
    </row>
    <row r="13" spans="1:14" ht="21.2" customHeight="1">
      <c r="A13" s="390">
        <v>3</v>
      </c>
      <c r="B13" s="391" t="s">
        <v>417</v>
      </c>
      <c r="C13" s="392"/>
      <c r="D13" s="393"/>
      <c r="E13" s="394" t="s">
        <v>418</v>
      </c>
      <c r="F13" s="395" t="s">
        <v>416</v>
      </c>
      <c r="G13" s="395">
        <v>22</v>
      </c>
      <c r="H13" s="396"/>
      <c r="I13" s="397"/>
      <c r="J13" s="397">
        <f t="shared" si="0"/>
        <v>0</v>
      </c>
      <c r="K13" s="398">
        <f t="shared" si="1"/>
        <v>0</v>
      </c>
      <c r="L13" s="388"/>
      <c r="N13" s="389"/>
    </row>
    <row r="14" spans="1:14" ht="21.2" customHeight="1">
      <c r="A14" s="390">
        <v>4</v>
      </c>
      <c r="B14" s="391" t="s">
        <v>419</v>
      </c>
      <c r="C14" s="392"/>
      <c r="D14" s="393"/>
      <c r="E14" s="394" t="s">
        <v>420</v>
      </c>
      <c r="F14" s="395" t="s">
        <v>416</v>
      </c>
      <c r="G14" s="395">
        <v>22</v>
      </c>
      <c r="H14" s="396"/>
      <c r="I14" s="397"/>
      <c r="J14" s="397">
        <f t="shared" si="0"/>
        <v>0</v>
      </c>
      <c r="K14" s="398">
        <f t="shared" si="1"/>
        <v>0</v>
      </c>
      <c r="L14" s="388"/>
      <c r="N14" s="389"/>
    </row>
    <row r="15" spans="1:14" ht="21.2" customHeight="1">
      <c r="A15" s="390">
        <v>5</v>
      </c>
      <c r="B15" s="391" t="s">
        <v>421</v>
      </c>
      <c r="C15" s="392"/>
      <c r="D15" s="393"/>
      <c r="E15" s="394" t="s">
        <v>422</v>
      </c>
      <c r="F15" s="395" t="s">
        <v>967</v>
      </c>
      <c r="G15" s="395">
        <v>22</v>
      </c>
      <c r="H15" s="396"/>
      <c r="I15" s="399"/>
      <c r="J15" s="397">
        <f t="shared" si="0"/>
        <v>0</v>
      </c>
      <c r="K15" s="398">
        <f t="shared" si="1"/>
        <v>0</v>
      </c>
      <c r="L15" s="388"/>
      <c r="N15" s="389"/>
    </row>
    <row r="16" spans="1:14" ht="21.2" customHeight="1">
      <c r="A16" s="390">
        <v>6</v>
      </c>
      <c r="B16" s="391" t="s">
        <v>423</v>
      </c>
      <c r="C16" s="392"/>
      <c r="D16" s="393"/>
      <c r="E16" s="394" t="s">
        <v>424</v>
      </c>
      <c r="F16" s="395" t="s">
        <v>967</v>
      </c>
      <c r="G16" s="395">
        <v>22</v>
      </c>
      <c r="H16" s="396"/>
      <c r="I16" s="397"/>
      <c r="J16" s="397">
        <f t="shared" si="0"/>
        <v>0</v>
      </c>
      <c r="K16" s="398">
        <f t="shared" si="1"/>
        <v>0</v>
      </c>
      <c r="L16" s="388"/>
      <c r="N16" s="389"/>
    </row>
    <row r="17" spans="1:14" ht="30.95" customHeight="1">
      <c r="A17" s="390">
        <v>7</v>
      </c>
      <c r="B17" s="391" t="s">
        <v>425</v>
      </c>
      <c r="C17" s="392"/>
      <c r="D17" s="393"/>
      <c r="E17" s="394" t="s">
        <v>426</v>
      </c>
      <c r="F17" s="395" t="s">
        <v>967</v>
      </c>
      <c r="G17" s="395">
        <v>22</v>
      </c>
      <c r="H17" s="396"/>
      <c r="I17" s="397"/>
      <c r="J17" s="397">
        <f t="shared" si="0"/>
        <v>0</v>
      </c>
      <c r="K17" s="398">
        <f t="shared" si="1"/>
        <v>0</v>
      </c>
      <c r="L17" s="388"/>
      <c r="N17" s="389"/>
    </row>
    <row r="18" spans="1:14" ht="25.9" customHeight="1">
      <c r="A18" s="390">
        <v>8</v>
      </c>
      <c r="B18" s="391" t="s">
        <v>427</v>
      </c>
      <c r="C18" s="392"/>
      <c r="D18" s="393"/>
      <c r="E18" s="394" t="s">
        <v>428</v>
      </c>
      <c r="F18" s="395" t="s">
        <v>967</v>
      </c>
      <c r="G18" s="395">
        <v>0.628</v>
      </c>
      <c r="H18" s="396"/>
      <c r="I18" s="397"/>
      <c r="J18" s="397">
        <f t="shared" si="0"/>
        <v>0</v>
      </c>
      <c r="K18" s="398">
        <f t="shared" si="1"/>
        <v>0</v>
      </c>
      <c r="L18" s="388"/>
      <c r="N18" s="389"/>
    </row>
    <row r="19" spans="1:14" ht="21" customHeight="1">
      <c r="A19" s="400"/>
      <c r="B19" s="401"/>
      <c r="C19" s="402"/>
      <c r="D19" s="403"/>
      <c r="E19" s="404"/>
      <c r="F19" s="405"/>
      <c r="G19" s="405"/>
      <c r="H19" s="406"/>
      <c r="I19" s="407"/>
      <c r="J19" s="407"/>
      <c r="K19" s="408"/>
      <c r="L19" s="388"/>
      <c r="N19" s="389"/>
    </row>
    <row r="20" spans="1:14" ht="12" customHeight="1">
      <c r="A20" s="409" t="s">
        <v>429</v>
      </c>
      <c r="B20" s="410"/>
      <c r="C20" s="411"/>
      <c r="D20" s="412"/>
      <c r="E20" s="413"/>
      <c r="F20" s="414"/>
      <c r="G20" s="415"/>
      <c r="H20" s="416"/>
      <c r="I20" s="417"/>
      <c r="J20" s="417" t="s">
        <v>472</v>
      </c>
      <c r="K20" s="417"/>
      <c r="L20" s="418"/>
    </row>
    <row r="21" spans="1:14" ht="12" customHeight="1">
      <c r="A21" s="363"/>
      <c r="B21" s="363"/>
      <c r="C21" s="363"/>
      <c r="D21" s="363" t="s">
        <v>472</v>
      </c>
      <c r="E21" s="363"/>
      <c r="F21" s="363"/>
      <c r="G21" s="363"/>
      <c r="H21" s="364"/>
      <c r="I21" s="417"/>
      <c r="J21" s="417"/>
      <c r="K21" s="417"/>
      <c r="L21" s="370"/>
    </row>
    <row r="22" spans="1:14" ht="12" customHeight="1">
      <c r="A22" s="419"/>
      <c r="B22" s="420"/>
      <c r="C22" s="421"/>
      <c r="D22" s="421"/>
      <c r="E22" s="421"/>
      <c r="F22" s="421"/>
      <c r="G22" s="422" t="str">
        <f>A8</f>
        <v xml:space="preserve"> </v>
      </c>
      <c r="H22" s="505" t="s">
        <v>430</v>
      </c>
      <c r="I22" s="505"/>
      <c r="J22" s="396">
        <f>SUM(J11:J19)</f>
        <v>0</v>
      </c>
      <c r="K22" s="417"/>
      <c r="L22" s="370"/>
    </row>
    <row r="23" spans="1:14" ht="12" customHeight="1">
      <c r="A23" s="423"/>
      <c r="B23" s="370"/>
      <c r="C23" s="370"/>
      <c r="D23" s="370"/>
      <c r="E23" s="370"/>
      <c r="F23" s="370"/>
      <c r="G23" s="370"/>
      <c r="H23" s="506" t="s">
        <v>431</v>
      </c>
      <c r="I23" s="506"/>
      <c r="J23" s="424">
        <f>SUM(K11:K19)</f>
        <v>0</v>
      </c>
      <c r="K23" s="425"/>
      <c r="L23" s="370"/>
    </row>
    <row r="24" spans="1:14" ht="12" customHeight="1">
      <c r="A24" s="426"/>
      <c r="B24" s="427"/>
      <c r="C24" s="427"/>
      <c r="D24" s="427"/>
      <c r="E24" s="427"/>
      <c r="F24" s="427"/>
      <c r="G24" s="427"/>
      <c r="H24" s="498" t="s">
        <v>432</v>
      </c>
      <c r="I24" s="498"/>
      <c r="J24" s="428">
        <f>SUM(J22:J23)</f>
        <v>0</v>
      </c>
      <c r="K24" s="425"/>
      <c r="L24" s="370"/>
    </row>
  </sheetData>
  <sheetProtection selectLockedCells="1" selectUnlockedCells="1"/>
  <mergeCells count="9">
    <mergeCell ref="H24:I24"/>
    <mergeCell ref="C2:N2"/>
    <mergeCell ref="C3:G3"/>
    <mergeCell ref="A9:A10"/>
    <mergeCell ref="E9:E10"/>
    <mergeCell ref="H9:I9"/>
    <mergeCell ref="J9:K9"/>
    <mergeCell ref="H22:I22"/>
    <mergeCell ref="H23:I23"/>
  </mergeCells>
  <phoneticPr fontId="66" type="noConversion"/>
  <pageMargins left="0.74791666666666667" right="0.74791666666666667" top="0.98402777777777772" bottom="0.98402777777777772" header="0.51180555555555551" footer="0.51180555555555551"/>
  <pageSetup paperSize="9" scale="75" firstPageNumber="0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62"/>
  <sheetViews>
    <sheetView topLeftCell="A22" zoomScaleNormal="100" workbookViewId="0">
      <selection activeCell="M2" sqref="M2"/>
    </sheetView>
  </sheetViews>
  <sheetFormatPr defaultColWidth="7.83203125" defaultRowHeight="12.75"/>
  <cols>
    <col min="1" max="1" width="7.33203125" style="297" customWidth="1"/>
    <col min="2" max="2" width="1.5" style="297" customWidth="1"/>
    <col min="3" max="3" width="3.6640625" style="297" customWidth="1"/>
    <col min="4" max="4" width="3.83203125" style="297" customWidth="1"/>
    <col min="5" max="5" width="15.1640625" style="297" customWidth="1"/>
    <col min="6" max="6" width="66.1640625" style="297" customWidth="1"/>
    <col min="7" max="7" width="7.6640625" style="297" customWidth="1"/>
    <col min="8" max="8" width="9.83203125" style="297" customWidth="1"/>
    <col min="9" max="9" width="11.1640625" style="297" customWidth="1"/>
    <col min="10" max="10" width="20.6640625" style="297" customWidth="1"/>
    <col min="11" max="11" width="13.6640625" style="297" customWidth="1"/>
    <col min="12" max="16384" width="7.83203125" style="297"/>
  </cols>
  <sheetData>
    <row r="1" spans="1:12" ht="21.75" customHeight="1">
      <c r="A1" s="293"/>
      <c r="B1" s="294"/>
      <c r="C1" s="294"/>
      <c r="D1" s="295" t="s">
        <v>382</v>
      </c>
      <c r="E1" s="294"/>
      <c r="F1" s="296" t="s">
        <v>383</v>
      </c>
      <c r="G1" s="496" t="s">
        <v>384</v>
      </c>
      <c r="H1" s="496"/>
      <c r="I1" s="294"/>
      <c r="J1" s="296" t="s">
        <v>385</v>
      </c>
      <c r="K1" s="295" t="s">
        <v>386</v>
      </c>
      <c r="L1" s="296" t="s">
        <v>387</v>
      </c>
    </row>
    <row r="2" spans="1:12" ht="36.950000000000003" customHeight="1">
      <c r="L2" s="298"/>
    </row>
    <row r="3" spans="1:12" ht="6.95" customHeight="1">
      <c r="B3" s="299"/>
      <c r="C3" s="299"/>
      <c r="D3" s="299"/>
      <c r="E3" s="299"/>
      <c r="F3" s="299"/>
      <c r="G3" s="299"/>
      <c r="H3" s="299"/>
      <c r="I3" s="299"/>
      <c r="J3" s="299"/>
      <c r="K3" s="301"/>
    </row>
    <row r="4" spans="1:12" ht="36.950000000000003" customHeight="1">
      <c r="B4" s="302"/>
      <c r="C4" s="303"/>
      <c r="D4" s="304" t="s">
        <v>388</v>
      </c>
      <c r="E4" s="303"/>
      <c r="F4" s="303"/>
      <c r="G4" s="303"/>
      <c r="H4" s="303"/>
      <c r="I4" s="303"/>
      <c r="J4" s="303"/>
      <c r="K4" s="305"/>
    </row>
    <row r="5" spans="1:12" ht="6.95" customHeight="1">
      <c r="B5" s="302"/>
      <c r="C5" s="303"/>
      <c r="D5" s="303"/>
      <c r="E5" s="303"/>
      <c r="F5" s="303"/>
      <c r="G5" s="303"/>
      <c r="H5" s="303"/>
      <c r="I5" s="303"/>
      <c r="J5" s="303"/>
      <c r="K5" s="305"/>
    </row>
    <row r="6" spans="1:12" ht="15">
      <c r="B6" s="302"/>
      <c r="C6" s="303"/>
      <c r="D6" s="306" t="s">
        <v>462</v>
      </c>
      <c r="E6" s="303"/>
      <c r="F6" s="303"/>
      <c r="G6" s="303"/>
      <c r="H6" s="303"/>
      <c r="I6" s="303"/>
      <c r="J6" s="303"/>
      <c r="K6" s="305"/>
    </row>
    <row r="7" spans="1:12" ht="22.5" customHeight="1">
      <c r="B7" s="302"/>
      <c r="C7" s="303"/>
      <c r="D7" s="303"/>
      <c r="E7" s="494" t="str">
        <f>'PS 01'!C2</f>
        <v>Kanalizace Klučov – napojení místních částí Žhery a Skramníky</v>
      </c>
      <c r="F7" s="494"/>
      <c r="G7" s="494"/>
      <c r="H7" s="494"/>
      <c r="I7" s="303"/>
      <c r="J7" s="303"/>
      <c r="K7" s="305"/>
    </row>
    <row r="8" spans="1:12" s="307" customFormat="1" ht="15">
      <c r="B8" s="308"/>
      <c r="C8" s="309"/>
      <c r="D8" s="306" t="s">
        <v>567</v>
      </c>
      <c r="E8" s="309"/>
      <c r="F8" s="309"/>
      <c r="G8" s="309"/>
      <c r="H8" s="309"/>
      <c r="I8" s="309"/>
      <c r="J8" s="309"/>
      <c r="K8" s="310"/>
    </row>
    <row r="9" spans="1:12" s="307" customFormat="1" ht="36.950000000000003" customHeight="1">
      <c r="B9" s="308"/>
      <c r="C9" s="309"/>
      <c r="D9" s="309"/>
      <c r="E9" s="495" t="str">
        <f>'PS 01'!C3</f>
        <v>PS 01 ČS Domovní čerpací stanice tlakové kanalizace - Žhery</v>
      </c>
      <c r="F9" s="495"/>
      <c r="G9" s="495"/>
      <c r="H9" s="495"/>
      <c r="I9" s="429" t="s">
        <v>433</v>
      </c>
      <c r="J9" s="309"/>
      <c r="K9" s="310"/>
    </row>
    <row r="10" spans="1:12" s="307" customFormat="1" ht="13.5">
      <c r="B10" s="308"/>
      <c r="C10" s="309"/>
      <c r="D10" s="309"/>
      <c r="E10" s="309"/>
      <c r="F10" s="309"/>
      <c r="G10" s="309"/>
      <c r="H10" s="309"/>
      <c r="I10" s="309"/>
      <c r="J10" s="309"/>
      <c r="K10" s="310"/>
    </row>
    <row r="11" spans="1:12" s="307" customFormat="1" ht="14.45" customHeight="1">
      <c r="B11" s="308"/>
      <c r="C11" s="309"/>
      <c r="D11" s="306" t="s">
        <v>464</v>
      </c>
      <c r="E11" s="309"/>
      <c r="F11" s="311"/>
      <c r="G11" s="309"/>
      <c r="H11" s="309"/>
      <c r="I11" s="306" t="s">
        <v>465</v>
      </c>
      <c r="J11" s="311"/>
      <c r="K11" s="310"/>
    </row>
    <row r="12" spans="1:12" s="307" customFormat="1" ht="14.45" customHeight="1">
      <c r="B12" s="308"/>
      <c r="C12" s="309"/>
      <c r="D12" s="306" t="s">
        <v>466</v>
      </c>
      <c r="E12" s="309"/>
      <c r="F12" s="311" t="s">
        <v>472</v>
      </c>
      <c r="G12" s="309"/>
      <c r="H12" s="309"/>
      <c r="I12" s="306" t="s">
        <v>468</v>
      </c>
      <c r="J12" s="312" t="str">
        <f>'PS 01'!J5</f>
        <v>Červenec 2018</v>
      </c>
      <c r="K12" s="310"/>
    </row>
    <row r="13" spans="1:12" s="307" customFormat="1" ht="10.9" customHeight="1">
      <c r="B13" s="308"/>
      <c r="C13" s="309"/>
      <c r="D13" s="309"/>
      <c r="E13" s="309"/>
      <c r="F13" s="309"/>
      <c r="G13" s="309"/>
      <c r="H13" s="309"/>
      <c r="I13" s="309"/>
      <c r="J13" s="309"/>
      <c r="K13" s="310"/>
    </row>
    <row r="14" spans="1:12" s="307" customFormat="1" ht="14.45" customHeight="1">
      <c r="B14" s="308"/>
      <c r="C14" s="309"/>
      <c r="D14" s="306" t="s">
        <v>470</v>
      </c>
      <c r="E14" s="309"/>
      <c r="F14" s="309"/>
      <c r="G14" s="309"/>
      <c r="H14" s="309"/>
      <c r="I14" s="306" t="s">
        <v>471</v>
      </c>
      <c r="J14" s="311"/>
      <c r="K14" s="310"/>
    </row>
    <row r="15" spans="1:12" s="307" customFormat="1" ht="18" customHeight="1">
      <c r="B15" s="308"/>
      <c r="C15" s="309"/>
      <c r="D15" s="309"/>
      <c r="E15" s="311"/>
      <c r="F15" s="309"/>
      <c r="G15" s="309"/>
      <c r="H15" s="309"/>
      <c r="I15" s="306" t="s">
        <v>473</v>
      </c>
      <c r="J15" s="311"/>
      <c r="K15" s="310"/>
    </row>
    <row r="16" spans="1:12" s="307" customFormat="1" ht="6.95" customHeight="1">
      <c r="B16" s="308"/>
      <c r="C16" s="309"/>
      <c r="D16" s="309"/>
      <c r="E16" s="309"/>
      <c r="F16" s="309"/>
      <c r="G16" s="309"/>
      <c r="H16" s="309"/>
      <c r="I16" s="309"/>
      <c r="J16" s="309"/>
      <c r="K16" s="310"/>
    </row>
    <row r="17" spans="2:11" s="307" customFormat="1" ht="14.45" customHeight="1">
      <c r="B17" s="308"/>
      <c r="C17" s="309"/>
      <c r="D17" s="306" t="s">
        <v>474</v>
      </c>
      <c r="E17" s="309"/>
      <c r="F17" s="309"/>
      <c r="G17" s="309"/>
      <c r="H17" s="309"/>
      <c r="I17" s="306" t="s">
        <v>471</v>
      </c>
      <c r="J17" s="311"/>
      <c r="K17" s="310"/>
    </row>
    <row r="18" spans="2:11" s="307" customFormat="1" ht="18" customHeight="1">
      <c r="B18" s="308"/>
      <c r="C18" s="309"/>
      <c r="D18" s="309"/>
      <c r="E18" s="311"/>
      <c r="F18" s="309"/>
      <c r="G18" s="309"/>
      <c r="H18" s="309"/>
      <c r="I18" s="306" t="s">
        <v>473</v>
      </c>
      <c r="J18" s="311"/>
      <c r="K18" s="310"/>
    </row>
    <row r="19" spans="2:11" s="307" customFormat="1" ht="6.95" customHeight="1">
      <c r="B19" s="308"/>
      <c r="C19" s="309"/>
      <c r="D19" s="309"/>
      <c r="E19" s="309"/>
      <c r="F19" s="309"/>
      <c r="G19" s="309"/>
      <c r="H19" s="309"/>
      <c r="I19" s="309"/>
      <c r="J19" s="309"/>
      <c r="K19" s="310"/>
    </row>
    <row r="20" spans="2:11" s="307" customFormat="1" ht="14.45" customHeight="1">
      <c r="B20" s="308"/>
      <c r="C20" s="309"/>
      <c r="D20" s="306" t="s">
        <v>476</v>
      </c>
      <c r="E20" s="309"/>
      <c r="F20" s="309"/>
      <c r="G20" s="309"/>
      <c r="H20" s="309"/>
      <c r="I20" s="306" t="s">
        <v>471</v>
      </c>
      <c r="J20" s="311"/>
      <c r="K20" s="310"/>
    </row>
    <row r="21" spans="2:11" s="307" customFormat="1" ht="18" customHeight="1">
      <c r="B21" s="308"/>
      <c r="C21" s="309"/>
      <c r="D21" s="309"/>
      <c r="E21" s="311" t="str">
        <f>'PS 01'!J6</f>
        <v>Kocábek</v>
      </c>
      <c r="F21" s="309"/>
      <c r="G21" s="309"/>
      <c r="H21" s="309"/>
      <c r="I21" s="306" t="s">
        <v>473</v>
      </c>
      <c r="J21" s="311"/>
      <c r="K21" s="310"/>
    </row>
    <row r="22" spans="2:11" s="307" customFormat="1" ht="6.95" customHeight="1">
      <c r="B22" s="308"/>
      <c r="C22" s="309"/>
      <c r="D22" s="309"/>
      <c r="E22" s="309"/>
      <c r="F22" s="309"/>
      <c r="G22" s="309"/>
      <c r="H22" s="309"/>
      <c r="I22" s="309"/>
      <c r="J22" s="309"/>
      <c r="K22" s="310"/>
    </row>
    <row r="23" spans="2:11" s="307" customFormat="1" ht="14.45" customHeight="1">
      <c r="B23" s="308"/>
      <c r="C23" s="309"/>
      <c r="D23" s="306" t="s">
        <v>481</v>
      </c>
      <c r="E23" s="309"/>
      <c r="F23" s="309"/>
      <c r="G23" s="309"/>
      <c r="H23" s="309"/>
      <c r="I23" s="309"/>
      <c r="J23" s="309"/>
      <c r="K23" s="310"/>
    </row>
    <row r="24" spans="2:11" s="316" customFormat="1" ht="22.5" customHeight="1">
      <c r="B24" s="313"/>
      <c r="C24" s="314"/>
      <c r="D24" s="314"/>
      <c r="E24" s="497"/>
      <c r="F24" s="497"/>
      <c r="G24" s="497"/>
      <c r="H24" s="497"/>
      <c r="I24" s="314"/>
      <c r="J24" s="314"/>
      <c r="K24" s="315"/>
    </row>
    <row r="25" spans="2:11" s="307" customFormat="1" ht="6.95" customHeight="1">
      <c r="B25" s="308"/>
      <c r="C25" s="309"/>
      <c r="D25" s="309"/>
      <c r="E25" s="309"/>
      <c r="F25" s="309"/>
      <c r="G25" s="309"/>
      <c r="H25" s="309"/>
      <c r="I25" s="309"/>
      <c r="J25" s="309"/>
      <c r="K25" s="310"/>
    </row>
    <row r="26" spans="2:11" s="307" customFormat="1" ht="6.95" customHeight="1">
      <c r="B26" s="308"/>
      <c r="C26" s="309"/>
      <c r="D26" s="317"/>
      <c r="E26" s="317"/>
      <c r="F26" s="317"/>
      <c r="G26" s="317"/>
      <c r="H26" s="317"/>
      <c r="I26" s="317"/>
      <c r="J26" s="317"/>
      <c r="K26" s="318"/>
    </row>
    <row r="27" spans="2:11" s="307" customFormat="1" ht="25.35" customHeight="1">
      <c r="B27" s="308"/>
      <c r="C27" s="309"/>
      <c r="D27" s="319" t="s">
        <v>482</v>
      </c>
      <c r="E27" s="309"/>
      <c r="F27" s="309"/>
      <c r="G27" s="309"/>
      <c r="H27" s="309"/>
      <c r="I27" s="309"/>
      <c r="J27" s="320">
        <f>J56</f>
        <v>0</v>
      </c>
      <c r="K27" s="310"/>
    </row>
    <row r="28" spans="2:11" s="307" customFormat="1" ht="6.95" customHeight="1">
      <c r="B28" s="308"/>
      <c r="C28" s="309"/>
      <c r="D28" s="317"/>
      <c r="E28" s="317"/>
      <c r="F28" s="317"/>
      <c r="G28" s="317"/>
      <c r="H28" s="317"/>
      <c r="I28" s="317"/>
      <c r="J28" s="317"/>
      <c r="K28" s="318"/>
    </row>
    <row r="29" spans="2:11" s="307" customFormat="1" ht="14.45" customHeight="1">
      <c r="B29" s="308"/>
      <c r="C29" s="309"/>
      <c r="D29" s="309"/>
      <c r="E29" s="309"/>
      <c r="F29" s="321" t="s">
        <v>484</v>
      </c>
      <c r="G29" s="309"/>
      <c r="H29" s="309"/>
      <c r="I29" s="321" t="s">
        <v>483</v>
      </c>
      <c r="J29" s="321" t="s">
        <v>485</v>
      </c>
      <c r="K29" s="310"/>
    </row>
    <row r="30" spans="2:11" s="307" customFormat="1" ht="14.45" customHeight="1">
      <c r="B30" s="308"/>
      <c r="C30" s="309"/>
      <c r="D30" s="322" t="s">
        <v>486</v>
      </c>
      <c r="E30" s="322" t="s">
        <v>487</v>
      </c>
      <c r="F30" s="323">
        <f>J27</f>
        <v>0</v>
      </c>
      <c r="G30" s="309"/>
      <c r="H30" s="309"/>
      <c r="I30" s="324">
        <v>0.21</v>
      </c>
      <c r="J30" s="323">
        <f>ROUND(ROUND(F30,2)*I30,2)</f>
        <v>0</v>
      </c>
      <c r="K30" s="310"/>
    </row>
    <row r="31" spans="2:11" s="307" customFormat="1" ht="14.45" customHeight="1">
      <c r="B31" s="308"/>
      <c r="C31" s="309"/>
      <c r="D31" s="309"/>
      <c r="E31" s="322" t="s">
        <v>488</v>
      </c>
      <c r="F31" s="323">
        <v>0</v>
      </c>
      <c r="G31" s="309"/>
      <c r="H31" s="309"/>
      <c r="I31" s="324">
        <v>0.15</v>
      </c>
      <c r="J31" s="323">
        <f>ROUND(ROUND(F31,2)*I31,2)</f>
        <v>0</v>
      </c>
      <c r="K31" s="310"/>
    </row>
    <row r="32" spans="2:11" s="307" customFormat="1" ht="14.45" hidden="1" customHeight="1">
      <c r="B32" s="308"/>
      <c r="C32" s="309"/>
      <c r="D32" s="309"/>
      <c r="E32" s="322" t="s">
        <v>489</v>
      </c>
      <c r="F32" s="323" t="e">
        <f>NA()</f>
        <v>#N/A</v>
      </c>
      <c r="G32" s="309"/>
      <c r="H32" s="309"/>
      <c r="I32" s="324">
        <v>0.21</v>
      </c>
      <c r="J32" s="323">
        <v>0</v>
      </c>
      <c r="K32" s="310"/>
    </row>
    <row r="33" spans="2:11" s="307" customFormat="1" ht="14.45" hidden="1" customHeight="1">
      <c r="B33" s="308"/>
      <c r="C33" s="309"/>
      <c r="D33" s="309"/>
      <c r="E33" s="322" t="s">
        <v>490</v>
      </c>
      <c r="F33" s="323" t="e">
        <f>NA()</f>
        <v>#N/A</v>
      </c>
      <c r="G33" s="309"/>
      <c r="H33" s="309"/>
      <c r="I33" s="324">
        <v>0.15</v>
      </c>
      <c r="J33" s="323">
        <v>0</v>
      </c>
      <c r="K33" s="310"/>
    </row>
    <row r="34" spans="2:11" s="307" customFormat="1" ht="14.45" hidden="1" customHeight="1">
      <c r="B34" s="308"/>
      <c r="C34" s="309"/>
      <c r="D34" s="309"/>
      <c r="E34" s="322" t="s">
        <v>491</v>
      </c>
      <c r="F34" s="323" t="e">
        <f>NA()</f>
        <v>#N/A</v>
      </c>
      <c r="G34" s="309"/>
      <c r="H34" s="309"/>
      <c r="I34" s="324">
        <v>0</v>
      </c>
      <c r="J34" s="323">
        <v>0</v>
      </c>
      <c r="K34" s="310"/>
    </row>
    <row r="35" spans="2:11" s="307" customFormat="1" ht="6.95" customHeight="1">
      <c r="B35" s="308"/>
      <c r="C35" s="309"/>
      <c r="D35" s="309"/>
      <c r="E35" s="309"/>
      <c r="F35" s="309"/>
      <c r="G35" s="309"/>
      <c r="H35" s="309"/>
      <c r="I35" s="309"/>
      <c r="J35" s="309"/>
      <c r="K35" s="310"/>
    </row>
    <row r="36" spans="2:11" s="307" customFormat="1" ht="25.35" customHeight="1">
      <c r="B36" s="308"/>
      <c r="C36" s="325"/>
      <c r="D36" s="326" t="s">
        <v>492</v>
      </c>
      <c r="E36" s="327"/>
      <c r="F36" s="327"/>
      <c r="G36" s="328" t="s">
        <v>493</v>
      </c>
      <c r="H36" s="329" t="s">
        <v>494</v>
      </c>
      <c r="I36" s="327"/>
      <c r="J36" s="330">
        <f>SUM(J27:J34)</f>
        <v>0</v>
      </c>
      <c r="K36" s="331"/>
    </row>
    <row r="37" spans="2:11" s="307" customFormat="1" ht="14.45" customHeight="1">
      <c r="B37" s="332"/>
      <c r="C37" s="333"/>
      <c r="D37" s="333"/>
      <c r="E37" s="333"/>
      <c r="F37" s="333"/>
      <c r="G37" s="333"/>
      <c r="H37" s="333"/>
      <c r="I37" s="333"/>
      <c r="J37" s="333"/>
      <c r="K37" s="334"/>
    </row>
    <row r="41" spans="2:11" s="307" customFormat="1" ht="6.95" customHeight="1">
      <c r="B41" s="335"/>
      <c r="C41" s="336"/>
      <c r="D41" s="336"/>
      <c r="E41" s="336"/>
      <c r="F41" s="336"/>
      <c r="G41" s="336"/>
      <c r="H41" s="336"/>
      <c r="I41" s="336"/>
      <c r="J41" s="336"/>
      <c r="K41" s="337"/>
    </row>
    <row r="42" spans="2:11" s="307" customFormat="1" ht="36.950000000000003" customHeight="1">
      <c r="B42" s="308"/>
      <c r="C42" s="304" t="s">
        <v>569</v>
      </c>
      <c r="D42" s="309"/>
      <c r="E42" s="309"/>
      <c r="F42" s="309"/>
      <c r="G42" s="309"/>
      <c r="H42" s="309"/>
      <c r="I42" s="309"/>
      <c r="J42" s="309"/>
      <c r="K42" s="310"/>
    </row>
    <row r="43" spans="2:11" s="307" customFormat="1" ht="6.95" customHeight="1">
      <c r="B43" s="308"/>
      <c r="C43" s="309"/>
      <c r="D43" s="309"/>
      <c r="E43" s="309"/>
      <c r="F43" s="309"/>
      <c r="G43" s="309"/>
      <c r="H43" s="309"/>
      <c r="I43" s="309"/>
      <c r="J43" s="309"/>
      <c r="K43" s="310"/>
    </row>
    <row r="44" spans="2:11" s="307" customFormat="1" ht="14.45" customHeight="1">
      <c r="B44" s="308"/>
      <c r="C44" s="306" t="s">
        <v>462</v>
      </c>
      <c r="D44" s="309"/>
      <c r="E44" s="309"/>
      <c r="F44" s="309"/>
      <c r="G44" s="309"/>
      <c r="H44" s="309"/>
      <c r="I44" s="309"/>
      <c r="J44" s="309"/>
      <c r="K44" s="310"/>
    </row>
    <row r="45" spans="2:11" s="307" customFormat="1" ht="22.5" customHeight="1">
      <c r="B45" s="308"/>
      <c r="C45" s="309"/>
      <c r="D45" s="309"/>
      <c r="E45" s="494" t="str">
        <f>E7</f>
        <v>Kanalizace Klučov – napojení místních částí Žhery a Skramníky</v>
      </c>
      <c r="F45" s="494"/>
      <c r="G45" s="494"/>
      <c r="H45" s="494"/>
      <c r="I45" s="309"/>
      <c r="J45" s="309"/>
      <c r="K45" s="310"/>
    </row>
    <row r="46" spans="2:11" s="307" customFormat="1" ht="14.45" customHeight="1">
      <c r="B46" s="308"/>
      <c r="C46" s="306" t="s">
        <v>567</v>
      </c>
      <c r="D46" s="309"/>
      <c r="E46" s="309"/>
      <c r="F46" s="309"/>
      <c r="G46" s="309"/>
      <c r="H46" s="309"/>
      <c r="I46" s="309"/>
      <c r="J46" s="309"/>
      <c r="K46" s="310"/>
    </row>
    <row r="47" spans="2:11" s="307" customFormat="1" ht="23.25" customHeight="1">
      <c r="B47" s="308"/>
      <c r="C47" s="309"/>
      <c r="D47" s="309"/>
      <c r="E47" s="495" t="str">
        <f>E9</f>
        <v>PS 01 ČS Domovní čerpací stanice tlakové kanalizace - Žhery</v>
      </c>
      <c r="F47" s="495"/>
      <c r="G47" s="495"/>
      <c r="H47" s="495"/>
      <c r="I47" s="309"/>
      <c r="J47" s="309"/>
      <c r="K47" s="310"/>
    </row>
    <row r="48" spans="2:11" s="307" customFormat="1" ht="6.95" customHeight="1">
      <c r="B48" s="308"/>
      <c r="C48" s="309"/>
      <c r="D48" s="309"/>
      <c r="E48" s="309"/>
      <c r="F48" s="309"/>
      <c r="G48" s="309"/>
      <c r="H48" s="309"/>
      <c r="I48" s="309"/>
      <c r="J48" s="309"/>
      <c r="K48" s="310"/>
    </row>
    <row r="49" spans="2:11" s="307" customFormat="1" ht="18" customHeight="1">
      <c r="B49" s="308"/>
      <c r="C49" s="306" t="s">
        <v>466</v>
      </c>
      <c r="D49" s="309"/>
      <c r="E49" s="309"/>
      <c r="F49" s="311" t="str">
        <f>F12</f>
        <v xml:space="preserve"> </v>
      </c>
      <c r="G49" s="309"/>
      <c r="H49" s="309"/>
      <c r="I49" s="306" t="s">
        <v>468</v>
      </c>
      <c r="J49" s="312" t="str">
        <f>J12</f>
        <v>Červenec 2018</v>
      </c>
      <c r="K49" s="310"/>
    </row>
    <row r="50" spans="2:11" s="307" customFormat="1" ht="6.95" customHeight="1">
      <c r="B50" s="308"/>
      <c r="C50" s="309"/>
      <c r="D50" s="309"/>
      <c r="E50" s="309"/>
      <c r="F50" s="309"/>
      <c r="G50" s="309"/>
      <c r="H50" s="309"/>
      <c r="I50" s="309"/>
      <c r="J50" s="309"/>
      <c r="K50" s="310"/>
    </row>
    <row r="51" spans="2:11" s="307" customFormat="1" ht="15">
      <c r="B51" s="308"/>
      <c r="C51" s="306" t="s">
        <v>470</v>
      </c>
      <c r="D51" s="309"/>
      <c r="E51" s="309"/>
      <c r="F51" s="311"/>
      <c r="G51" s="309"/>
      <c r="H51" s="309"/>
      <c r="I51" s="306" t="s">
        <v>476</v>
      </c>
      <c r="J51" s="311" t="str">
        <f>E21</f>
        <v>Kocábek</v>
      </c>
      <c r="K51" s="310"/>
    </row>
    <row r="52" spans="2:11" s="307" customFormat="1" ht="14.45" customHeight="1">
      <c r="B52" s="308"/>
      <c r="C52" s="306" t="s">
        <v>474</v>
      </c>
      <c r="D52" s="309"/>
      <c r="E52" s="309"/>
      <c r="F52" s="311"/>
      <c r="G52" s="309"/>
      <c r="H52" s="309"/>
      <c r="I52" s="309"/>
      <c r="J52" s="309"/>
      <c r="K52" s="310"/>
    </row>
    <row r="53" spans="2:11" s="307" customFormat="1" ht="10.35" customHeight="1">
      <c r="B53" s="308"/>
      <c r="C53" s="309"/>
      <c r="D53" s="309"/>
      <c r="E53" s="309"/>
      <c r="F53" s="309"/>
      <c r="G53" s="309"/>
      <c r="H53" s="309"/>
      <c r="I53" s="309"/>
      <c r="J53" s="309"/>
      <c r="K53" s="310"/>
    </row>
    <row r="54" spans="2:11" s="307" customFormat="1" ht="29.25" customHeight="1">
      <c r="B54" s="308"/>
      <c r="C54" s="338" t="s">
        <v>570</v>
      </c>
      <c r="D54" s="325"/>
      <c r="E54" s="325"/>
      <c r="F54" s="325"/>
      <c r="G54" s="325"/>
      <c r="H54" s="325"/>
      <c r="I54" s="325"/>
      <c r="J54" s="339" t="s">
        <v>571</v>
      </c>
      <c r="K54" s="340"/>
    </row>
    <row r="55" spans="2:11" s="307" customFormat="1" ht="10.35" customHeight="1">
      <c r="B55" s="308"/>
      <c r="C55" s="309"/>
      <c r="D55" s="309"/>
      <c r="E55" s="309"/>
      <c r="F55" s="309"/>
      <c r="G55" s="309"/>
      <c r="H55" s="309"/>
      <c r="I55" s="309"/>
      <c r="J55" s="309"/>
      <c r="K55" s="310"/>
    </row>
    <row r="56" spans="2:11" s="307" customFormat="1" ht="29.25" customHeight="1">
      <c r="B56" s="308"/>
      <c r="C56" s="341" t="s">
        <v>595</v>
      </c>
      <c r="D56" s="309"/>
      <c r="E56" s="309"/>
      <c r="F56" s="309"/>
      <c r="G56" s="309"/>
      <c r="H56" s="309"/>
      <c r="I56" s="309"/>
      <c r="J56" s="320">
        <f>SUM(J57:J58)</f>
        <v>0</v>
      </c>
      <c r="K56" s="310"/>
    </row>
    <row r="57" spans="2:11" s="348" customFormat="1" ht="24.95" customHeight="1">
      <c r="B57" s="342"/>
      <c r="C57" s="343"/>
      <c r="D57" s="344" t="s">
        <v>389</v>
      </c>
      <c r="E57" s="345"/>
      <c r="F57" s="345"/>
      <c r="G57" s="345"/>
      <c r="H57" s="345"/>
      <c r="I57" s="345"/>
      <c r="J57" s="346">
        <f>'PS 01_neuznat'!J22</f>
        <v>0</v>
      </c>
      <c r="K57" s="347"/>
    </row>
    <row r="58" spans="2:11" s="352" customFormat="1" ht="19.899999999999999" customHeight="1">
      <c r="B58" s="349"/>
      <c r="C58" s="350"/>
      <c r="D58" s="344" t="s">
        <v>390</v>
      </c>
      <c r="E58" s="345"/>
      <c r="F58" s="345"/>
      <c r="G58" s="345"/>
      <c r="H58" s="345"/>
      <c r="I58" s="345"/>
      <c r="J58" s="346">
        <f>'PS 01_neuznat'!J23</f>
        <v>0</v>
      </c>
      <c r="K58" s="351"/>
    </row>
    <row r="59" spans="2:11" s="352" customFormat="1" ht="19.899999999999999" customHeight="1">
      <c r="B59" s="349"/>
      <c r="C59" s="350"/>
      <c r="D59" s="353"/>
      <c r="E59" s="354"/>
      <c r="F59" s="354"/>
      <c r="G59" s="354"/>
      <c r="H59" s="354"/>
      <c r="I59" s="354"/>
      <c r="J59" s="355"/>
      <c r="K59" s="351"/>
    </row>
    <row r="60" spans="2:11" s="352" customFormat="1" ht="19.899999999999999" customHeight="1">
      <c r="B60" s="349"/>
      <c r="C60" s="350"/>
      <c r="D60" s="353"/>
      <c r="E60" s="354"/>
      <c r="F60" s="354"/>
      <c r="G60" s="354"/>
      <c r="H60" s="354"/>
      <c r="I60" s="354"/>
      <c r="J60" s="355"/>
      <c r="K60" s="351"/>
    </row>
    <row r="61" spans="2:11" s="307" customFormat="1" ht="21.75" customHeight="1">
      <c r="B61" s="308"/>
      <c r="C61" s="309"/>
      <c r="D61" s="309"/>
      <c r="E61" s="309"/>
      <c r="F61" s="309"/>
      <c r="G61" s="309"/>
      <c r="H61" s="309"/>
      <c r="I61" s="309"/>
      <c r="J61" s="309"/>
      <c r="K61" s="310"/>
    </row>
    <row r="62" spans="2:11" s="307" customFormat="1" ht="6.95" customHeight="1">
      <c r="B62" s="332"/>
      <c r="C62" s="333"/>
      <c r="D62" s="333"/>
      <c r="E62" s="333"/>
      <c r="F62" s="333"/>
      <c r="G62" s="333"/>
      <c r="H62" s="333"/>
      <c r="I62" s="333"/>
      <c r="J62" s="333"/>
      <c r="K62" s="334"/>
    </row>
  </sheetData>
  <mergeCells count="6">
    <mergeCell ref="E45:H45"/>
    <mergeCell ref="E47:H47"/>
    <mergeCell ref="G1:H1"/>
    <mergeCell ref="E7:H7"/>
    <mergeCell ref="E9:H9"/>
    <mergeCell ref="E24:H24"/>
  </mergeCells>
  <phoneticPr fontId="66" type="noConversion"/>
  <hyperlinks>
    <hyperlink ref="F1" location="C2" display="1) Krycí list soupisu"/>
    <hyperlink ref="G1" location="C54" display="2) Rekapitulace"/>
    <hyperlink ref="J1" location="C79" display="3) Soupis prací"/>
    <hyperlink ref="L1" location="Rekapitulace stavby!C2" display="Rekapitulace stavby"/>
  </hyperlinks>
  <pageMargins left="0.78740157499999996" right="0.78740157499999996" top="0.984251969" bottom="0.984251969" header="0.4921259845" footer="0.4921259845"/>
  <pageSetup paperSize="9" scale="95" orientation="landscape" r:id="rId1"/>
  <headerFooter alignWithMargins="0"/>
  <colBreaks count="1" manualBreakCount="1">
    <brk id="11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24"/>
  <sheetViews>
    <sheetView zoomScaleNormal="100" workbookViewId="0">
      <selection activeCell="I11" sqref="I11:I18"/>
    </sheetView>
  </sheetViews>
  <sheetFormatPr defaultColWidth="9.5" defaultRowHeight="12" customHeight="1"/>
  <cols>
    <col min="1" max="1" width="5.5" style="357" customWidth="1"/>
    <col min="2" max="2" width="7.33203125" style="357" customWidth="1"/>
    <col min="3" max="4" width="8" style="357" customWidth="1"/>
    <col min="5" max="5" width="40.1640625" style="357" customWidth="1"/>
    <col min="6" max="6" width="8" style="357" customWidth="1"/>
    <col min="7" max="7" width="9.5" style="357" customWidth="1"/>
    <col min="8" max="8" width="9" style="357" customWidth="1"/>
    <col min="9" max="9" width="10.83203125" style="357" customWidth="1"/>
    <col min="10" max="10" width="10.1640625" style="357" customWidth="1"/>
    <col min="11" max="11" width="9" style="357" customWidth="1"/>
    <col min="12" max="16384" width="9.5" style="357"/>
  </cols>
  <sheetData>
    <row r="1" spans="1:14" ht="15.75" customHeight="1">
      <c r="A1" s="356"/>
      <c r="B1" s="356"/>
      <c r="C1" s="357" t="s">
        <v>472</v>
      </c>
      <c r="D1" s="358" t="s">
        <v>472</v>
      </c>
      <c r="E1" s="358" t="s">
        <v>391</v>
      </c>
      <c r="F1" s="358" t="s">
        <v>472</v>
      </c>
      <c r="G1" s="359"/>
      <c r="H1" s="356"/>
      <c r="I1" s="356"/>
      <c r="J1" s="356"/>
      <c r="K1" s="356"/>
    </row>
    <row r="2" spans="1:14" ht="30.75" customHeight="1">
      <c r="A2" s="357" t="s">
        <v>462</v>
      </c>
      <c r="C2" s="499" t="s">
        <v>434</v>
      </c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</row>
    <row r="3" spans="1:14" ht="15" customHeight="1">
      <c r="A3" s="357" t="s">
        <v>567</v>
      </c>
      <c r="C3" s="500" t="s">
        <v>393</v>
      </c>
      <c r="D3" s="500"/>
      <c r="E3" s="500"/>
      <c r="F3" s="500"/>
      <c r="G3" s="500"/>
      <c r="H3" s="356"/>
      <c r="I3" s="430" t="s">
        <v>435</v>
      </c>
      <c r="J3" s="356"/>
      <c r="K3" s="356"/>
    </row>
    <row r="4" spans="1:14" ht="15" customHeight="1">
      <c r="B4" s="360"/>
      <c r="C4" s="360"/>
      <c r="D4" s="360"/>
      <c r="E4" s="356"/>
      <c r="F4" s="356"/>
      <c r="G4" s="356"/>
      <c r="H4" s="356"/>
      <c r="I4" s="356"/>
      <c r="J4" s="356"/>
      <c r="K4" s="356"/>
    </row>
    <row r="5" spans="1:14" ht="15" customHeight="1">
      <c r="A5" s="357" t="s">
        <v>466</v>
      </c>
      <c r="B5" s="360"/>
      <c r="C5" s="360"/>
      <c r="D5" s="360"/>
      <c r="E5" s="356"/>
      <c r="F5" s="356"/>
      <c r="G5" s="356"/>
      <c r="H5" s="356"/>
      <c r="I5" s="361" t="s">
        <v>468</v>
      </c>
      <c r="J5" s="362" t="s">
        <v>394</v>
      </c>
      <c r="K5" s="356"/>
    </row>
    <row r="6" spans="1:14" ht="15" customHeight="1">
      <c r="A6" s="357" t="s">
        <v>470</v>
      </c>
      <c r="B6" s="360"/>
      <c r="C6" s="360"/>
      <c r="D6" s="360"/>
      <c r="E6" s="356"/>
      <c r="F6" s="356"/>
      <c r="G6" s="356"/>
      <c r="H6" s="356"/>
      <c r="I6" s="361" t="s">
        <v>476</v>
      </c>
      <c r="J6" s="361" t="s">
        <v>395</v>
      </c>
      <c r="K6" s="356"/>
    </row>
    <row r="7" spans="1:14" ht="12.75" customHeight="1">
      <c r="A7" s="363" t="s">
        <v>396</v>
      </c>
      <c r="B7" s="363"/>
      <c r="C7" s="363" t="s">
        <v>472</v>
      </c>
      <c r="D7" s="363"/>
      <c r="E7" s="363"/>
      <c r="F7" s="363"/>
      <c r="G7" s="364"/>
      <c r="H7" s="364"/>
      <c r="I7" s="364"/>
      <c r="J7" s="364"/>
      <c r="K7" s="363"/>
      <c r="L7" s="363"/>
    </row>
    <row r="8" spans="1:14" ht="12" customHeight="1" thickBot="1">
      <c r="A8" s="365" t="s">
        <v>472</v>
      </c>
      <c r="B8" s="365"/>
      <c r="C8" s="366"/>
      <c r="D8" s="363"/>
      <c r="E8" s="363"/>
      <c r="F8" s="367"/>
      <c r="G8" s="367"/>
      <c r="H8" s="368"/>
      <c r="I8" s="368"/>
      <c r="J8" s="368"/>
      <c r="K8" s="369"/>
      <c r="L8" s="370"/>
    </row>
    <row r="9" spans="1:14" ht="12" customHeight="1" thickBot="1">
      <c r="A9" s="501" t="s">
        <v>397</v>
      </c>
      <c r="B9" s="371" t="s">
        <v>398</v>
      </c>
      <c r="C9" s="371" t="s">
        <v>399</v>
      </c>
      <c r="D9" s="371" t="s">
        <v>400</v>
      </c>
      <c r="E9" s="502" t="s">
        <v>401</v>
      </c>
      <c r="F9" s="371" t="s">
        <v>402</v>
      </c>
      <c r="G9" s="372" t="s">
        <v>403</v>
      </c>
      <c r="H9" s="503" t="s">
        <v>404</v>
      </c>
      <c r="I9" s="503"/>
      <c r="J9" s="504" t="s">
        <v>405</v>
      </c>
      <c r="K9" s="504"/>
      <c r="L9" s="373" t="s">
        <v>472</v>
      </c>
    </row>
    <row r="10" spans="1:14" ht="12" customHeight="1" thickBot="1">
      <c r="A10" s="501"/>
      <c r="B10" s="374" t="s">
        <v>406</v>
      </c>
      <c r="C10" s="374" t="s">
        <v>407</v>
      </c>
      <c r="D10" s="374" t="s">
        <v>472</v>
      </c>
      <c r="E10" s="502"/>
      <c r="F10" s="374" t="s">
        <v>408</v>
      </c>
      <c r="G10" s="375" t="s">
        <v>409</v>
      </c>
      <c r="H10" s="376" t="s">
        <v>410</v>
      </c>
      <c r="I10" s="377" t="s">
        <v>411</v>
      </c>
      <c r="J10" s="376" t="s">
        <v>410</v>
      </c>
      <c r="K10" s="378" t="s">
        <v>411</v>
      </c>
      <c r="L10" s="370"/>
    </row>
    <row r="11" spans="1:14" ht="35.25" customHeight="1">
      <c r="A11" s="379">
        <v>1</v>
      </c>
      <c r="B11" s="380" t="s">
        <v>412</v>
      </c>
      <c r="C11" s="381"/>
      <c r="D11" s="382"/>
      <c r="E11" s="383" t="s">
        <v>413</v>
      </c>
      <c r="F11" s="384" t="s">
        <v>967</v>
      </c>
      <c r="G11" s="384">
        <v>15</v>
      </c>
      <c r="H11" s="385"/>
      <c r="I11" s="386"/>
      <c r="J11" s="386">
        <f t="shared" ref="J11:J18" si="0">H11*G11</f>
        <v>0</v>
      </c>
      <c r="K11" s="387">
        <f t="shared" ref="K11:K18" si="1">I11*G11</f>
        <v>0</v>
      </c>
      <c r="L11" s="388"/>
      <c r="N11" s="389"/>
    </row>
    <row r="12" spans="1:14" ht="22.15" customHeight="1">
      <c r="A12" s="390">
        <v>2</v>
      </c>
      <c r="B12" s="391" t="s">
        <v>414</v>
      </c>
      <c r="C12" s="392"/>
      <c r="D12" s="393"/>
      <c r="E12" s="394" t="s">
        <v>415</v>
      </c>
      <c r="F12" s="395" t="s">
        <v>416</v>
      </c>
      <c r="G12" s="395">
        <v>15</v>
      </c>
      <c r="H12" s="396"/>
      <c r="I12" s="397"/>
      <c r="J12" s="397">
        <f t="shared" si="0"/>
        <v>0</v>
      </c>
      <c r="K12" s="398">
        <f t="shared" si="1"/>
        <v>0</v>
      </c>
      <c r="L12" s="388"/>
      <c r="N12" s="389"/>
    </row>
    <row r="13" spans="1:14" ht="21.2" customHeight="1">
      <c r="A13" s="390">
        <v>3</v>
      </c>
      <c r="B13" s="391" t="s">
        <v>417</v>
      </c>
      <c r="C13" s="392"/>
      <c r="D13" s="393"/>
      <c r="E13" s="394" t="s">
        <v>418</v>
      </c>
      <c r="F13" s="395" t="s">
        <v>416</v>
      </c>
      <c r="G13" s="395">
        <v>15</v>
      </c>
      <c r="H13" s="396"/>
      <c r="I13" s="397"/>
      <c r="J13" s="397">
        <f t="shared" si="0"/>
        <v>0</v>
      </c>
      <c r="K13" s="398">
        <f t="shared" si="1"/>
        <v>0</v>
      </c>
      <c r="L13" s="388"/>
      <c r="N13" s="389"/>
    </row>
    <row r="14" spans="1:14" ht="21.2" customHeight="1">
      <c r="A14" s="390">
        <v>4</v>
      </c>
      <c r="B14" s="391" t="s">
        <v>419</v>
      </c>
      <c r="C14" s="392"/>
      <c r="D14" s="393"/>
      <c r="E14" s="394" t="s">
        <v>420</v>
      </c>
      <c r="F14" s="395" t="s">
        <v>416</v>
      </c>
      <c r="G14" s="395">
        <v>15</v>
      </c>
      <c r="H14" s="396"/>
      <c r="I14" s="397"/>
      <c r="J14" s="397">
        <f t="shared" si="0"/>
        <v>0</v>
      </c>
      <c r="K14" s="398">
        <f t="shared" si="1"/>
        <v>0</v>
      </c>
      <c r="L14" s="388"/>
      <c r="N14" s="389"/>
    </row>
    <row r="15" spans="1:14" ht="21.2" customHeight="1">
      <c r="A15" s="390">
        <v>5</v>
      </c>
      <c r="B15" s="391" t="s">
        <v>421</v>
      </c>
      <c r="C15" s="392"/>
      <c r="D15" s="393"/>
      <c r="E15" s="394" t="s">
        <v>422</v>
      </c>
      <c r="F15" s="395" t="s">
        <v>967</v>
      </c>
      <c r="G15" s="395">
        <v>15</v>
      </c>
      <c r="H15" s="396"/>
      <c r="I15" s="399"/>
      <c r="J15" s="397">
        <f t="shared" si="0"/>
        <v>0</v>
      </c>
      <c r="K15" s="398">
        <f t="shared" si="1"/>
        <v>0</v>
      </c>
      <c r="L15" s="388"/>
      <c r="N15" s="389"/>
    </row>
    <row r="16" spans="1:14" ht="21.2" customHeight="1">
      <c r="A16" s="390">
        <v>6</v>
      </c>
      <c r="B16" s="391" t="s">
        <v>423</v>
      </c>
      <c r="C16" s="392"/>
      <c r="D16" s="393"/>
      <c r="E16" s="394" t="s">
        <v>424</v>
      </c>
      <c r="F16" s="395" t="s">
        <v>967</v>
      </c>
      <c r="G16" s="395">
        <v>15</v>
      </c>
      <c r="H16" s="396"/>
      <c r="I16" s="397"/>
      <c r="J16" s="397">
        <f t="shared" si="0"/>
        <v>0</v>
      </c>
      <c r="K16" s="398">
        <f t="shared" si="1"/>
        <v>0</v>
      </c>
      <c r="L16" s="388"/>
      <c r="N16" s="389"/>
    </row>
    <row r="17" spans="1:14" ht="30.95" customHeight="1">
      <c r="A17" s="390">
        <v>7</v>
      </c>
      <c r="B17" s="391" t="s">
        <v>425</v>
      </c>
      <c r="C17" s="392"/>
      <c r="D17" s="393"/>
      <c r="E17" s="394" t="s">
        <v>426</v>
      </c>
      <c r="F17" s="395" t="s">
        <v>967</v>
      </c>
      <c r="G17" s="395">
        <v>15</v>
      </c>
      <c r="H17" s="396"/>
      <c r="I17" s="397"/>
      <c r="J17" s="397">
        <f t="shared" si="0"/>
        <v>0</v>
      </c>
      <c r="K17" s="398">
        <f t="shared" si="1"/>
        <v>0</v>
      </c>
      <c r="L17" s="388"/>
      <c r="N17" s="389"/>
    </row>
    <row r="18" spans="1:14" ht="25.9" customHeight="1">
      <c r="A18" s="390">
        <v>8</v>
      </c>
      <c r="B18" s="391" t="s">
        <v>427</v>
      </c>
      <c r="C18" s="392"/>
      <c r="D18" s="393"/>
      <c r="E18" s="394" t="s">
        <v>428</v>
      </c>
      <c r="F18" s="395" t="s">
        <v>967</v>
      </c>
      <c r="G18" s="395">
        <v>0.372</v>
      </c>
      <c r="H18" s="396"/>
      <c r="I18" s="397"/>
      <c r="J18" s="397">
        <f t="shared" si="0"/>
        <v>0</v>
      </c>
      <c r="K18" s="398">
        <f t="shared" si="1"/>
        <v>0</v>
      </c>
      <c r="L18" s="388"/>
      <c r="N18" s="389"/>
    </row>
    <row r="19" spans="1:14" ht="21" customHeight="1" thickBot="1">
      <c r="A19" s="400"/>
      <c r="B19" s="401"/>
      <c r="C19" s="402"/>
      <c r="D19" s="403"/>
      <c r="E19" s="404"/>
      <c r="F19" s="405"/>
      <c r="G19" s="405"/>
      <c r="H19" s="406"/>
      <c r="I19" s="407"/>
      <c r="J19" s="407"/>
      <c r="K19" s="408"/>
      <c r="L19" s="388"/>
      <c r="N19" s="389"/>
    </row>
    <row r="20" spans="1:14" ht="12" customHeight="1">
      <c r="A20" s="507" t="s">
        <v>429</v>
      </c>
      <c r="B20" s="507"/>
      <c r="C20" s="507"/>
      <c r="D20" s="507"/>
      <c r="E20" s="507"/>
      <c r="F20" s="507"/>
      <c r="G20" s="507"/>
      <c r="H20" s="507"/>
      <c r="I20" s="507"/>
      <c r="J20" s="507"/>
      <c r="K20" s="417"/>
      <c r="L20" s="418"/>
    </row>
    <row r="21" spans="1:14" ht="12" customHeight="1">
      <c r="A21" s="363"/>
      <c r="B21" s="363"/>
      <c r="C21" s="363"/>
      <c r="D21" s="363" t="s">
        <v>472</v>
      </c>
      <c r="E21" s="363"/>
      <c r="F21" s="363"/>
      <c r="G21" s="363"/>
      <c r="H21" s="364"/>
      <c r="I21" s="417"/>
      <c r="J21" s="417"/>
      <c r="K21" s="417"/>
      <c r="L21" s="370"/>
    </row>
    <row r="22" spans="1:14" ht="12" customHeight="1">
      <c r="A22" s="419"/>
      <c r="B22" s="420"/>
      <c r="C22" s="421"/>
      <c r="D22" s="421"/>
      <c r="E22" s="421"/>
      <c r="F22" s="421"/>
      <c r="G22" s="422" t="str">
        <f>A8</f>
        <v xml:space="preserve"> </v>
      </c>
      <c r="H22" s="505" t="s">
        <v>430</v>
      </c>
      <c r="I22" s="505"/>
      <c r="J22" s="396">
        <f>SUM(J11:J19)</f>
        <v>0</v>
      </c>
      <c r="K22" s="417"/>
      <c r="L22" s="370"/>
    </row>
    <row r="23" spans="1:14" ht="12" customHeight="1">
      <c r="A23" s="423"/>
      <c r="B23" s="370"/>
      <c r="C23" s="370"/>
      <c r="D23" s="370"/>
      <c r="E23" s="370"/>
      <c r="F23" s="370"/>
      <c r="G23" s="370"/>
      <c r="H23" s="506" t="s">
        <v>431</v>
      </c>
      <c r="I23" s="506"/>
      <c r="J23" s="424">
        <f>SUM(K11:K19)</f>
        <v>0</v>
      </c>
      <c r="K23" s="425"/>
      <c r="L23" s="370"/>
    </row>
    <row r="24" spans="1:14" ht="12" customHeight="1">
      <c r="A24" s="426"/>
      <c r="B24" s="427"/>
      <c r="C24" s="427"/>
      <c r="D24" s="427"/>
      <c r="E24" s="427"/>
      <c r="F24" s="427"/>
      <c r="G24" s="427"/>
      <c r="H24" s="498" t="s">
        <v>432</v>
      </c>
      <c r="I24" s="498"/>
      <c r="J24" s="428">
        <f>SUM(J22:J23)</f>
        <v>0</v>
      </c>
      <c r="K24" s="425"/>
      <c r="L24" s="370"/>
    </row>
  </sheetData>
  <mergeCells count="10">
    <mergeCell ref="H22:I22"/>
    <mergeCell ref="H23:I23"/>
    <mergeCell ref="H24:I24"/>
    <mergeCell ref="A20:J20"/>
    <mergeCell ref="C2:N2"/>
    <mergeCell ref="C3:G3"/>
    <mergeCell ref="A9:A10"/>
    <mergeCell ref="E9:E10"/>
    <mergeCell ref="H9:I9"/>
    <mergeCell ref="J9:K9"/>
  </mergeCells>
  <phoneticPr fontId="66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2"/>
  <sheetViews>
    <sheetView topLeftCell="A16" zoomScaleSheetLayoutView="100" workbookViewId="0">
      <selection activeCell="M2" sqref="M2"/>
    </sheetView>
  </sheetViews>
  <sheetFormatPr defaultColWidth="7.83203125" defaultRowHeight="12.75"/>
  <cols>
    <col min="1" max="1" width="7.33203125" style="297" customWidth="1"/>
    <col min="2" max="2" width="1.5" style="297" customWidth="1"/>
    <col min="3" max="3" width="3.6640625" style="297" customWidth="1"/>
    <col min="4" max="4" width="3.83203125" style="297" customWidth="1"/>
    <col min="5" max="5" width="15.1640625" style="297" customWidth="1"/>
    <col min="6" max="6" width="66.1640625" style="297" customWidth="1"/>
    <col min="7" max="7" width="7.6640625" style="297" customWidth="1"/>
    <col min="8" max="8" width="9.83203125" style="297" customWidth="1"/>
    <col min="9" max="9" width="11.1640625" style="297" customWidth="1"/>
    <col min="10" max="10" width="20.6640625" style="297" customWidth="1"/>
    <col min="11" max="11" width="13.6640625" style="297" customWidth="1"/>
    <col min="12" max="16384" width="7.83203125" style="297"/>
  </cols>
  <sheetData>
    <row r="1" spans="1:12" ht="21.75" customHeight="1">
      <c r="A1" s="293"/>
      <c r="B1" s="294"/>
      <c r="C1" s="294"/>
      <c r="D1" s="295" t="s">
        <v>382</v>
      </c>
      <c r="E1" s="294"/>
      <c r="F1" s="296" t="s">
        <v>383</v>
      </c>
      <c r="G1" s="496" t="s">
        <v>384</v>
      </c>
      <c r="H1" s="496"/>
      <c r="I1" s="294"/>
      <c r="J1" s="296" t="s">
        <v>385</v>
      </c>
      <c r="K1" s="295" t="s">
        <v>386</v>
      </c>
      <c r="L1" s="296" t="s">
        <v>387</v>
      </c>
    </row>
    <row r="2" spans="1:12" ht="36.950000000000003" customHeight="1">
      <c r="L2" s="298"/>
    </row>
    <row r="3" spans="1:12" ht="6.95" customHeight="1">
      <c r="B3" s="299"/>
      <c r="C3" s="300"/>
      <c r="D3" s="300"/>
      <c r="E3" s="300"/>
      <c r="F3" s="300"/>
      <c r="G3" s="300"/>
      <c r="H3" s="300"/>
      <c r="I3" s="300"/>
      <c r="J3" s="300"/>
      <c r="K3" s="301"/>
    </row>
    <row r="4" spans="1:12" ht="36.950000000000003" customHeight="1">
      <c r="B4" s="302"/>
      <c r="C4" s="303"/>
      <c r="D4" s="304" t="s">
        <v>388</v>
      </c>
      <c r="E4" s="303"/>
      <c r="F4" s="303"/>
      <c r="G4" s="303"/>
      <c r="H4" s="303"/>
      <c r="I4" s="303"/>
      <c r="J4" s="303"/>
      <c r="K4" s="305"/>
    </row>
    <row r="5" spans="1:12" ht="6.95" customHeight="1">
      <c r="B5" s="302"/>
      <c r="C5" s="303"/>
      <c r="D5" s="303"/>
      <c r="E5" s="303"/>
      <c r="F5" s="303"/>
      <c r="G5" s="303"/>
      <c r="H5" s="303"/>
      <c r="I5" s="303"/>
      <c r="J5" s="303"/>
      <c r="K5" s="305"/>
    </row>
    <row r="6" spans="1:12" ht="15">
      <c r="B6" s="302"/>
      <c r="C6" s="303"/>
      <c r="D6" s="306" t="s">
        <v>462</v>
      </c>
      <c r="E6" s="303"/>
      <c r="F6" s="303"/>
      <c r="G6" s="303"/>
      <c r="H6" s="303"/>
      <c r="I6" s="303"/>
      <c r="J6" s="303"/>
      <c r="K6" s="305"/>
    </row>
    <row r="7" spans="1:12" ht="22.5" customHeight="1">
      <c r="B7" s="302"/>
      <c r="C7" s="303"/>
      <c r="D7" s="303"/>
      <c r="E7" s="494" t="str">
        <f>'PS 02'!C2</f>
        <v>Kanalizace Klučov – napojení místních částí Žhery a Skramníky</v>
      </c>
      <c r="F7" s="494"/>
      <c r="G7" s="494"/>
      <c r="H7" s="494"/>
      <c r="I7" s="303"/>
      <c r="J7" s="303"/>
      <c r="K7" s="305"/>
    </row>
    <row r="8" spans="1:12" s="307" customFormat="1" ht="15">
      <c r="B8" s="308"/>
      <c r="C8" s="309"/>
      <c r="D8" s="306" t="s">
        <v>567</v>
      </c>
      <c r="E8" s="309"/>
      <c r="F8" s="309"/>
      <c r="G8" s="309"/>
      <c r="H8" s="309"/>
      <c r="I8" s="309"/>
      <c r="J8" s="309"/>
      <c r="K8" s="310"/>
    </row>
    <row r="9" spans="1:12" s="307" customFormat="1" ht="36.950000000000003" customHeight="1">
      <c r="B9" s="308"/>
      <c r="C9" s="309"/>
      <c r="D9" s="309"/>
      <c r="E9" s="495" t="str">
        <f>'PS 02'!C3</f>
        <v>PS 02 ČS Domovní čerpací stanice tlakové kanalizace -Skramníky</v>
      </c>
      <c r="F9" s="495"/>
      <c r="G9" s="495"/>
      <c r="H9" s="495"/>
      <c r="I9" s="309"/>
      <c r="J9" s="309"/>
      <c r="K9" s="310"/>
    </row>
    <row r="10" spans="1:12" s="307" customFormat="1" ht="13.5">
      <c r="B10" s="308"/>
      <c r="C10" s="309"/>
      <c r="D10" s="309"/>
      <c r="E10" s="309"/>
      <c r="F10" s="309"/>
      <c r="G10" s="309"/>
      <c r="H10" s="309"/>
      <c r="I10" s="309"/>
      <c r="J10" s="309"/>
      <c r="K10" s="310"/>
    </row>
    <row r="11" spans="1:12" s="307" customFormat="1" ht="14.45" customHeight="1">
      <c r="B11" s="308"/>
      <c r="C11" s="309"/>
      <c r="D11" s="306" t="s">
        <v>464</v>
      </c>
      <c r="E11" s="309"/>
      <c r="F11" s="311"/>
      <c r="G11" s="309"/>
      <c r="H11" s="309"/>
      <c r="I11" s="306" t="s">
        <v>465</v>
      </c>
      <c r="J11" s="311"/>
      <c r="K11" s="310"/>
    </row>
    <row r="12" spans="1:12" s="307" customFormat="1" ht="14.45" customHeight="1">
      <c r="B12" s="308"/>
      <c r="C12" s="309"/>
      <c r="D12" s="306" t="s">
        <v>466</v>
      </c>
      <c r="E12" s="309"/>
      <c r="F12" s="311" t="s">
        <v>472</v>
      </c>
      <c r="G12" s="309"/>
      <c r="H12" s="309"/>
      <c r="I12" s="306" t="s">
        <v>468</v>
      </c>
      <c r="J12" s="312" t="str">
        <f>'PS 02'!J5</f>
        <v>Červenec 2018</v>
      </c>
      <c r="K12" s="310"/>
    </row>
    <row r="13" spans="1:12" s="307" customFormat="1" ht="10.9" customHeight="1">
      <c r="B13" s="308"/>
      <c r="C13" s="309"/>
      <c r="D13" s="309"/>
      <c r="E13" s="309"/>
      <c r="F13" s="309"/>
      <c r="G13" s="309"/>
      <c r="H13" s="309"/>
      <c r="I13" s="309"/>
      <c r="J13" s="309"/>
      <c r="K13" s="310"/>
    </row>
    <row r="14" spans="1:12" s="307" customFormat="1" ht="14.45" customHeight="1">
      <c r="B14" s="308"/>
      <c r="C14" s="309"/>
      <c r="D14" s="306" t="s">
        <v>470</v>
      </c>
      <c r="E14" s="309"/>
      <c r="F14" s="309"/>
      <c r="G14" s="309"/>
      <c r="H14" s="309"/>
      <c r="I14" s="306" t="s">
        <v>471</v>
      </c>
      <c r="J14" s="311"/>
      <c r="K14" s="310"/>
    </row>
    <row r="15" spans="1:12" s="307" customFormat="1" ht="18" customHeight="1">
      <c r="B15" s="308"/>
      <c r="C15" s="309"/>
      <c r="D15" s="309"/>
      <c r="E15" s="311"/>
      <c r="F15" s="309"/>
      <c r="G15" s="309"/>
      <c r="H15" s="309"/>
      <c r="I15" s="306" t="s">
        <v>473</v>
      </c>
      <c r="J15" s="311"/>
      <c r="K15" s="310"/>
    </row>
    <row r="16" spans="1:12" s="307" customFormat="1" ht="6.95" customHeight="1">
      <c r="B16" s="308"/>
      <c r="C16" s="309"/>
      <c r="D16" s="309"/>
      <c r="E16" s="309"/>
      <c r="F16" s="309"/>
      <c r="G16" s="309"/>
      <c r="H16" s="309"/>
      <c r="I16" s="309"/>
      <c r="J16" s="309"/>
      <c r="K16" s="310"/>
    </row>
    <row r="17" spans="2:11" s="307" customFormat="1" ht="14.45" customHeight="1">
      <c r="B17" s="308"/>
      <c r="C17" s="309"/>
      <c r="D17" s="306" t="s">
        <v>474</v>
      </c>
      <c r="E17" s="309"/>
      <c r="F17" s="309"/>
      <c r="G17" s="309"/>
      <c r="H17" s="309"/>
      <c r="I17" s="306" t="s">
        <v>471</v>
      </c>
      <c r="J17" s="311"/>
      <c r="K17" s="310"/>
    </row>
    <row r="18" spans="2:11" s="307" customFormat="1" ht="18" customHeight="1">
      <c r="B18" s="308"/>
      <c r="C18" s="309"/>
      <c r="D18" s="309"/>
      <c r="E18" s="311"/>
      <c r="F18" s="309"/>
      <c r="G18" s="309"/>
      <c r="H18" s="309"/>
      <c r="I18" s="306" t="s">
        <v>473</v>
      </c>
      <c r="J18" s="311"/>
      <c r="K18" s="310"/>
    </row>
    <row r="19" spans="2:11" s="307" customFormat="1" ht="6.95" customHeight="1">
      <c r="B19" s="308"/>
      <c r="C19" s="309"/>
      <c r="D19" s="309"/>
      <c r="E19" s="309"/>
      <c r="F19" s="309"/>
      <c r="G19" s="309"/>
      <c r="H19" s="309"/>
      <c r="I19" s="309"/>
      <c r="J19" s="309"/>
      <c r="K19" s="310"/>
    </row>
    <row r="20" spans="2:11" s="307" customFormat="1" ht="14.45" customHeight="1">
      <c r="B20" s="308"/>
      <c r="C20" s="309"/>
      <c r="D20" s="306" t="s">
        <v>476</v>
      </c>
      <c r="E20" s="309"/>
      <c r="F20" s="309"/>
      <c r="G20" s="309"/>
      <c r="H20" s="309"/>
      <c r="I20" s="306" t="s">
        <v>471</v>
      </c>
      <c r="J20" s="311"/>
      <c r="K20" s="310"/>
    </row>
    <row r="21" spans="2:11" s="307" customFormat="1" ht="18" customHeight="1">
      <c r="B21" s="308"/>
      <c r="C21" s="309"/>
      <c r="D21" s="309"/>
      <c r="E21" s="311" t="str">
        <f>'PS 01'!J6</f>
        <v>Kocábek</v>
      </c>
      <c r="F21" s="309"/>
      <c r="G21" s="309"/>
      <c r="H21" s="309"/>
      <c r="I21" s="306" t="s">
        <v>473</v>
      </c>
      <c r="J21" s="311"/>
      <c r="K21" s="310"/>
    </row>
    <row r="22" spans="2:11" s="307" customFormat="1" ht="6.95" customHeight="1">
      <c r="B22" s="308"/>
      <c r="C22" s="309"/>
      <c r="D22" s="309"/>
      <c r="E22" s="309"/>
      <c r="F22" s="309"/>
      <c r="G22" s="309"/>
      <c r="H22" s="309"/>
      <c r="I22" s="309"/>
      <c r="J22" s="309"/>
      <c r="K22" s="310"/>
    </row>
    <row r="23" spans="2:11" s="307" customFormat="1" ht="14.45" customHeight="1">
      <c r="B23" s="308"/>
      <c r="C23" s="309"/>
      <c r="D23" s="306" t="s">
        <v>481</v>
      </c>
      <c r="E23" s="309"/>
      <c r="F23" s="309"/>
      <c r="G23" s="309"/>
      <c r="H23" s="309"/>
      <c r="I23" s="309"/>
      <c r="J23" s="309"/>
      <c r="K23" s="310"/>
    </row>
    <row r="24" spans="2:11" s="316" customFormat="1" ht="22.5" customHeight="1">
      <c r="B24" s="313"/>
      <c r="C24" s="314"/>
      <c r="D24" s="314"/>
      <c r="E24" s="497"/>
      <c r="F24" s="497"/>
      <c r="G24" s="497"/>
      <c r="H24" s="497"/>
      <c r="I24" s="314"/>
      <c r="J24" s="314"/>
      <c r="K24" s="315"/>
    </row>
    <row r="25" spans="2:11" s="307" customFormat="1" ht="6.95" customHeight="1">
      <c r="B25" s="308"/>
      <c r="C25" s="309"/>
      <c r="D25" s="309"/>
      <c r="E25" s="309"/>
      <c r="F25" s="309"/>
      <c r="G25" s="309"/>
      <c r="H25" s="309"/>
      <c r="I25" s="309"/>
      <c r="J25" s="309"/>
      <c r="K25" s="310"/>
    </row>
    <row r="26" spans="2:11" s="307" customFormat="1" ht="6.95" customHeight="1">
      <c r="B26" s="308"/>
      <c r="C26" s="309"/>
      <c r="D26" s="317"/>
      <c r="E26" s="317"/>
      <c r="F26" s="317"/>
      <c r="G26" s="317"/>
      <c r="H26" s="317"/>
      <c r="I26" s="317"/>
      <c r="J26" s="317"/>
      <c r="K26" s="318"/>
    </row>
    <row r="27" spans="2:11" s="307" customFormat="1" ht="25.35" customHeight="1">
      <c r="B27" s="308"/>
      <c r="C27" s="309"/>
      <c r="D27" s="319" t="s">
        <v>482</v>
      </c>
      <c r="E27" s="309"/>
      <c r="F27" s="309"/>
      <c r="G27" s="309"/>
      <c r="H27" s="309"/>
      <c r="I27" s="309"/>
      <c r="J27" s="320">
        <f>J56</f>
        <v>0</v>
      </c>
      <c r="K27" s="310"/>
    </row>
    <row r="28" spans="2:11" s="307" customFormat="1" ht="6.95" customHeight="1">
      <c r="B28" s="308"/>
      <c r="C28" s="309"/>
      <c r="D28" s="317"/>
      <c r="E28" s="317"/>
      <c r="F28" s="317"/>
      <c r="G28" s="317"/>
      <c r="H28" s="317"/>
      <c r="I28" s="317"/>
      <c r="J28" s="317"/>
      <c r="K28" s="318"/>
    </row>
    <row r="29" spans="2:11" s="307" customFormat="1" ht="14.45" customHeight="1">
      <c r="B29" s="308"/>
      <c r="C29" s="309"/>
      <c r="D29" s="309"/>
      <c r="E29" s="309"/>
      <c r="F29" s="321" t="s">
        <v>484</v>
      </c>
      <c r="G29" s="309"/>
      <c r="H29" s="309"/>
      <c r="I29" s="321" t="s">
        <v>483</v>
      </c>
      <c r="J29" s="321" t="s">
        <v>485</v>
      </c>
      <c r="K29" s="310"/>
    </row>
    <row r="30" spans="2:11" s="307" customFormat="1" ht="14.45" customHeight="1">
      <c r="B30" s="308"/>
      <c r="C30" s="309"/>
      <c r="D30" s="322" t="s">
        <v>486</v>
      </c>
      <c r="E30" s="322" t="s">
        <v>487</v>
      </c>
      <c r="F30" s="323">
        <f>J27</f>
        <v>0</v>
      </c>
      <c r="G30" s="309"/>
      <c r="H30" s="309"/>
      <c r="I30" s="324">
        <v>0.21</v>
      </c>
      <c r="J30" s="323">
        <f>ROUND(ROUND(F30,2)*I30,2)</f>
        <v>0</v>
      </c>
      <c r="K30" s="310"/>
    </row>
    <row r="31" spans="2:11" s="307" customFormat="1" ht="14.45" customHeight="1">
      <c r="B31" s="308"/>
      <c r="C31" s="309"/>
      <c r="D31" s="309"/>
      <c r="E31" s="322" t="s">
        <v>488</v>
      </c>
      <c r="F31" s="323">
        <v>0</v>
      </c>
      <c r="G31" s="309"/>
      <c r="H31" s="309"/>
      <c r="I31" s="324">
        <v>0.15</v>
      </c>
      <c r="J31" s="323">
        <f>ROUND(ROUND(F31,2)*I31,2)</f>
        <v>0</v>
      </c>
      <c r="K31" s="310"/>
    </row>
    <row r="32" spans="2:11" s="307" customFormat="1" ht="14.45" hidden="1" customHeight="1">
      <c r="B32" s="308"/>
      <c r="C32" s="309"/>
      <c r="D32" s="309"/>
      <c r="E32" s="322" t="s">
        <v>489</v>
      </c>
      <c r="F32" s="323" t="e">
        <f>NA()</f>
        <v>#N/A</v>
      </c>
      <c r="G32" s="309"/>
      <c r="H32" s="309"/>
      <c r="I32" s="324">
        <v>0.21</v>
      </c>
      <c r="J32" s="323">
        <v>0</v>
      </c>
      <c r="K32" s="310"/>
    </row>
    <row r="33" spans="2:11" s="307" customFormat="1" ht="14.45" hidden="1" customHeight="1">
      <c r="B33" s="308"/>
      <c r="C33" s="309"/>
      <c r="D33" s="309"/>
      <c r="E33" s="322" t="s">
        <v>490</v>
      </c>
      <c r="F33" s="323" t="e">
        <f>NA()</f>
        <v>#N/A</v>
      </c>
      <c r="G33" s="309"/>
      <c r="H33" s="309"/>
      <c r="I33" s="324">
        <v>0.15</v>
      </c>
      <c r="J33" s="323">
        <v>0</v>
      </c>
      <c r="K33" s="310"/>
    </row>
    <row r="34" spans="2:11" s="307" customFormat="1" ht="14.45" hidden="1" customHeight="1">
      <c r="B34" s="308"/>
      <c r="C34" s="309"/>
      <c r="D34" s="309"/>
      <c r="E34" s="322" t="s">
        <v>491</v>
      </c>
      <c r="F34" s="323" t="e">
        <f>NA()</f>
        <v>#N/A</v>
      </c>
      <c r="G34" s="309"/>
      <c r="H34" s="309"/>
      <c r="I34" s="324">
        <v>0</v>
      </c>
      <c r="J34" s="323">
        <v>0</v>
      </c>
      <c r="K34" s="310"/>
    </row>
    <row r="35" spans="2:11" s="307" customFormat="1" ht="6.95" customHeight="1">
      <c r="B35" s="308"/>
      <c r="C35" s="309"/>
      <c r="D35" s="309"/>
      <c r="E35" s="309"/>
      <c r="F35" s="309"/>
      <c r="G35" s="309"/>
      <c r="H35" s="309"/>
      <c r="I35" s="309"/>
      <c r="J35" s="309"/>
      <c r="K35" s="310"/>
    </row>
    <row r="36" spans="2:11" s="307" customFormat="1" ht="25.35" customHeight="1">
      <c r="B36" s="308"/>
      <c r="C36" s="325"/>
      <c r="D36" s="326" t="s">
        <v>492</v>
      </c>
      <c r="E36" s="327"/>
      <c r="F36" s="327"/>
      <c r="G36" s="328" t="s">
        <v>493</v>
      </c>
      <c r="H36" s="329" t="s">
        <v>494</v>
      </c>
      <c r="I36" s="327"/>
      <c r="J36" s="330">
        <f>SUM(J27:J34)</f>
        <v>0</v>
      </c>
      <c r="K36" s="331"/>
    </row>
    <row r="37" spans="2:11" s="307" customFormat="1" ht="14.45" customHeight="1">
      <c r="B37" s="332"/>
      <c r="C37" s="333"/>
      <c r="D37" s="333"/>
      <c r="E37" s="333"/>
      <c r="F37" s="333"/>
      <c r="G37" s="333"/>
      <c r="H37" s="333"/>
      <c r="I37" s="333"/>
      <c r="J37" s="333"/>
      <c r="K37" s="334"/>
    </row>
    <row r="41" spans="2:11" s="307" customFormat="1" ht="6.95" customHeight="1">
      <c r="B41" s="335"/>
      <c r="C41" s="336"/>
      <c r="D41" s="336"/>
      <c r="E41" s="336"/>
      <c r="F41" s="336"/>
      <c r="G41" s="336"/>
      <c r="H41" s="336"/>
      <c r="I41" s="336"/>
      <c r="J41" s="336"/>
      <c r="K41" s="337"/>
    </row>
    <row r="42" spans="2:11" s="307" customFormat="1" ht="36.950000000000003" customHeight="1">
      <c r="B42" s="308"/>
      <c r="C42" s="304" t="s">
        <v>569</v>
      </c>
      <c r="D42" s="309"/>
      <c r="E42" s="309"/>
      <c r="F42" s="309"/>
      <c r="G42" s="309"/>
      <c r="H42" s="309"/>
      <c r="I42" s="309"/>
      <c r="J42" s="309"/>
      <c r="K42" s="310"/>
    </row>
    <row r="43" spans="2:11" s="307" customFormat="1" ht="6.95" customHeight="1">
      <c r="B43" s="308"/>
      <c r="C43" s="309"/>
      <c r="D43" s="309"/>
      <c r="E43" s="309"/>
      <c r="F43" s="309"/>
      <c r="G43" s="309"/>
      <c r="H43" s="309"/>
      <c r="I43" s="309"/>
      <c r="J43" s="309"/>
      <c r="K43" s="310"/>
    </row>
    <row r="44" spans="2:11" s="307" customFormat="1" ht="14.45" customHeight="1">
      <c r="B44" s="308"/>
      <c r="C44" s="306" t="s">
        <v>462</v>
      </c>
      <c r="D44" s="309"/>
      <c r="E44" s="309"/>
      <c r="F44" s="309"/>
      <c r="G44" s="309"/>
      <c r="H44" s="309"/>
      <c r="I44" s="309"/>
      <c r="J44" s="309"/>
      <c r="K44" s="310"/>
    </row>
    <row r="45" spans="2:11" s="307" customFormat="1" ht="22.5" customHeight="1">
      <c r="B45" s="308"/>
      <c r="C45" s="309"/>
      <c r="D45" s="309"/>
      <c r="E45" s="494" t="str">
        <f>E7</f>
        <v>Kanalizace Klučov – napojení místních částí Žhery a Skramníky</v>
      </c>
      <c r="F45" s="494"/>
      <c r="G45" s="494"/>
      <c r="H45" s="494"/>
      <c r="I45" s="309"/>
      <c r="J45" s="309"/>
      <c r="K45" s="310"/>
    </row>
    <row r="46" spans="2:11" s="307" customFormat="1" ht="14.45" customHeight="1">
      <c r="B46" s="308"/>
      <c r="C46" s="306" t="s">
        <v>567</v>
      </c>
      <c r="D46" s="309"/>
      <c r="E46" s="309"/>
      <c r="F46" s="309"/>
      <c r="G46" s="309"/>
      <c r="H46" s="309"/>
      <c r="I46" s="309"/>
      <c r="J46" s="309"/>
      <c r="K46" s="310"/>
    </row>
    <row r="47" spans="2:11" s="307" customFormat="1" ht="23.25" customHeight="1">
      <c r="B47" s="308"/>
      <c r="C47" s="309"/>
      <c r="D47" s="309"/>
      <c r="E47" s="495" t="str">
        <f>E9</f>
        <v>PS 02 ČS Domovní čerpací stanice tlakové kanalizace -Skramníky</v>
      </c>
      <c r="F47" s="495"/>
      <c r="G47" s="495"/>
      <c r="H47" s="495"/>
      <c r="I47" s="309"/>
      <c r="J47" s="309"/>
      <c r="K47" s="310"/>
    </row>
    <row r="48" spans="2:11" s="307" customFormat="1" ht="6.95" customHeight="1">
      <c r="B48" s="308"/>
      <c r="C48" s="309"/>
      <c r="D48" s="309"/>
      <c r="E48" s="309"/>
      <c r="F48" s="309"/>
      <c r="G48" s="309"/>
      <c r="H48" s="309"/>
      <c r="I48" s="309"/>
      <c r="J48" s="309"/>
      <c r="K48" s="310"/>
    </row>
    <row r="49" spans="2:11" s="307" customFormat="1" ht="18" customHeight="1">
      <c r="B49" s="308"/>
      <c r="C49" s="306" t="s">
        <v>466</v>
      </c>
      <c r="D49" s="309"/>
      <c r="E49" s="309"/>
      <c r="F49" s="311" t="str">
        <f>F12</f>
        <v xml:space="preserve"> </v>
      </c>
      <c r="G49" s="309"/>
      <c r="H49" s="309"/>
      <c r="I49" s="306" t="s">
        <v>468</v>
      </c>
      <c r="J49" s="312" t="str">
        <f>J12</f>
        <v>Červenec 2018</v>
      </c>
      <c r="K49" s="310"/>
    </row>
    <row r="50" spans="2:11" s="307" customFormat="1" ht="6.95" customHeight="1">
      <c r="B50" s="308"/>
      <c r="C50" s="309"/>
      <c r="D50" s="309"/>
      <c r="E50" s="309"/>
      <c r="F50" s="309"/>
      <c r="G50" s="309"/>
      <c r="H50" s="309"/>
      <c r="I50" s="309"/>
      <c r="J50" s="309"/>
      <c r="K50" s="310"/>
    </row>
    <row r="51" spans="2:11" s="307" customFormat="1" ht="15">
      <c r="B51" s="308"/>
      <c r="C51" s="306" t="s">
        <v>470</v>
      </c>
      <c r="D51" s="309"/>
      <c r="E51" s="309"/>
      <c r="F51" s="311"/>
      <c r="G51" s="309"/>
      <c r="H51" s="309"/>
      <c r="I51" s="306" t="s">
        <v>476</v>
      </c>
      <c r="J51" s="311" t="str">
        <f>'PS 02'!J6</f>
        <v>Kocábek</v>
      </c>
      <c r="K51" s="310"/>
    </row>
    <row r="52" spans="2:11" s="307" customFormat="1" ht="14.45" customHeight="1">
      <c r="B52" s="308"/>
      <c r="C52" s="306" t="s">
        <v>474</v>
      </c>
      <c r="D52" s="309"/>
      <c r="E52" s="309"/>
      <c r="F52" s="311"/>
      <c r="G52" s="309"/>
      <c r="H52" s="309"/>
      <c r="I52" s="309"/>
      <c r="J52" s="309"/>
      <c r="K52" s="310"/>
    </row>
    <row r="53" spans="2:11" s="307" customFormat="1" ht="10.35" customHeight="1">
      <c r="B53" s="308"/>
      <c r="C53" s="309"/>
      <c r="D53" s="309"/>
      <c r="E53" s="309"/>
      <c r="F53" s="309"/>
      <c r="G53" s="309"/>
      <c r="H53" s="309"/>
      <c r="I53" s="309"/>
      <c r="J53" s="309"/>
      <c r="K53" s="310"/>
    </row>
    <row r="54" spans="2:11" s="307" customFormat="1" ht="29.25" customHeight="1">
      <c r="B54" s="308"/>
      <c r="C54" s="338" t="s">
        <v>570</v>
      </c>
      <c r="D54" s="325"/>
      <c r="E54" s="325"/>
      <c r="F54" s="325"/>
      <c r="G54" s="325"/>
      <c r="H54" s="325"/>
      <c r="I54" s="325"/>
      <c r="J54" s="339" t="s">
        <v>571</v>
      </c>
      <c r="K54" s="340"/>
    </row>
    <row r="55" spans="2:11" s="307" customFormat="1" ht="10.35" customHeight="1">
      <c r="B55" s="308"/>
      <c r="C55" s="309"/>
      <c r="D55" s="309"/>
      <c r="E55" s="309"/>
      <c r="F55" s="309"/>
      <c r="G55" s="309"/>
      <c r="H55" s="309"/>
      <c r="I55" s="309"/>
      <c r="J55" s="309"/>
      <c r="K55" s="310"/>
    </row>
    <row r="56" spans="2:11" s="307" customFormat="1" ht="29.25" customHeight="1">
      <c r="B56" s="308"/>
      <c r="C56" s="341" t="s">
        <v>595</v>
      </c>
      <c r="D56" s="309"/>
      <c r="E56" s="309"/>
      <c r="F56" s="309"/>
      <c r="G56" s="309"/>
      <c r="H56" s="309"/>
      <c r="I56" s="309"/>
      <c r="J56" s="320">
        <f>SUM(J57:J58)</f>
        <v>0</v>
      </c>
      <c r="K56" s="310"/>
    </row>
    <row r="57" spans="2:11" s="348" customFormat="1" ht="24.95" customHeight="1">
      <c r="B57" s="342"/>
      <c r="C57" s="343"/>
      <c r="D57" s="344" t="s">
        <v>389</v>
      </c>
      <c r="E57" s="345"/>
      <c r="F57" s="345"/>
      <c r="G57" s="345"/>
      <c r="H57" s="345"/>
      <c r="I57" s="345"/>
      <c r="J57" s="346">
        <f>'PS 02'!J22</f>
        <v>0</v>
      </c>
      <c r="K57" s="347"/>
    </row>
    <row r="58" spans="2:11" s="352" customFormat="1" ht="19.899999999999999" customHeight="1">
      <c r="B58" s="349"/>
      <c r="C58" s="350"/>
      <c r="D58" s="344" t="s">
        <v>390</v>
      </c>
      <c r="E58" s="345"/>
      <c r="F58" s="345"/>
      <c r="G58" s="345"/>
      <c r="H58" s="345"/>
      <c r="I58" s="345"/>
      <c r="J58" s="346">
        <f>'PS 02'!J23</f>
        <v>0</v>
      </c>
      <c r="K58" s="351"/>
    </row>
    <row r="59" spans="2:11" s="352" customFormat="1" ht="19.899999999999999" customHeight="1">
      <c r="B59" s="349"/>
      <c r="C59" s="350"/>
      <c r="D59" s="353"/>
      <c r="E59" s="354"/>
      <c r="F59" s="354"/>
      <c r="G59" s="354"/>
      <c r="H59" s="354"/>
      <c r="I59" s="354"/>
      <c r="J59" s="355"/>
      <c r="K59" s="351"/>
    </row>
    <row r="60" spans="2:11" s="352" customFormat="1" ht="19.899999999999999" customHeight="1">
      <c r="B60" s="349"/>
      <c r="C60" s="350"/>
      <c r="D60" s="353"/>
      <c r="E60" s="354"/>
      <c r="F60" s="354"/>
      <c r="G60" s="354"/>
      <c r="H60" s="354"/>
      <c r="I60" s="354"/>
      <c r="J60" s="355"/>
      <c r="K60" s="351"/>
    </row>
    <row r="61" spans="2:11" s="307" customFormat="1" ht="21.75" customHeight="1">
      <c r="B61" s="308"/>
      <c r="C61" s="309"/>
      <c r="D61" s="309"/>
      <c r="E61" s="309"/>
      <c r="F61" s="309"/>
      <c r="G61" s="309"/>
      <c r="H61" s="309"/>
      <c r="I61" s="309"/>
      <c r="J61" s="309"/>
      <c r="K61" s="310"/>
    </row>
    <row r="62" spans="2:11" s="307" customFormat="1" ht="6.95" customHeight="1">
      <c r="B62" s="332"/>
      <c r="C62" s="333"/>
      <c r="D62" s="333"/>
      <c r="E62" s="333"/>
      <c r="F62" s="333"/>
      <c r="G62" s="333"/>
      <c r="H62" s="333"/>
      <c r="I62" s="333"/>
      <c r="J62" s="333"/>
      <c r="K62" s="334"/>
    </row>
  </sheetData>
  <sheetProtection selectLockedCells="1" selectUnlockedCells="1"/>
  <mergeCells count="6">
    <mergeCell ref="E45:H45"/>
    <mergeCell ref="E47:H47"/>
    <mergeCell ref="G1:H1"/>
    <mergeCell ref="E7:H7"/>
    <mergeCell ref="E9:H9"/>
    <mergeCell ref="E24:H24"/>
  </mergeCells>
  <phoneticPr fontId="66" type="noConversion"/>
  <hyperlinks>
    <hyperlink ref="F1" location="C2" display="1) Krycí list soupisu"/>
    <hyperlink ref="G1" location="C54" display="2) Rekapitulace"/>
    <hyperlink ref="J1" location="C79" display="3) Soupis prací"/>
    <hyperlink ref="L1" location="Rekapitulace stavby!C2" display="Rekapitulace stavby"/>
  </hyperlinks>
  <pageMargins left="0.58333333333333337" right="0.58333333333333337" top="0.58333333333333337" bottom="0.58333333333333337" header="0.51180555555555551" footer="0"/>
  <pageSetup paperSize="9" firstPageNumber="0" fitToHeight="100" orientation="landscape" horizontalDpi="300" verticalDpi="300" r:id="rId1"/>
  <headerFooter alignWithMargins="0">
    <oddFooter>&amp;C&amp;"Trebuchet MS,obyčejné"&amp;8Strana &amp;P z 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N24"/>
  <sheetViews>
    <sheetView view="pageBreakPreview" zoomScale="135" zoomScaleSheetLayoutView="135" workbookViewId="0">
      <selection activeCell="I11" sqref="I11:I18"/>
    </sheetView>
  </sheetViews>
  <sheetFormatPr defaultColWidth="9.5" defaultRowHeight="12" customHeight="1"/>
  <cols>
    <col min="1" max="1" width="5.5" style="357" customWidth="1"/>
    <col min="2" max="2" width="7.33203125" style="357" customWidth="1"/>
    <col min="3" max="4" width="8" style="357" customWidth="1"/>
    <col min="5" max="5" width="40.1640625" style="357" customWidth="1"/>
    <col min="6" max="6" width="8" style="357" customWidth="1"/>
    <col min="7" max="7" width="9.5" style="357" customWidth="1"/>
    <col min="8" max="8" width="9" style="357" customWidth="1"/>
    <col min="9" max="9" width="10.83203125" style="357" customWidth="1"/>
    <col min="10" max="10" width="10.1640625" style="357" customWidth="1"/>
    <col min="11" max="11" width="9" style="357" customWidth="1"/>
    <col min="12" max="16384" width="9.5" style="357"/>
  </cols>
  <sheetData>
    <row r="1" spans="1:14" ht="15.75" customHeight="1">
      <c r="A1" s="356"/>
      <c r="B1" s="356"/>
      <c r="C1" s="357" t="s">
        <v>472</v>
      </c>
      <c r="D1" s="358" t="s">
        <v>472</v>
      </c>
      <c r="E1" s="358" t="s">
        <v>391</v>
      </c>
      <c r="F1" s="358" t="s">
        <v>472</v>
      </c>
      <c r="G1" s="359"/>
      <c r="H1" s="356"/>
      <c r="I1" s="356"/>
      <c r="J1" s="356"/>
      <c r="K1" s="356"/>
    </row>
    <row r="2" spans="1:14" ht="30.75" customHeight="1">
      <c r="A2" s="357" t="s">
        <v>462</v>
      </c>
      <c r="C2" s="499" t="s">
        <v>392</v>
      </c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</row>
    <row r="3" spans="1:14" ht="15" customHeight="1">
      <c r="A3" s="357" t="s">
        <v>567</v>
      </c>
      <c r="C3" s="508" t="s">
        <v>445</v>
      </c>
      <c r="D3" s="508"/>
      <c r="E3" s="508"/>
      <c r="F3" s="508"/>
      <c r="G3" s="508"/>
      <c r="H3" s="356"/>
      <c r="I3" s="356"/>
      <c r="J3" s="356"/>
      <c r="K3" s="356"/>
    </row>
    <row r="4" spans="1:14" ht="15" customHeight="1">
      <c r="B4" s="360"/>
      <c r="C4" s="360"/>
      <c r="D4" s="360"/>
      <c r="E4" s="356"/>
      <c r="F4" s="356"/>
      <c r="G4" s="356"/>
      <c r="H4" s="356"/>
      <c r="I4" s="356"/>
      <c r="J4" s="356"/>
      <c r="K4" s="356"/>
    </row>
    <row r="5" spans="1:14" ht="15" customHeight="1">
      <c r="A5" s="357" t="s">
        <v>466</v>
      </c>
      <c r="B5" s="360"/>
      <c r="C5" s="360"/>
      <c r="D5" s="360"/>
      <c r="E5" s="356"/>
      <c r="F5" s="356"/>
      <c r="G5" s="356"/>
      <c r="H5" s="356"/>
      <c r="I5" s="361" t="s">
        <v>468</v>
      </c>
      <c r="J5" s="362" t="s">
        <v>394</v>
      </c>
      <c r="K5" s="356"/>
    </row>
    <row r="6" spans="1:14" ht="15" customHeight="1">
      <c r="A6" s="357" t="s">
        <v>470</v>
      </c>
      <c r="B6" s="360"/>
      <c r="C6" s="360"/>
      <c r="D6" s="360"/>
      <c r="E6" s="356"/>
      <c r="F6" s="356"/>
      <c r="G6" s="356"/>
      <c r="H6" s="356"/>
      <c r="I6" s="361" t="s">
        <v>476</v>
      </c>
      <c r="J6" s="361" t="s">
        <v>395</v>
      </c>
      <c r="K6" s="356"/>
    </row>
    <row r="7" spans="1:14" ht="12.75" customHeight="1">
      <c r="A7" s="363" t="s">
        <v>396</v>
      </c>
      <c r="B7" s="363"/>
      <c r="C7" s="363" t="s">
        <v>472</v>
      </c>
      <c r="D7" s="363"/>
      <c r="E7" s="363"/>
      <c r="F7" s="363"/>
      <c r="G7" s="364"/>
      <c r="H7" s="364"/>
      <c r="I7" s="364"/>
      <c r="J7" s="364"/>
      <c r="K7" s="363"/>
      <c r="L7" s="363"/>
    </row>
    <row r="8" spans="1:14" ht="12" customHeight="1">
      <c r="A8" s="365" t="s">
        <v>472</v>
      </c>
      <c r="B8" s="365"/>
      <c r="C8" s="366"/>
      <c r="D8" s="363"/>
      <c r="E8" s="363"/>
      <c r="F8" s="367"/>
      <c r="G8" s="367"/>
      <c r="H8" s="368"/>
      <c r="I8" s="368"/>
      <c r="J8" s="368"/>
      <c r="K8" s="369"/>
      <c r="L8" s="370"/>
    </row>
    <row r="9" spans="1:14" ht="12" customHeight="1">
      <c r="A9" s="501" t="s">
        <v>397</v>
      </c>
      <c r="B9" s="371" t="s">
        <v>398</v>
      </c>
      <c r="C9" s="371" t="s">
        <v>399</v>
      </c>
      <c r="D9" s="371" t="s">
        <v>400</v>
      </c>
      <c r="E9" s="502" t="s">
        <v>401</v>
      </c>
      <c r="F9" s="371" t="s">
        <v>402</v>
      </c>
      <c r="G9" s="372" t="s">
        <v>403</v>
      </c>
      <c r="H9" s="503" t="s">
        <v>404</v>
      </c>
      <c r="I9" s="503"/>
      <c r="J9" s="504" t="s">
        <v>405</v>
      </c>
      <c r="K9" s="504"/>
      <c r="L9" s="373" t="s">
        <v>472</v>
      </c>
    </row>
    <row r="10" spans="1:14" ht="12" customHeight="1">
      <c r="A10" s="501"/>
      <c r="B10" s="374" t="s">
        <v>406</v>
      </c>
      <c r="C10" s="374" t="s">
        <v>407</v>
      </c>
      <c r="D10" s="374" t="s">
        <v>472</v>
      </c>
      <c r="E10" s="502"/>
      <c r="F10" s="374" t="s">
        <v>408</v>
      </c>
      <c r="G10" s="375" t="s">
        <v>409</v>
      </c>
      <c r="H10" s="376" t="s">
        <v>410</v>
      </c>
      <c r="I10" s="377" t="s">
        <v>411</v>
      </c>
      <c r="J10" s="376" t="s">
        <v>410</v>
      </c>
      <c r="K10" s="378" t="s">
        <v>411</v>
      </c>
      <c r="L10" s="370"/>
    </row>
    <row r="11" spans="1:14" ht="32.1" customHeight="1">
      <c r="A11" s="379">
        <v>1</v>
      </c>
      <c r="B11" s="380" t="s">
        <v>436</v>
      </c>
      <c r="C11" s="381"/>
      <c r="D11" s="382"/>
      <c r="E11" s="383" t="s">
        <v>413</v>
      </c>
      <c r="F11" s="384" t="s">
        <v>967</v>
      </c>
      <c r="G11" s="384">
        <v>49</v>
      </c>
      <c r="H11" s="385"/>
      <c r="I11" s="386"/>
      <c r="J11" s="386">
        <f t="shared" ref="J11:J18" si="0">H11*G11</f>
        <v>0</v>
      </c>
      <c r="K11" s="387">
        <f t="shared" ref="K11:K18" si="1">I11*G11</f>
        <v>0</v>
      </c>
      <c r="L11" s="388"/>
      <c r="N11" s="389"/>
    </row>
    <row r="12" spans="1:14" ht="25.35" customHeight="1">
      <c r="A12" s="390">
        <v>2</v>
      </c>
      <c r="B12" s="391" t="s">
        <v>437</v>
      </c>
      <c r="C12" s="392"/>
      <c r="D12" s="393"/>
      <c r="E12" s="394" t="s">
        <v>415</v>
      </c>
      <c r="F12" s="395" t="s">
        <v>416</v>
      </c>
      <c r="G12" s="395">
        <v>49</v>
      </c>
      <c r="H12" s="396"/>
      <c r="I12" s="397"/>
      <c r="J12" s="397">
        <f t="shared" si="0"/>
        <v>0</v>
      </c>
      <c r="K12" s="398">
        <f t="shared" si="1"/>
        <v>0</v>
      </c>
      <c r="L12" s="388"/>
      <c r="N12" s="389"/>
    </row>
    <row r="13" spans="1:14" ht="21.2" customHeight="1">
      <c r="A13" s="390">
        <v>3</v>
      </c>
      <c r="B13" s="391" t="s">
        <v>438</v>
      </c>
      <c r="C13" s="392"/>
      <c r="D13" s="393"/>
      <c r="E13" s="394" t="s">
        <v>418</v>
      </c>
      <c r="F13" s="395" t="s">
        <v>416</v>
      </c>
      <c r="G13" s="395">
        <v>49</v>
      </c>
      <c r="H13" s="396"/>
      <c r="I13" s="397"/>
      <c r="J13" s="397">
        <f t="shared" si="0"/>
        <v>0</v>
      </c>
      <c r="K13" s="398">
        <f t="shared" si="1"/>
        <v>0</v>
      </c>
      <c r="L13" s="388"/>
      <c r="N13" s="389"/>
    </row>
    <row r="14" spans="1:14" ht="21.2" customHeight="1">
      <c r="A14" s="390">
        <v>4</v>
      </c>
      <c r="B14" s="391" t="s">
        <v>439</v>
      </c>
      <c r="C14" s="392"/>
      <c r="D14" s="393"/>
      <c r="E14" s="394" t="s">
        <v>420</v>
      </c>
      <c r="F14" s="395" t="s">
        <v>416</v>
      </c>
      <c r="G14" s="395">
        <v>49</v>
      </c>
      <c r="H14" s="396"/>
      <c r="I14" s="397"/>
      <c r="J14" s="397">
        <f t="shared" si="0"/>
        <v>0</v>
      </c>
      <c r="K14" s="398">
        <f t="shared" si="1"/>
        <v>0</v>
      </c>
      <c r="L14" s="388"/>
      <c r="N14" s="389"/>
    </row>
    <row r="15" spans="1:14" ht="21.2" customHeight="1">
      <c r="A15" s="390">
        <v>5</v>
      </c>
      <c r="B15" s="391" t="s">
        <v>440</v>
      </c>
      <c r="C15" s="392"/>
      <c r="D15" s="393"/>
      <c r="E15" s="394" t="s">
        <v>422</v>
      </c>
      <c r="F15" s="395" t="s">
        <v>967</v>
      </c>
      <c r="G15" s="395">
        <v>49</v>
      </c>
      <c r="H15" s="396"/>
      <c r="I15" s="399"/>
      <c r="J15" s="397">
        <f t="shared" si="0"/>
        <v>0</v>
      </c>
      <c r="K15" s="398">
        <f t="shared" si="1"/>
        <v>0</v>
      </c>
      <c r="L15" s="388"/>
      <c r="N15" s="389"/>
    </row>
    <row r="16" spans="1:14" ht="21.2" customHeight="1">
      <c r="A16" s="390">
        <v>6</v>
      </c>
      <c r="B16" s="391" t="s">
        <v>441</v>
      </c>
      <c r="C16" s="392"/>
      <c r="D16" s="393"/>
      <c r="E16" s="394" t="s">
        <v>424</v>
      </c>
      <c r="F16" s="395" t="s">
        <v>967</v>
      </c>
      <c r="G16" s="395">
        <v>49</v>
      </c>
      <c r="H16" s="396"/>
      <c r="I16" s="397"/>
      <c r="J16" s="397">
        <f t="shared" si="0"/>
        <v>0</v>
      </c>
      <c r="K16" s="398">
        <f t="shared" si="1"/>
        <v>0</v>
      </c>
      <c r="L16" s="388"/>
      <c r="N16" s="389"/>
    </row>
    <row r="17" spans="1:14" ht="32.1" customHeight="1">
      <c r="A17" s="390">
        <v>7</v>
      </c>
      <c r="B17" s="391" t="s">
        <v>442</v>
      </c>
      <c r="C17" s="392"/>
      <c r="D17" s="393"/>
      <c r="E17" s="394" t="s">
        <v>426</v>
      </c>
      <c r="F17" s="395" t="s">
        <v>967</v>
      </c>
      <c r="G17" s="395">
        <v>49</v>
      </c>
      <c r="H17" s="396"/>
      <c r="I17" s="397"/>
      <c r="J17" s="397">
        <f t="shared" si="0"/>
        <v>0</v>
      </c>
      <c r="K17" s="398">
        <f t="shared" si="1"/>
        <v>0</v>
      </c>
      <c r="L17" s="388"/>
      <c r="N17" s="389"/>
    </row>
    <row r="18" spans="1:14" ht="26.45" customHeight="1">
      <c r="A18" s="390">
        <v>8</v>
      </c>
      <c r="B18" s="391" t="s">
        <v>443</v>
      </c>
      <c r="C18" s="392"/>
      <c r="D18" s="393"/>
      <c r="E18" s="394" t="s">
        <v>444</v>
      </c>
      <c r="F18" s="395" t="s">
        <v>967</v>
      </c>
      <c r="G18" s="395">
        <v>0.58299999999999996</v>
      </c>
      <c r="H18" s="396"/>
      <c r="I18" s="397"/>
      <c r="J18" s="397">
        <f t="shared" si="0"/>
        <v>0</v>
      </c>
      <c r="K18" s="398">
        <f t="shared" si="1"/>
        <v>0</v>
      </c>
      <c r="L18" s="388"/>
      <c r="N18" s="389"/>
    </row>
    <row r="19" spans="1:14" ht="12.75" customHeight="1">
      <c r="A19" s="400"/>
      <c r="B19" s="401"/>
      <c r="C19" s="402"/>
      <c r="D19" s="403"/>
      <c r="E19" s="404"/>
      <c r="F19" s="405"/>
      <c r="G19" s="405"/>
      <c r="H19" s="406"/>
      <c r="I19" s="407"/>
      <c r="J19" s="407"/>
      <c r="K19" s="408"/>
      <c r="L19" s="388"/>
      <c r="N19" s="389"/>
    </row>
    <row r="20" spans="1:14" ht="12.75" customHeight="1">
      <c r="A20" s="409" t="s">
        <v>429</v>
      </c>
      <c r="B20" s="410"/>
      <c r="C20" s="411"/>
      <c r="D20" s="412"/>
      <c r="E20" s="413"/>
      <c r="F20" s="414"/>
      <c r="G20" s="415"/>
      <c r="H20" s="416"/>
      <c r="I20" s="417"/>
      <c r="J20" s="417" t="s">
        <v>472</v>
      </c>
      <c r="K20" s="417"/>
      <c r="L20" s="388"/>
      <c r="N20" s="389"/>
    </row>
    <row r="21" spans="1:14" ht="12.75">
      <c r="A21" s="363"/>
      <c r="B21" s="363"/>
      <c r="C21" s="363"/>
      <c r="D21" s="363" t="s">
        <v>472</v>
      </c>
      <c r="E21" s="363"/>
      <c r="F21" s="363"/>
      <c r="G21" s="363"/>
      <c r="H21" s="364"/>
      <c r="I21" s="417"/>
      <c r="J21" s="417"/>
      <c r="K21" s="417"/>
      <c r="L21" s="388"/>
      <c r="N21" s="389"/>
    </row>
    <row r="22" spans="1:14" ht="12.75" customHeight="1">
      <c r="A22" s="419"/>
      <c r="B22" s="420"/>
      <c r="C22" s="421"/>
      <c r="D22" s="421"/>
      <c r="E22" s="421"/>
      <c r="F22" s="421"/>
      <c r="G22" s="422" t="str">
        <f>A8</f>
        <v xml:space="preserve"> </v>
      </c>
      <c r="H22" s="505" t="s">
        <v>430</v>
      </c>
      <c r="I22" s="505"/>
      <c r="J22" s="396">
        <f>SUM(J11:J19)</f>
        <v>0</v>
      </c>
      <c r="K22" s="417"/>
      <c r="L22" s="388"/>
      <c r="N22" s="389"/>
    </row>
    <row r="23" spans="1:14" ht="12.75" customHeight="1">
      <c r="A23" s="423"/>
      <c r="B23" s="370"/>
      <c r="C23" s="370"/>
      <c r="D23" s="370"/>
      <c r="E23" s="370"/>
      <c r="F23" s="370"/>
      <c r="G23" s="370"/>
      <c r="H23" s="506" t="s">
        <v>431</v>
      </c>
      <c r="I23" s="506"/>
      <c r="J23" s="424">
        <f>SUM(K11:K19)</f>
        <v>0</v>
      </c>
      <c r="K23" s="425"/>
      <c r="L23" s="388"/>
      <c r="N23" s="389"/>
    </row>
    <row r="24" spans="1:14" ht="12.75" customHeight="1">
      <c r="A24" s="426"/>
      <c r="B24" s="427"/>
      <c r="C24" s="427"/>
      <c r="D24" s="427"/>
      <c r="E24" s="427"/>
      <c r="F24" s="427"/>
      <c r="G24" s="427"/>
      <c r="H24" s="498" t="s">
        <v>432</v>
      </c>
      <c r="I24" s="498"/>
      <c r="J24" s="428">
        <f>SUM(J22:J23)</f>
        <v>0</v>
      </c>
      <c r="K24" s="425"/>
      <c r="L24" s="388"/>
      <c r="N24" s="389"/>
    </row>
  </sheetData>
  <sheetProtection selectLockedCells="1" selectUnlockedCells="1"/>
  <mergeCells count="9">
    <mergeCell ref="H24:I24"/>
    <mergeCell ref="C2:N2"/>
    <mergeCell ref="C3:G3"/>
    <mergeCell ref="A9:A10"/>
    <mergeCell ref="E9:E10"/>
    <mergeCell ref="H9:I9"/>
    <mergeCell ref="J9:K9"/>
    <mergeCell ref="H22:I22"/>
    <mergeCell ref="H23:I23"/>
  </mergeCells>
  <phoneticPr fontId="66" type="noConversion"/>
  <pageMargins left="0.74791666666666667" right="0.74791666666666667" top="0.98402777777777772" bottom="0.98402777777777772" header="0.51180555555555551" footer="0.51180555555555551"/>
  <pageSetup paperSize="9" scale="75" firstPageNumber="0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L62"/>
  <sheetViews>
    <sheetView topLeftCell="A25" zoomScaleNormal="100" workbookViewId="0">
      <selection activeCell="M2" sqref="M2"/>
    </sheetView>
  </sheetViews>
  <sheetFormatPr defaultColWidth="7.83203125" defaultRowHeight="12.75"/>
  <cols>
    <col min="1" max="1" width="7.33203125" style="297" customWidth="1"/>
    <col min="2" max="2" width="1.5" style="297" customWidth="1"/>
    <col min="3" max="3" width="3.6640625" style="297" customWidth="1"/>
    <col min="4" max="4" width="3.83203125" style="297" customWidth="1"/>
    <col min="5" max="5" width="15.1640625" style="297" customWidth="1"/>
    <col min="6" max="6" width="66.1640625" style="297" customWidth="1"/>
    <col min="7" max="7" width="7.6640625" style="297" customWidth="1"/>
    <col min="8" max="8" width="9.83203125" style="297" customWidth="1"/>
    <col min="9" max="9" width="11.1640625" style="297" customWidth="1"/>
    <col min="10" max="10" width="20.6640625" style="297" customWidth="1"/>
    <col min="11" max="11" width="13.6640625" style="297" customWidth="1"/>
    <col min="12" max="16384" width="7.83203125" style="297"/>
  </cols>
  <sheetData>
    <row r="1" spans="1:12" ht="21.75" customHeight="1">
      <c r="A1" s="293"/>
      <c r="B1" s="294"/>
      <c r="C1" s="294"/>
      <c r="D1" s="295" t="s">
        <v>382</v>
      </c>
      <c r="E1" s="294"/>
      <c r="F1" s="296" t="s">
        <v>383</v>
      </c>
      <c r="G1" s="496" t="s">
        <v>384</v>
      </c>
      <c r="H1" s="496"/>
      <c r="I1" s="294"/>
      <c r="J1" s="296" t="s">
        <v>385</v>
      </c>
      <c r="K1" s="295" t="s">
        <v>386</v>
      </c>
      <c r="L1" s="296" t="s">
        <v>387</v>
      </c>
    </row>
    <row r="2" spans="1:12" ht="36.950000000000003" customHeight="1">
      <c r="L2" s="298"/>
    </row>
    <row r="3" spans="1:12" ht="6.95" customHeight="1">
      <c r="B3" s="299"/>
      <c r="C3" s="300"/>
      <c r="D3" s="300"/>
      <c r="E3" s="300"/>
      <c r="F3" s="300"/>
      <c r="G3" s="300"/>
      <c r="H3" s="300"/>
      <c r="I3" s="300"/>
      <c r="J3" s="300"/>
      <c r="K3" s="301"/>
    </row>
    <row r="4" spans="1:12" ht="36.950000000000003" customHeight="1">
      <c r="B4" s="302"/>
      <c r="C4" s="303"/>
      <c r="D4" s="304" t="s">
        <v>388</v>
      </c>
      <c r="E4" s="303"/>
      <c r="F4" s="303"/>
      <c r="G4" s="303"/>
      <c r="H4" s="303"/>
      <c r="I4" s="303"/>
      <c r="J4" s="303"/>
      <c r="K4" s="305"/>
    </row>
    <row r="5" spans="1:12" ht="6.95" customHeight="1">
      <c r="B5" s="302"/>
      <c r="C5" s="303"/>
      <c r="D5" s="303"/>
      <c r="E5" s="303"/>
      <c r="F5" s="303"/>
      <c r="G5" s="303"/>
      <c r="H5" s="303"/>
      <c r="I5" s="303"/>
      <c r="J5" s="303"/>
      <c r="K5" s="305"/>
    </row>
    <row r="6" spans="1:12" ht="15">
      <c r="B6" s="302"/>
      <c r="C6" s="303"/>
      <c r="D6" s="306" t="s">
        <v>462</v>
      </c>
      <c r="E6" s="303"/>
      <c r="F6" s="303"/>
      <c r="G6" s="303"/>
      <c r="H6" s="303"/>
      <c r="I6" s="303"/>
      <c r="J6" s="303"/>
      <c r="K6" s="305"/>
    </row>
    <row r="7" spans="1:12" ht="22.5" customHeight="1">
      <c r="B7" s="302"/>
      <c r="C7" s="303"/>
      <c r="D7" s="303"/>
      <c r="E7" s="494" t="str">
        <f>'PS 02'!C2</f>
        <v>Kanalizace Klučov – napojení místních částí Žhery a Skramníky</v>
      </c>
      <c r="F7" s="494"/>
      <c r="G7" s="494"/>
      <c r="H7" s="494"/>
      <c r="I7" s="303"/>
      <c r="J7" s="303"/>
      <c r="K7" s="305"/>
    </row>
    <row r="8" spans="1:12" s="307" customFormat="1" ht="15">
      <c r="B8" s="308"/>
      <c r="C8" s="309"/>
      <c r="D8" s="306" t="s">
        <v>567</v>
      </c>
      <c r="E8" s="309"/>
      <c r="F8" s="309"/>
      <c r="G8" s="309"/>
      <c r="H8" s="309"/>
      <c r="I8" s="309"/>
      <c r="J8" s="309"/>
      <c r="K8" s="310"/>
    </row>
    <row r="9" spans="1:12" s="307" customFormat="1" ht="36.950000000000003" customHeight="1">
      <c r="B9" s="308"/>
      <c r="C9" s="309"/>
      <c r="D9" s="309"/>
      <c r="E9" s="495" t="str">
        <f>'PS 02'!C3</f>
        <v>PS 02 ČS Domovní čerpací stanice tlakové kanalizace -Skramníky</v>
      </c>
      <c r="F9" s="495"/>
      <c r="G9" s="495"/>
      <c r="H9" s="495"/>
      <c r="I9" s="429" t="s">
        <v>433</v>
      </c>
      <c r="J9" s="309"/>
      <c r="K9" s="310"/>
    </row>
    <row r="10" spans="1:12" s="307" customFormat="1" ht="13.5">
      <c r="B10" s="308"/>
      <c r="C10" s="309"/>
      <c r="D10" s="309"/>
      <c r="E10" s="309"/>
      <c r="F10" s="309"/>
      <c r="G10" s="309"/>
      <c r="H10" s="309"/>
      <c r="I10" s="309"/>
      <c r="J10" s="309"/>
      <c r="K10" s="310"/>
    </row>
    <row r="11" spans="1:12" s="307" customFormat="1" ht="14.45" customHeight="1">
      <c r="B11" s="308"/>
      <c r="C11" s="309"/>
      <c r="D11" s="306" t="s">
        <v>464</v>
      </c>
      <c r="E11" s="309"/>
      <c r="F11" s="311"/>
      <c r="G11" s="309"/>
      <c r="H11" s="309"/>
      <c r="I11" s="306" t="s">
        <v>465</v>
      </c>
      <c r="J11" s="311"/>
      <c r="K11" s="310"/>
    </row>
    <row r="12" spans="1:12" s="307" customFormat="1" ht="14.45" customHeight="1">
      <c r="B12" s="308"/>
      <c r="C12" s="309"/>
      <c r="D12" s="306" t="s">
        <v>466</v>
      </c>
      <c r="E12" s="309"/>
      <c r="F12" s="311" t="s">
        <v>472</v>
      </c>
      <c r="G12" s="309"/>
      <c r="H12" s="309"/>
      <c r="I12" s="306" t="s">
        <v>468</v>
      </c>
      <c r="J12" s="312" t="str">
        <f>'PS 02'!J5</f>
        <v>Červenec 2018</v>
      </c>
      <c r="K12" s="310"/>
    </row>
    <row r="13" spans="1:12" s="307" customFormat="1" ht="10.9" customHeight="1">
      <c r="B13" s="308"/>
      <c r="C13" s="309"/>
      <c r="D13" s="309"/>
      <c r="E13" s="309"/>
      <c r="F13" s="309"/>
      <c r="G13" s="309"/>
      <c r="H13" s="309"/>
      <c r="I13" s="309"/>
      <c r="J13" s="309"/>
      <c r="K13" s="310"/>
    </row>
    <row r="14" spans="1:12" s="307" customFormat="1" ht="14.45" customHeight="1">
      <c r="B14" s="308"/>
      <c r="C14" s="309"/>
      <c r="D14" s="306" t="s">
        <v>470</v>
      </c>
      <c r="E14" s="309"/>
      <c r="F14" s="309"/>
      <c r="G14" s="309"/>
      <c r="H14" s="309"/>
      <c r="I14" s="306" t="s">
        <v>471</v>
      </c>
      <c r="J14" s="311"/>
      <c r="K14" s="310"/>
    </row>
    <row r="15" spans="1:12" s="307" customFormat="1" ht="18" customHeight="1">
      <c r="B15" s="308"/>
      <c r="C15" s="309"/>
      <c r="D15" s="309"/>
      <c r="E15" s="311"/>
      <c r="F15" s="309"/>
      <c r="G15" s="309"/>
      <c r="H15" s="309"/>
      <c r="I15" s="306" t="s">
        <v>473</v>
      </c>
      <c r="J15" s="311"/>
      <c r="K15" s="310"/>
    </row>
    <row r="16" spans="1:12" s="307" customFormat="1" ht="6.95" customHeight="1">
      <c r="B16" s="308"/>
      <c r="C16" s="309"/>
      <c r="D16" s="309"/>
      <c r="E16" s="309"/>
      <c r="F16" s="309"/>
      <c r="G16" s="309"/>
      <c r="H16" s="309"/>
      <c r="I16" s="309"/>
      <c r="J16" s="309"/>
      <c r="K16" s="310"/>
    </row>
    <row r="17" spans="2:11" s="307" customFormat="1" ht="14.45" customHeight="1">
      <c r="B17" s="308"/>
      <c r="C17" s="309"/>
      <c r="D17" s="306" t="s">
        <v>474</v>
      </c>
      <c r="E17" s="309"/>
      <c r="F17" s="309"/>
      <c r="G17" s="309"/>
      <c r="H17" s="309"/>
      <c r="I17" s="306" t="s">
        <v>471</v>
      </c>
      <c r="J17" s="311"/>
      <c r="K17" s="310"/>
    </row>
    <row r="18" spans="2:11" s="307" customFormat="1" ht="18" customHeight="1">
      <c r="B18" s="308"/>
      <c r="C18" s="309"/>
      <c r="D18" s="309"/>
      <c r="E18" s="311"/>
      <c r="F18" s="309"/>
      <c r="G18" s="309"/>
      <c r="H18" s="309"/>
      <c r="I18" s="306" t="s">
        <v>473</v>
      </c>
      <c r="J18" s="311"/>
      <c r="K18" s="310"/>
    </row>
    <row r="19" spans="2:11" s="307" customFormat="1" ht="6.95" customHeight="1">
      <c r="B19" s="308"/>
      <c r="C19" s="309"/>
      <c r="D19" s="309"/>
      <c r="E19" s="309"/>
      <c r="F19" s="309"/>
      <c r="G19" s="309"/>
      <c r="H19" s="309"/>
      <c r="I19" s="309"/>
      <c r="J19" s="309"/>
      <c r="K19" s="310"/>
    </row>
    <row r="20" spans="2:11" s="307" customFormat="1" ht="14.45" customHeight="1">
      <c r="B20" s="308"/>
      <c r="C20" s="309"/>
      <c r="D20" s="306" t="s">
        <v>476</v>
      </c>
      <c r="E20" s="309"/>
      <c r="F20" s="309"/>
      <c r="G20" s="309"/>
      <c r="H20" s="309"/>
      <c r="I20" s="306" t="s">
        <v>471</v>
      </c>
      <c r="J20" s="311"/>
      <c r="K20" s="310"/>
    </row>
    <row r="21" spans="2:11" s="307" customFormat="1" ht="18" customHeight="1">
      <c r="B21" s="308"/>
      <c r="C21" s="309"/>
      <c r="D21" s="309"/>
      <c r="E21" s="311" t="str">
        <f>'PS 01'!J6</f>
        <v>Kocábek</v>
      </c>
      <c r="F21" s="309"/>
      <c r="G21" s="309"/>
      <c r="H21" s="309"/>
      <c r="I21" s="306" t="s">
        <v>473</v>
      </c>
      <c r="J21" s="311"/>
      <c r="K21" s="310"/>
    </row>
    <row r="22" spans="2:11" s="307" customFormat="1" ht="6.95" customHeight="1">
      <c r="B22" s="308"/>
      <c r="C22" s="309"/>
      <c r="D22" s="309"/>
      <c r="E22" s="309"/>
      <c r="F22" s="309"/>
      <c r="G22" s="309"/>
      <c r="H22" s="309"/>
      <c r="I22" s="309"/>
      <c r="J22" s="309"/>
      <c r="K22" s="310"/>
    </row>
    <row r="23" spans="2:11" s="307" customFormat="1" ht="14.45" customHeight="1">
      <c r="B23" s="308"/>
      <c r="C23" s="309"/>
      <c r="D23" s="306" t="s">
        <v>481</v>
      </c>
      <c r="E23" s="309"/>
      <c r="F23" s="309"/>
      <c r="G23" s="309"/>
      <c r="H23" s="309"/>
      <c r="I23" s="309"/>
      <c r="J23" s="309"/>
      <c r="K23" s="310"/>
    </row>
    <row r="24" spans="2:11" s="316" customFormat="1" ht="22.5" customHeight="1">
      <c r="B24" s="313"/>
      <c r="C24" s="314"/>
      <c r="D24" s="314"/>
      <c r="E24" s="497"/>
      <c r="F24" s="497"/>
      <c r="G24" s="497"/>
      <c r="H24" s="497"/>
      <c r="I24" s="314"/>
      <c r="J24" s="314"/>
      <c r="K24" s="315"/>
    </row>
    <row r="25" spans="2:11" s="307" customFormat="1" ht="6.95" customHeight="1">
      <c r="B25" s="308"/>
      <c r="C25" s="309"/>
      <c r="D25" s="309"/>
      <c r="E25" s="309"/>
      <c r="F25" s="309"/>
      <c r="G25" s="309"/>
      <c r="H25" s="309"/>
      <c r="I25" s="309"/>
      <c r="J25" s="309"/>
      <c r="K25" s="310"/>
    </row>
    <row r="26" spans="2:11" s="307" customFormat="1" ht="6.95" customHeight="1">
      <c r="B26" s="308"/>
      <c r="C26" s="309"/>
      <c r="D26" s="317"/>
      <c r="E26" s="317"/>
      <c r="F26" s="317"/>
      <c r="G26" s="317"/>
      <c r="H26" s="317"/>
      <c r="I26" s="317"/>
      <c r="J26" s="317"/>
      <c r="K26" s="318"/>
    </row>
    <row r="27" spans="2:11" s="307" customFormat="1" ht="25.35" customHeight="1">
      <c r="B27" s="308"/>
      <c r="C27" s="309"/>
      <c r="D27" s="319" t="s">
        <v>482</v>
      </c>
      <c r="E27" s="309"/>
      <c r="F27" s="309"/>
      <c r="G27" s="309"/>
      <c r="H27" s="309"/>
      <c r="I27" s="309"/>
      <c r="J27" s="320">
        <f>J56</f>
        <v>0</v>
      </c>
      <c r="K27" s="310"/>
    </row>
    <row r="28" spans="2:11" s="307" customFormat="1" ht="6.95" customHeight="1">
      <c r="B28" s="308"/>
      <c r="C28" s="309"/>
      <c r="D28" s="317"/>
      <c r="E28" s="317"/>
      <c r="F28" s="317"/>
      <c r="G28" s="317"/>
      <c r="H28" s="317"/>
      <c r="I28" s="317"/>
      <c r="J28" s="317"/>
      <c r="K28" s="318"/>
    </row>
    <row r="29" spans="2:11" s="307" customFormat="1" ht="14.45" customHeight="1">
      <c r="B29" s="308"/>
      <c r="C29" s="309"/>
      <c r="D29" s="309"/>
      <c r="E29" s="309"/>
      <c r="F29" s="321" t="s">
        <v>484</v>
      </c>
      <c r="G29" s="309"/>
      <c r="H29" s="309"/>
      <c r="I29" s="321" t="s">
        <v>483</v>
      </c>
      <c r="J29" s="321" t="s">
        <v>485</v>
      </c>
      <c r="K29" s="310"/>
    </row>
    <row r="30" spans="2:11" s="307" customFormat="1" ht="14.45" customHeight="1">
      <c r="B30" s="308"/>
      <c r="C30" s="309"/>
      <c r="D30" s="322" t="s">
        <v>486</v>
      </c>
      <c r="E30" s="322" t="s">
        <v>487</v>
      </c>
      <c r="F30" s="323">
        <f>J27</f>
        <v>0</v>
      </c>
      <c r="G30" s="309"/>
      <c r="H30" s="309"/>
      <c r="I30" s="324">
        <v>0.21</v>
      </c>
      <c r="J30" s="323">
        <f>ROUND(ROUND(F30,2)*I30,2)</f>
        <v>0</v>
      </c>
      <c r="K30" s="310"/>
    </row>
    <row r="31" spans="2:11" s="307" customFormat="1" ht="14.45" customHeight="1">
      <c r="B31" s="308"/>
      <c r="C31" s="309"/>
      <c r="D31" s="309"/>
      <c r="E31" s="322" t="s">
        <v>488</v>
      </c>
      <c r="F31" s="323">
        <v>0</v>
      </c>
      <c r="G31" s="309"/>
      <c r="H31" s="309"/>
      <c r="I31" s="324">
        <v>0.15</v>
      </c>
      <c r="J31" s="323">
        <f>ROUND(ROUND(F31,2)*I31,2)</f>
        <v>0</v>
      </c>
      <c r="K31" s="310"/>
    </row>
    <row r="32" spans="2:11" s="307" customFormat="1" ht="14.45" hidden="1" customHeight="1">
      <c r="B32" s="308"/>
      <c r="C32" s="309"/>
      <c r="D32" s="309"/>
      <c r="E32" s="322" t="s">
        <v>489</v>
      </c>
      <c r="F32" s="323" t="e">
        <f>NA()</f>
        <v>#N/A</v>
      </c>
      <c r="G32" s="309"/>
      <c r="H32" s="309"/>
      <c r="I32" s="324">
        <v>0.21</v>
      </c>
      <c r="J32" s="323">
        <v>0</v>
      </c>
      <c r="K32" s="310"/>
    </row>
    <row r="33" spans="2:11" s="307" customFormat="1" ht="14.45" hidden="1" customHeight="1">
      <c r="B33" s="308"/>
      <c r="C33" s="309"/>
      <c r="D33" s="309"/>
      <c r="E33" s="322" t="s">
        <v>490</v>
      </c>
      <c r="F33" s="323" t="e">
        <f>NA()</f>
        <v>#N/A</v>
      </c>
      <c r="G33" s="309"/>
      <c r="H33" s="309"/>
      <c r="I33" s="324">
        <v>0.15</v>
      </c>
      <c r="J33" s="323">
        <v>0</v>
      </c>
      <c r="K33" s="310"/>
    </row>
    <row r="34" spans="2:11" s="307" customFormat="1" ht="14.45" hidden="1" customHeight="1">
      <c r="B34" s="308"/>
      <c r="C34" s="309"/>
      <c r="D34" s="309"/>
      <c r="E34" s="322" t="s">
        <v>491</v>
      </c>
      <c r="F34" s="323" t="e">
        <f>NA()</f>
        <v>#N/A</v>
      </c>
      <c r="G34" s="309"/>
      <c r="H34" s="309"/>
      <c r="I34" s="324">
        <v>0</v>
      </c>
      <c r="J34" s="323">
        <v>0</v>
      </c>
      <c r="K34" s="310"/>
    </row>
    <row r="35" spans="2:11" s="307" customFormat="1" ht="6.95" customHeight="1">
      <c r="B35" s="308"/>
      <c r="C35" s="309"/>
      <c r="D35" s="309"/>
      <c r="E35" s="309"/>
      <c r="F35" s="309"/>
      <c r="G35" s="309"/>
      <c r="H35" s="309"/>
      <c r="I35" s="309"/>
      <c r="J35" s="309"/>
      <c r="K35" s="310"/>
    </row>
    <row r="36" spans="2:11" s="307" customFormat="1" ht="25.35" customHeight="1">
      <c r="B36" s="308"/>
      <c r="C36" s="325"/>
      <c r="D36" s="326" t="s">
        <v>492</v>
      </c>
      <c r="E36" s="327"/>
      <c r="F36" s="327"/>
      <c r="G36" s="328" t="s">
        <v>493</v>
      </c>
      <c r="H36" s="329" t="s">
        <v>494</v>
      </c>
      <c r="I36" s="327"/>
      <c r="J36" s="330">
        <f>SUM(J27:J34)</f>
        <v>0</v>
      </c>
      <c r="K36" s="331"/>
    </row>
    <row r="37" spans="2:11" s="307" customFormat="1" ht="14.45" customHeight="1">
      <c r="B37" s="332"/>
      <c r="C37" s="333"/>
      <c r="D37" s="333"/>
      <c r="E37" s="333"/>
      <c r="F37" s="333"/>
      <c r="G37" s="333"/>
      <c r="H37" s="333"/>
      <c r="I37" s="333"/>
      <c r="J37" s="333"/>
      <c r="K37" s="334"/>
    </row>
    <row r="41" spans="2:11" s="307" customFormat="1" ht="6.95" customHeight="1">
      <c r="B41" s="335"/>
      <c r="C41" s="336"/>
      <c r="D41" s="336"/>
      <c r="E41" s="336"/>
      <c r="F41" s="336"/>
      <c r="G41" s="336"/>
      <c r="H41" s="336"/>
      <c r="I41" s="336"/>
      <c r="J41" s="336"/>
      <c r="K41" s="337"/>
    </row>
    <row r="42" spans="2:11" s="307" customFormat="1" ht="36.950000000000003" customHeight="1">
      <c r="B42" s="308"/>
      <c r="C42" s="304" t="s">
        <v>569</v>
      </c>
      <c r="D42" s="309"/>
      <c r="E42" s="309"/>
      <c r="F42" s="309"/>
      <c r="G42" s="309"/>
      <c r="H42" s="309"/>
      <c r="I42" s="309"/>
      <c r="J42" s="309"/>
      <c r="K42" s="310"/>
    </row>
    <row r="43" spans="2:11" s="307" customFormat="1" ht="6.95" customHeight="1">
      <c r="B43" s="308"/>
      <c r="C43" s="309"/>
      <c r="D43" s="309"/>
      <c r="E43" s="309"/>
      <c r="F43" s="309"/>
      <c r="G43" s="309"/>
      <c r="H43" s="309"/>
      <c r="I43" s="309"/>
      <c r="J43" s="309"/>
      <c r="K43" s="310"/>
    </row>
    <row r="44" spans="2:11" s="307" customFormat="1" ht="14.45" customHeight="1">
      <c r="B44" s="308"/>
      <c r="C44" s="306" t="s">
        <v>462</v>
      </c>
      <c r="D44" s="309"/>
      <c r="E44" s="309"/>
      <c r="F44" s="309"/>
      <c r="G44" s="309"/>
      <c r="H44" s="309"/>
      <c r="I44" s="309"/>
      <c r="J44" s="309"/>
      <c r="K44" s="310"/>
    </row>
    <row r="45" spans="2:11" s="307" customFormat="1" ht="22.5" customHeight="1">
      <c r="B45" s="308"/>
      <c r="C45" s="309"/>
      <c r="D45" s="309"/>
      <c r="E45" s="494" t="str">
        <f>E7</f>
        <v>Kanalizace Klučov – napojení místních částí Žhery a Skramníky</v>
      </c>
      <c r="F45" s="494"/>
      <c r="G45" s="494"/>
      <c r="H45" s="494"/>
      <c r="I45" s="309"/>
      <c r="J45" s="309"/>
      <c r="K45" s="310"/>
    </row>
    <row r="46" spans="2:11" s="307" customFormat="1" ht="14.45" customHeight="1">
      <c r="B46" s="308"/>
      <c r="C46" s="306" t="s">
        <v>567</v>
      </c>
      <c r="D46" s="309"/>
      <c r="E46" s="309"/>
      <c r="F46" s="309"/>
      <c r="G46" s="309"/>
      <c r="H46" s="309"/>
      <c r="I46" s="309"/>
      <c r="J46" s="309"/>
      <c r="K46" s="310"/>
    </row>
    <row r="47" spans="2:11" s="307" customFormat="1" ht="23.25" customHeight="1">
      <c r="B47" s="308"/>
      <c r="C47" s="309"/>
      <c r="D47" s="309"/>
      <c r="E47" s="495" t="str">
        <f>E9</f>
        <v>PS 02 ČS Domovní čerpací stanice tlakové kanalizace -Skramníky</v>
      </c>
      <c r="F47" s="495"/>
      <c r="G47" s="495"/>
      <c r="H47" s="495"/>
      <c r="I47" s="309"/>
      <c r="J47" s="309"/>
      <c r="K47" s="310"/>
    </row>
    <row r="48" spans="2:11" s="307" customFormat="1" ht="6.95" customHeight="1">
      <c r="B48" s="308"/>
      <c r="C48" s="309"/>
      <c r="D48" s="309"/>
      <c r="E48" s="309"/>
      <c r="F48" s="309"/>
      <c r="G48" s="309"/>
      <c r="H48" s="309"/>
      <c r="I48" s="309"/>
      <c r="J48" s="309"/>
      <c r="K48" s="310"/>
    </row>
    <row r="49" spans="2:11" s="307" customFormat="1" ht="18" customHeight="1">
      <c r="B49" s="308"/>
      <c r="C49" s="306" t="s">
        <v>466</v>
      </c>
      <c r="D49" s="309"/>
      <c r="E49" s="309"/>
      <c r="F49" s="311" t="str">
        <f>F12</f>
        <v xml:space="preserve"> </v>
      </c>
      <c r="G49" s="309"/>
      <c r="H49" s="309"/>
      <c r="I49" s="306" t="s">
        <v>468</v>
      </c>
      <c r="J49" s="312" t="str">
        <f>J12</f>
        <v>Červenec 2018</v>
      </c>
      <c r="K49" s="310"/>
    </row>
    <row r="50" spans="2:11" s="307" customFormat="1" ht="6.95" customHeight="1">
      <c r="B50" s="308"/>
      <c r="C50" s="309"/>
      <c r="D50" s="309"/>
      <c r="E50" s="309"/>
      <c r="F50" s="309"/>
      <c r="G50" s="309"/>
      <c r="H50" s="309"/>
      <c r="I50" s="309"/>
      <c r="J50" s="309"/>
      <c r="K50" s="310"/>
    </row>
    <row r="51" spans="2:11" s="307" customFormat="1" ht="15">
      <c r="B51" s="308"/>
      <c r="C51" s="306" t="s">
        <v>470</v>
      </c>
      <c r="D51" s="309"/>
      <c r="E51" s="309"/>
      <c r="F51" s="311"/>
      <c r="G51" s="309"/>
      <c r="H51" s="309"/>
      <c r="I51" s="306" t="s">
        <v>476</v>
      </c>
      <c r="J51" s="311" t="str">
        <f>'PS 02'!J6</f>
        <v>Kocábek</v>
      </c>
      <c r="K51" s="310"/>
    </row>
    <row r="52" spans="2:11" s="307" customFormat="1" ht="14.45" customHeight="1">
      <c r="B52" s="308"/>
      <c r="C52" s="306" t="s">
        <v>474</v>
      </c>
      <c r="D52" s="309"/>
      <c r="E52" s="309"/>
      <c r="F52" s="311"/>
      <c r="G52" s="309"/>
      <c r="H52" s="309"/>
      <c r="I52" s="309"/>
      <c r="J52" s="309"/>
      <c r="K52" s="310"/>
    </row>
    <row r="53" spans="2:11" s="307" customFormat="1" ht="10.35" customHeight="1">
      <c r="B53" s="308"/>
      <c r="C53" s="309"/>
      <c r="D53" s="309"/>
      <c r="E53" s="309"/>
      <c r="F53" s="309"/>
      <c r="G53" s="309"/>
      <c r="H53" s="309"/>
      <c r="I53" s="309"/>
      <c r="J53" s="309"/>
      <c r="K53" s="310"/>
    </row>
    <row r="54" spans="2:11" s="307" customFormat="1" ht="29.25" customHeight="1">
      <c r="B54" s="308"/>
      <c r="C54" s="338" t="s">
        <v>570</v>
      </c>
      <c r="D54" s="325"/>
      <c r="E54" s="325"/>
      <c r="F54" s="325"/>
      <c r="G54" s="325"/>
      <c r="H54" s="325"/>
      <c r="I54" s="325"/>
      <c r="J54" s="339" t="s">
        <v>571</v>
      </c>
      <c r="K54" s="340"/>
    </row>
    <row r="55" spans="2:11" s="307" customFormat="1" ht="10.35" customHeight="1">
      <c r="B55" s="308"/>
      <c r="C55" s="309"/>
      <c r="D55" s="309"/>
      <c r="E55" s="309"/>
      <c r="F55" s="309"/>
      <c r="G55" s="309"/>
      <c r="H55" s="309"/>
      <c r="I55" s="309"/>
      <c r="J55" s="309"/>
      <c r="K55" s="310"/>
    </row>
    <row r="56" spans="2:11" s="307" customFormat="1" ht="29.25" customHeight="1">
      <c r="B56" s="308"/>
      <c r="C56" s="341" t="s">
        <v>595</v>
      </c>
      <c r="D56" s="309"/>
      <c r="E56" s="309"/>
      <c r="F56" s="309"/>
      <c r="G56" s="309"/>
      <c r="H56" s="309"/>
      <c r="I56" s="309"/>
      <c r="J56" s="320">
        <f>SUM(J57:J58)</f>
        <v>0</v>
      </c>
      <c r="K56" s="310"/>
    </row>
    <row r="57" spans="2:11" s="348" customFormat="1" ht="24.95" customHeight="1">
      <c r="B57" s="342"/>
      <c r="C57" s="343"/>
      <c r="D57" s="344" t="s">
        <v>389</v>
      </c>
      <c r="E57" s="345"/>
      <c r="F57" s="345"/>
      <c r="G57" s="345"/>
      <c r="H57" s="345"/>
      <c r="I57" s="345"/>
      <c r="J57" s="346">
        <f>'PS 02_neuznat'!J22</f>
        <v>0</v>
      </c>
      <c r="K57" s="347"/>
    </row>
    <row r="58" spans="2:11" s="352" customFormat="1" ht="19.899999999999999" customHeight="1">
      <c r="B58" s="349"/>
      <c r="C58" s="350"/>
      <c r="D58" s="344" t="s">
        <v>390</v>
      </c>
      <c r="E58" s="345"/>
      <c r="F58" s="345"/>
      <c r="G58" s="345"/>
      <c r="H58" s="345"/>
      <c r="I58" s="345"/>
      <c r="J58" s="346">
        <f>'PS 02_neuznat'!J23</f>
        <v>0</v>
      </c>
      <c r="K58" s="351"/>
    </row>
    <row r="59" spans="2:11" s="352" customFormat="1" ht="19.899999999999999" customHeight="1">
      <c r="B59" s="349"/>
      <c r="C59" s="350"/>
      <c r="D59" s="353"/>
      <c r="E59" s="354"/>
      <c r="F59" s="354"/>
      <c r="G59" s="354"/>
      <c r="H59" s="354"/>
      <c r="I59" s="354"/>
      <c r="J59" s="355"/>
      <c r="K59" s="351"/>
    </row>
    <row r="60" spans="2:11" s="352" customFormat="1" ht="19.899999999999999" customHeight="1">
      <c r="B60" s="349"/>
      <c r="C60" s="350"/>
      <c r="D60" s="353"/>
      <c r="E60" s="354"/>
      <c r="F60" s="354"/>
      <c r="G60" s="354"/>
      <c r="H60" s="354"/>
      <c r="I60" s="354"/>
      <c r="J60" s="355"/>
      <c r="K60" s="351"/>
    </row>
    <row r="61" spans="2:11" s="307" customFormat="1" ht="21.75" customHeight="1">
      <c r="B61" s="308"/>
      <c r="C61" s="309"/>
      <c r="D61" s="309"/>
      <c r="E61" s="309"/>
      <c r="F61" s="309"/>
      <c r="G61" s="309"/>
      <c r="H61" s="309"/>
      <c r="I61" s="309"/>
      <c r="J61" s="309"/>
      <c r="K61" s="310"/>
    </row>
    <row r="62" spans="2:11" s="307" customFormat="1" ht="6.95" customHeight="1">
      <c r="B62" s="332"/>
      <c r="C62" s="333"/>
      <c r="D62" s="333"/>
      <c r="E62" s="333"/>
      <c r="F62" s="333"/>
      <c r="G62" s="333"/>
      <c r="H62" s="333"/>
      <c r="I62" s="333"/>
      <c r="J62" s="333"/>
      <c r="K62" s="334"/>
    </row>
  </sheetData>
  <mergeCells count="6">
    <mergeCell ref="E45:H45"/>
    <mergeCell ref="E47:H47"/>
    <mergeCell ref="G1:H1"/>
    <mergeCell ref="E7:H7"/>
    <mergeCell ref="E9:H9"/>
    <mergeCell ref="E24:H24"/>
  </mergeCells>
  <phoneticPr fontId="66" type="noConversion"/>
  <hyperlinks>
    <hyperlink ref="F1" location="C2" display="1) Krycí list soupisu"/>
    <hyperlink ref="G1" location="C54" display="2) Rekapitulace"/>
    <hyperlink ref="J1" location="C79" display="3) Soupis prací"/>
    <hyperlink ref="L1" location="Rekapitulace stavby!C2" display="Rekapitulace stavby"/>
  </hyperlinks>
  <pageMargins left="0.78740157499999996" right="0.78740157499999996" top="0.984251969" bottom="0.984251969" header="0.4921259845" footer="0.4921259845"/>
  <pageSetup paperSize="9" scale="96" orientation="landscape" r:id="rId1"/>
  <headerFooter alignWithMargins="0"/>
  <rowBreaks count="1" manualBreakCount="1">
    <brk id="37" min="1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71"/>
  <sheetViews>
    <sheetView showGridLines="0" topLeftCell="A37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 customWidth="1"/>
  </cols>
  <sheetData>
    <row r="1" spans="1:74">
      <c r="A1" s="16" t="s">
        <v>446</v>
      </c>
      <c r="AZ1" s="16" t="s">
        <v>447</v>
      </c>
      <c r="BA1" s="16" t="s">
        <v>448</v>
      </c>
      <c r="BB1" s="16" t="s">
        <v>449</v>
      </c>
      <c r="BT1" s="16" t="s">
        <v>450</v>
      </c>
      <c r="BU1" s="16" t="s">
        <v>450</v>
      </c>
      <c r="BV1" s="16" t="s">
        <v>451</v>
      </c>
    </row>
    <row r="2" spans="1:74" ht="36.950000000000003" customHeight="1">
      <c r="AR2" s="453"/>
      <c r="AS2" s="453"/>
      <c r="AT2" s="453"/>
      <c r="AU2" s="453"/>
      <c r="AV2" s="453"/>
      <c r="AW2" s="453"/>
      <c r="AX2" s="453"/>
      <c r="AY2" s="453"/>
      <c r="AZ2" s="453"/>
      <c r="BA2" s="453"/>
      <c r="BB2" s="453"/>
      <c r="BC2" s="453"/>
      <c r="BD2" s="453"/>
      <c r="BE2" s="453"/>
      <c r="BS2" s="17" t="s">
        <v>452</v>
      </c>
      <c r="BT2" s="17" t="s">
        <v>453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452</v>
      </c>
      <c r="BT3" s="17" t="s">
        <v>454</v>
      </c>
    </row>
    <row r="4" spans="1:74" ht="24.95" customHeight="1">
      <c r="B4" s="21"/>
      <c r="C4" s="22"/>
      <c r="D4" s="23" t="s">
        <v>455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456</v>
      </c>
      <c r="BE4" s="25" t="s">
        <v>457</v>
      </c>
      <c r="BS4" s="17" t="s">
        <v>458</v>
      </c>
    </row>
    <row r="5" spans="1:74" ht="12" customHeight="1">
      <c r="B5" s="21"/>
      <c r="C5" s="22"/>
      <c r="D5" s="26" t="s">
        <v>459</v>
      </c>
      <c r="E5" s="22"/>
      <c r="F5" s="22"/>
      <c r="G5" s="22"/>
      <c r="H5" s="22"/>
      <c r="I5" s="22"/>
      <c r="J5" s="22"/>
      <c r="K5" s="465" t="s">
        <v>460</v>
      </c>
      <c r="L5" s="466"/>
      <c r="M5" s="466"/>
      <c r="N5" s="466"/>
      <c r="O5" s="466"/>
      <c r="P5" s="466"/>
      <c r="Q5" s="466"/>
      <c r="R5" s="466"/>
      <c r="S5" s="466"/>
      <c r="T5" s="466"/>
      <c r="U5" s="466"/>
      <c r="V5" s="466"/>
      <c r="W5" s="466"/>
      <c r="X5" s="466"/>
      <c r="Y5" s="466"/>
      <c r="Z5" s="466"/>
      <c r="AA5" s="466"/>
      <c r="AB5" s="466"/>
      <c r="AC5" s="466"/>
      <c r="AD5" s="466"/>
      <c r="AE5" s="466"/>
      <c r="AF5" s="466"/>
      <c r="AG5" s="466"/>
      <c r="AH5" s="466"/>
      <c r="AI5" s="466"/>
      <c r="AJ5" s="466"/>
      <c r="AK5" s="466"/>
      <c r="AL5" s="466"/>
      <c r="AM5" s="466"/>
      <c r="AN5" s="466"/>
      <c r="AO5" s="466"/>
      <c r="AP5" s="22"/>
      <c r="AQ5" s="22"/>
      <c r="AR5" s="20"/>
      <c r="BE5" s="441" t="s">
        <v>461</v>
      </c>
      <c r="BS5" s="17" t="s">
        <v>452</v>
      </c>
    </row>
    <row r="6" spans="1:74" ht="36.950000000000003" customHeight="1">
      <c r="B6" s="21"/>
      <c r="C6" s="22"/>
      <c r="D6" s="28" t="s">
        <v>462</v>
      </c>
      <c r="E6" s="22"/>
      <c r="F6" s="22"/>
      <c r="G6" s="22"/>
      <c r="H6" s="22"/>
      <c r="I6" s="22"/>
      <c r="J6" s="22"/>
      <c r="K6" s="467" t="s">
        <v>463</v>
      </c>
      <c r="L6" s="466"/>
      <c r="M6" s="466"/>
      <c r="N6" s="466"/>
      <c r="O6" s="466"/>
      <c r="P6" s="466"/>
      <c r="Q6" s="466"/>
      <c r="R6" s="466"/>
      <c r="S6" s="466"/>
      <c r="T6" s="466"/>
      <c r="U6" s="466"/>
      <c r="V6" s="466"/>
      <c r="W6" s="466"/>
      <c r="X6" s="466"/>
      <c r="Y6" s="466"/>
      <c r="Z6" s="466"/>
      <c r="AA6" s="466"/>
      <c r="AB6" s="466"/>
      <c r="AC6" s="466"/>
      <c r="AD6" s="466"/>
      <c r="AE6" s="466"/>
      <c r="AF6" s="466"/>
      <c r="AG6" s="466"/>
      <c r="AH6" s="466"/>
      <c r="AI6" s="466"/>
      <c r="AJ6" s="466"/>
      <c r="AK6" s="466"/>
      <c r="AL6" s="466"/>
      <c r="AM6" s="466"/>
      <c r="AN6" s="466"/>
      <c r="AO6" s="466"/>
      <c r="AP6" s="22"/>
      <c r="AQ6" s="22"/>
      <c r="AR6" s="20"/>
      <c r="BE6" s="442"/>
      <c r="BS6" s="17" t="s">
        <v>452</v>
      </c>
    </row>
    <row r="7" spans="1:74" ht="12" customHeight="1">
      <c r="B7" s="21"/>
      <c r="C7" s="22"/>
      <c r="D7" s="29" t="s">
        <v>464</v>
      </c>
      <c r="E7" s="22"/>
      <c r="F7" s="22"/>
      <c r="G7" s="22"/>
      <c r="H7" s="22"/>
      <c r="I7" s="22"/>
      <c r="J7" s="22"/>
      <c r="K7" s="27" t="s">
        <v>447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9" t="s">
        <v>465</v>
      </c>
      <c r="AL7" s="22"/>
      <c r="AM7" s="22"/>
      <c r="AN7" s="27" t="s">
        <v>447</v>
      </c>
      <c r="AO7" s="22"/>
      <c r="AP7" s="22"/>
      <c r="AQ7" s="22"/>
      <c r="AR7" s="20"/>
      <c r="BE7" s="442"/>
      <c r="BS7" s="17" t="s">
        <v>452</v>
      </c>
    </row>
    <row r="8" spans="1:74" ht="12" customHeight="1">
      <c r="B8" s="21"/>
      <c r="C8" s="22"/>
      <c r="D8" s="29" t="s">
        <v>466</v>
      </c>
      <c r="E8" s="22"/>
      <c r="F8" s="22"/>
      <c r="G8" s="22"/>
      <c r="H8" s="22"/>
      <c r="I8" s="22"/>
      <c r="J8" s="22"/>
      <c r="K8" s="27" t="s">
        <v>467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9" t="s">
        <v>468</v>
      </c>
      <c r="AL8" s="22"/>
      <c r="AM8" s="22"/>
      <c r="AN8" s="30" t="s">
        <v>469</v>
      </c>
      <c r="AO8" s="22"/>
      <c r="AP8" s="22"/>
      <c r="AQ8" s="22"/>
      <c r="AR8" s="20"/>
      <c r="BE8" s="442"/>
      <c r="BS8" s="17" t="s">
        <v>452</v>
      </c>
    </row>
    <row r="9" spans="1:74" ht="14.45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442"/>
      <c r="BS9" s="17" t="s">
        <v>452</v>
      </c>
    </row>
    <row r="10" spans="1:74" ht="12" customHeight="1">
      <c r="B10" s="21"/>
      <c r="C10" s="22"/>
      <c r="D10" s="29" t="s">
        <v>470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9" t="s">
        <v>471</v>
      </c>
      <c r="AL10" s="22"/>
      <c r="AM10" s="22"/>
      <c r="AN10" s="27" t="s">
        <v>447</v>
      </c>
      <c r="AO10" s="22"/>
      <c r="AP10" s="22"/>
      <c r="AQ10" s="22"/>
      <c r="AR10" s="20"/>
      <c r="BE10" s="442"/>
      <c r="BS10" s="17" t="s">
        <v>452</v>
      </c>
    </row>
    <row r="11" spans="1:74" ht="18.399999999999999" customHeight="1">
      <c r="B11" s="21"/>
      <c r="C11" s="22"/>
      <c r="D11" s="22"/>
      <c r="E11" s="27" t="s">
        <v>472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9" t="s">
        <v>473</v>
      </c>
      <c r="AL11" s="22"/>
      <c r="AM11" s="22"/>
      <c r="AN11" s="27" t="s">
        <v>447</v>
      </c>
      <c r="AO11" s="22"/>
      <c r="AP11" s="22"/>
      <c r="AQ11" s="22"/>
      <c r="AR11" s="20"/>
      <c r="BE11" s="442"/>
      <c r="BS11" s="17" t="s">
        <v>452</v>
      </c>
    </row>
    <row r="12" spans="1:74" ht="6.95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442"/>
      <c r="BS12" s="17" t="s">
        <v>452</v>
      </c>
    </row>
    <row r="13" spans="1:74" ht="12" customHeight="1">
      <c r="B13" s="21"/>
      <c r="C13" s="22"/>
      <c r="D13" s="29" t="s">
        <v>474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9" t="s">
        <v>471</v>
      </c>
      <c r="AL13" s="22"/>
      <c r="AM13" s="22"/>
      <c r="AN13" s="31" t="s">
        <v>475</v>
      </c>
      <c r="AO13" s="22"/>
      <c r="AP13" s="22"/>
      <c r="AQ13" s="22"/>
      <c r="AR13" s="20"/>
      <c r="BE13" s="442"/>
      <c r="BS13" s="17" t="s">
        <v>452</v>
      </c>
    </row>
    <row r="14" spans="1:74">
      <c r="B14" s="21"/>
      <c r="C14" s="22"/>
      <c r="D14" s="22"/>
      <c r="E14" s="468" t="s">
        <v>475</v>
      </c>
      <c r="F14" s="469"/>
      <c r="G14" s="469"/>
      <c r="H14" s="469"/>
      <c r="I14" s="469"/>
      <c r="J14" s="469"/>
      <c r="K14" s="469"/>
      <c r="L14" s="469"/>
      <c r="M14" s="469"/>
      <c r="N14" s="469"/>
      <c r="O14" s="469"/>
      <c r="P14" s="469"/>
      <c r="Q14" s="469"/>
      <c r="R14" s="469"/>
      <c r="S14" s="469"/>
      <c r="T14" s="469"/>
      <c r="U14" s="469"/>
      <c r="V14" s="469"/>
      <c r="W14" s="469"/>
      <c r="X14" s="469"/>
      <c r="Y14" s="469"/>
      <c r="Z14" s="469"/>
      <c r="AA14" s="469"/>
      <c r="AB14" s="469"/>
      <c r="AC14" s="469"/>
      <c r="AD14" s="469"/>
      <c r="AE14" s="469"/>
      <c r="AF14" s="469"/>
      <c r="AG14" s="469"/>
      <c r="AH14" s="469"/>
      <c r="AI14" s="469"/>
      <c r="AJ14" s="469"/>
      <c r="AK14" s="29" t="s">
        <v>473</v>
      </c>
      <c r="AL14" s="22"/>
      <c r="AM14" s="22"/>
      <c r="AN14" s="31" t="s">
        <v>475</v>
      </c>
      <c r="AO14" s="22"/>
      <c r="AP14" s="22"/>
      <c r="AQ14" s="22"/>
      <c r="AR14" s="20"/>
      <c r="BE14" s="442"/>
      <c r="BS14" s="17" t="s">
        <v>452</v>
      </c>
    </row>
    <row r="15" spans="1:74" ht="6.95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442"/>
      <c r="BS15" s="17" t="s">
        <v>450</v>
      </c>
    </row>
    <row r="16" spans="1:74" ht="12" customHeight="1">
      <c r="B16" s="21"/>
      <c r="C16" s="22"/>
      <c r="D16" s="29" t="s">
        <v>476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9" t="s">
        <v>471</v>
      </c>
      <c r="AL16" s="22"/>
      <c r="AM16" s="22"/>
      <c r="AN16" s="27" t="s">
        <v>447</v>
      </c>
      <c r="AO16" s="22"/>
      <c r="AP16" s="22"/>
      <c r="AQ16" s="22"/>
      <c r="AR16" s="20"/>
      <c r="BE16" s="442"/>
      <c r="BS16" s="17" t="s">
        <v>450</v>
      </c>
    </row>
    <row r="17" spans="2:71" ht="18.399999999999999" customHeight="1">
      <c r="B17" s="21"/>
      <c r="C17" s="22"/>
      <c r="D17" s="22"/>
      <c r="E17" s="27" t="s">
        <v>477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9" t="s">
        <v>473</v>
      </c>
      <c r="AL17" s="22"/>
      <c r="AM17" s="22"/>
      <c r="AN17" s="27" t="s">
        <v>447</v>
      </c>
      <c r="AO17" s="22"/>
      <c r="AP17" s="22"/>
      <c r="AQ17" s="22"/>
      <c r="AR17" s="20"/>
      <c r="BE17" s="442"/>
      <c r="BS17" s="17" t="s">
        <v>478</v>
      </c>
    </row>
    <row r="18" spans="2:71" ht="6.95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442"/>
      <c r="BS18" s="17" t="s">
        <v>452</v>
      </c>
    </row>
    <row r="19" spans="2:71" ht="12" customHeight="1">
      <c r="B19" s="21"/>
      <c r="C19" s="22"/>
      <c r="D19" s="29" t="s">
        <v>479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9" t="s">
        <v>471</v>
      </c>
      <c r="AL19" s="22"/>
      <c r="AM19" s="22"/>
      <c r="AN19" s="27" t="s">
        <v>447</v>
      </c>
      <c r="AO19" s="22"/>
      <c r="AP19" s="22"/>
      <c r="AQ19" s="22"/>
      <c r="AR19" s="20"/>
      <c r="BE19" s="442"/>
      <c r="BS19" s="17" t="s">
        <v>452</v>
      </c>
    </row>
    <row r="20" spans="2:71" ht="18.399999999999999" customHeight="1">
      <c r="B20" s="21"/>
      <c r="C20" s="22"/>
      <c r="D20" s="22"/>
      <c r="E20" s="27" t="s">
        <v>480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9" t="s">
        <v>473</v>
      </c>
      <c r="AL20" s="22"/>
      <c r="AM20" s="22"/>
      <c r="AN20" s="27" t="s">
        <v>447</v>
      </c>
      <c r="AO20" s="22"/>
      <c r="AP20" s="22"/>
      <c r="AQ20" s="22"/>
      <c r="AR20" s="20"/>
      <c r="BE20" s="442"/>
      <c r="BS20" s="17" t="s">
        <v>478</v>
      </c>
    </row>
    <row r="21" spans="2:71" ht="6.95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442"/>
    </row>
    <row r="22" spans="2:71" ht="12" customHeight="1">
      <c r="B22" s="21"/>
      <c r="C22" s="22"/>
      <c r="D22" s="29" t="s">
        <v>481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442"/>
    </row>
    <row r="23" spans="2:71" ht="16.5" customHeight="1">
      <c r="B23" s="21"/>
      <c r="C23" s="22"/>
      <c r="D23" s="22"/>
      <c r="E23" s="470" t="s">
        <v>447</v>
      </c>
      <c r="F23" s="470"/>
      <c r="G23" s="470"/>
      <c r="H23" s="470"/>
      <c r="I23" s="470"/>
      <c r="J23" s="470"/>
      <c r="K23" s="470"/>
      <c r="L23" s="470"/>
      <c r="M23" s="470"/>
      <c r="N23" s="470"/>
      <c r="O23" s="470"/>
      <c r="P23" s="470"/>
      <c r="Q23" s="470"/>
      <c r="R23" s="470"/>
      <c r="S23" s="470"/>
      <c r="T23" s="470"/>
      <c r="U23" s="470"/>
      <c r="V23" s="470"/>
      <c r="W23" s="470"/>
      <c r="X23" s="470"/>
      <c r="Y23" s="470"/>
      <c r="Z23" s="470"/>
      <c r="AA23" s="470"/>
      <c r="AB23" s="470"/>
      <c r="AC23" s="470"/>
      <c r="AD23" s="470"/>
      <c r="AE23" s="470"/>
      <c r="AF23" s="470"/>
      <c r="AG23" s="470"/>
      <c r="AH23" s="470"/>
      <c r="AI23" s="470"/>
      <c r="AJ23" s="470"/>
      <c r="AK23" s="470"/>
      <c r="AL23" s="470"/>
      <c r="AM23" s="470"/>
      <c r="AN23" s="470"/>
      <c r="AO23" s="22"/>
      <c r="AP23" s="22"/>
      <c r="AQ23" s="22"/>
      <c r="AR23" s="20"/>
      <c r="BE23" s="442"/>
    </row>
    <row r="24" spans="2:71" ht="6.95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442"/>
    </row>
    <row r="25" spans="2:71" ht="6.95" customHeight="1">
      <c r="B25" s="21"/>
      <c r="C25" s="2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22"/>
      <c r="AQ25" s="22"/>
      <c r="AR25" s="20"/>
      <c r="BE25" s="442"/>
    </row>
    <row r="26" spans="2:71" s="1" customFormat="1" ht="25.9" customHeight="1">
      <c r="B26" s="34"/>
      <c r="C26" s="35"/>
      <c r="D26" s="36" t="s">
        <v>482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443">
        <f>ROUND(AG54,2)</f>
        <v>0</v>
      </c>
      <c r="AL26" s="444"/>
      <c r="AM26" s="444"/>
      <c r="AN26" s="444"/>
      <c r="AO26" s="444"/>
      <c r="AP26" s="35"/>
      <c r="AQ26" s="35"/>
      <c r="AR26" s="38"/>
      <c r="BE26" s="442"/>
    </row>
    <row r="27" spans="2:71" s="1" customFormat="1" ht="6.95" customHeight="1">
      <c r="B27" s="34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8"/>
      <c r="BE27" s="442"/>
    </row>
    <row r="28" spans="2:71" s="1" customFormat="1">
      <c r="B28" s="34"/>
      <c r="C28" s="35"/>
      <c r="D28" s="35"/>
      <c r="E28" s="35"/>
      <c r="F28" s="35"/>
      <c r="G28" s="35"/>
      <c r="H28" s="35"/>
      <c r="I28" s="35"/>
      <c r="J28" s="35"/>
      <c r="K28" s="35"/>
      <c r="L28" s="447" t="s">
        <v>483</v>
      </c>
      <c r="M28" s="447"/>
      <c r="N28" s="447"/>
      <c r="O28" s="447"/>
      <c r="P28" s="447"/>
      <c r="Q28" s="35"/>
      <c r="R28" s="35"/>
      <c r="S28" s="35"/>
      <c r="T28" s="35"/>
      <c r="U28" s="35"/>
      <c r="V28" s="35"/>
      <c r="W28" s="447" t="s">
        <v>484</v>
      </c>
      <c r="X28" s="447"/>
      <c r="Y28" s="447"/>
      <c r="Z28" s="447"/>
      <c r="AA28" s="447"/>
      <c r="AB28" s="447"/>
      <c r="AC28" s="447"/>
      <c r="AD28" s="447"/>
      <c r="AE28" s="447"/>
      <c r="AF28" s="35"/>
      <c r="AG28" s="35"/>
      <c r="AH28" s="35"/>
      <c r="AI28" s="35"/>
      <c r="AJ28" s="35"/>
      <c r="AK28" s="447" t="s">
        <v>485</v>
      </c>
      <c r="AL28" s="447"/>
      <c r="AM28" s="447"/>
      <c r="AN28" s="447"/>
      <c r="AO28" s="447"/>
      <c r="AP28" s="35"/>
      <c r="AQ28" s="35"/>
      <c r="AR28" s="38"/>
      <c r="BE28" s="442"/>
    </row>
    <row r="29" spans="2:71" s="2" customFormat="1" ht="14.45" customHeight="1">
      <c r="B29" s="39"/>
      <c r="C29" s="40"/>
      <c r="D29" s="29" t="s">
        <v>486</v>
      </c>
      <c r="E29" s="40"/>
      <c r="F29" s="29" t="s">
        <v>487</v>
      </c>
      <c r="G29" s="40"/>
      <c r="H29" s="40"/>
      <c r="I29" s="40"/>
      <c r="J29" s="40"/>
      <c r="K29" s="40"/>
      <c r="L29" s="452">
        <v>0.21</v>
      </c>
      <c r="M29" s="446"/>
      <c r="N29" s="446"/>
      <c r="O29" s="446"/>
      <c r="P29" s="446"/>
      <c r="Q29" s="40"/>
      <c r="R29" s="40"/>
      <c r="S29" s="40"/>
      <c r="T29" s="40"/>
      <c r="U29" s="40"/>
      <c r="V29" s="40"/>
      <c r="W29" s="445">
        <f>ROUND(AZ54, 2)</f>
        <v>0</v>
      </c>
      <c r="X29" s="446"/>
      <c r="Y29" s="446"/>
      <c r="Z29" s="446"/>
      <c r="AA29" s="446"/>
      <c r="AB29" s="446"/>
      <c r="AC29" s="446"/>
      <c r="AD29" s="446"/>
      <c r="AE29" s="446"/>
      <c r="AF29" s="40"/>
      <c r="AG29" s="40"/>
      <c r="AH29" s="40"/>
      <c r="AI29" s="40"/>
      <c r="AJ29" s="40"/>
      <c r="AK29" s="445">
        <f>ROUND(AV54, 2)</f>
        <v>0</v>
      </c>
      <c r="AL29" s="446"/>
      <c r="AM29" s="446"/>
      <c r="AN29" s="446"/>
      <c r="AO29" s="446"/>
      <c r="AP29" s="40"/>
      <c r="AQ29" s="40"/>
      <c r="AR29" s="41"/>
      <c r="BE29" s="442"/>
    </row>
    <row r="30" spans="2:71" s="2" customFormat="1" ht="14.45" customHeight="1">
      <c r="B30" s="39"/>
      <c r="C30" s="40"/>
      <c r="D30" s="40"/>
      <c r="E30" s="40"/>
      <c r="F30" s="29" t="s">
        <v>488</v>
      </c>
      <c r="G30" s="40"/>
      <c r="H30" s="40"/>
      <c r="I30" s="40"/>
      <c r="J30" s="40"/>
      <c r="K30" s="40"/>
      <c r="L30" s="452">
        <v>0.15</v>
      </c>
      <c r="M30" s="446"/>
      <c r="N30" s="446"/>
      <c r="O30" s="446"/>
      <c r="P30" s="446"/>
      <c r="Q30" s="40"/>
      <c r="R30" s="40"/>
      <c r="S30" s="40"/>
      <c r="T30" s="40"/>
      <c r="U30" s="40"/>
      <c r="V30" s="40"/>
      <c r="W30" s="445">
        <f>ROUND(BA54, 2)</f>
        <v>0</v>
      </c>
      <c r="X30" s="446"/>
      <c r="Y30" s="446"/>
      <c r="Z30" s="446"/>
      <c r="AA30" s="446"/>
      <c r="AB30" s="446"/>
      <c r="AC30" s="446"/>
      <c r="AD30" s="446"/>
      <c r="AE30" s="446"/>
      <c r="AF30" s="40"/>
      <c r="AG30" s="40"/>
      <c r="AH30" s="40"/>
      <c r="AI30" s="40"/>
      <c r="AJ30" s="40"/>
      <c r="AK30" s="445">
        <f>ROUND(AW54, 2)</f>
        <v>0</v>
      </c>
      <c r="AL30" s="446"/>
      <c r="AM30" s="446"/>
      <c r="AN30" s="446"/>
      <c r="AO30" s="446"/>
      <c r="AP30" s="40"/>
      <c r="AQ30" s="40"/>
      <c r="AR30" s="41"/>
      <c r="BE30" s="442"/>
    </row>
    <row r="31" spans="2:71" s="2" customFormat="1" ht="14.45" hidden="1" customHeight="1">
      <c r="B31" s="39"/>
      <c r="C31" s="40"/>
      <c r="D31" s="40"/>
      <c r="E31" s="40"/>
      <c r="F31" s="29" t="s">
        <v>489</v>
      </c>
      <c r="G31" s="40"/>
      <c r="H31" s="40"/>
      <c r="I31" s="40"/>
      <c r="J31" s="40"/>
      <c r="K31" s="40"/>
      <c r="L31" s="452">
        <v>0.21</v>
      </c>
      <c r="M31" s="446"/>
      <c r="N31" s="446"/>
      <c r="O31" s="446"/>
      <c r="P31" s="446"/>
      <c r="Q31" s="40"/>
      <c r="R31" s="40"/>
      <c r="S31" s="40"/>
      <c r="T31" s="40"/>
      <c r="U31" s="40"/>
      <c r="V31" s="40"/>
      <c r="W31" s="445">
        <f>ROUND(BB54, 2)</f>
        <v>0</v>
      </c>
      <c r="X31" s="446"/>
      <c r="Y31" s="446"/>
      <c r="Z31" s="446"/>
      <c r="AA31" s="446"/>
      <c r="AB31" s="446"/>
      <c r="AC31" s="446"/>
      <c r="AD31" s="446"/>
      <c r="AE31" s="446"/>
      <c r="AF31" s="40"/>
      <c r="AG31" s="40"/>
      <c r="AH31" s="40"/>
      <c r="AI31" s="40"/>
      <c r="AJ31" s="40"/>
      <c r="AK31" s="445">
        <v>0</v>
      </c>
      <c r="AL31" s="446"/>
      <c r="AM31" s="446"/>
      <c r="AN31" s="446"/>
      <c r="AO31" s="446"/>
      <c r="AP31" s="40"/>
      <c r="AQ31" s="40"/>
      <c r="AR31" s="41"/>
      <c r="BE31" s="442"/>
    </row>
    <row r="32" spans="2:71" s="2" customFormat="1" ht="14.45" hidden="1" customHeight="1">
      <c r="B32" s="39"/>
      <c r="C32" s="40"/>
      <c r="D32" s="40"/>
      <c r="E32" s="40"/>
      <c r="F32" s="29" t="s">
        <v>490</v>
      </c>
      <c r="G32" s="40"/>
      <c r="H32" s="40"/>
      <c r="I32" s="40"/>
      <c r="J32" s="40"/>
      <c r="K32" s="40"/>
      <c r="L32" s="452">
        <v>0.15</v>
      </c>
      <c r="M32" s="446"/>
      <c r="N32" s="446"/>
      <c r="O32" s="446"/>
      <c r="P32" s="446"/>
      <c r="Q32" s="40"/>
      <c r="R32" s="40"/>
      <c r="S32" s="40"/>
      <c r="T32" s="40"/>
      <c r="U32" s="40"/>
      <c r="V32" s="40"/>
      <c r="W32" s="445">
        <f>ROUND(BC54, 2)</f>
        <v>0</v>
      </c>
      <c r="X32" s="446"/>
      <c r="Y32" s="446"/>
      <c r="Z32" s="446"/>
      <c r="AA32" s="446"/>
      <c r="AB32" s="446"/>
      <c r="AC32" s="446"/>
      <c r="AD32" s="446"/>
      <c r="AE32" s="446"/>
      <c r="AF32" s="40"/>
      <c r="AG32" s="40"/>
      <c r="AH32" s="40"/>
      <c r="AI32" s="40"/>
      <c r="AJ32" s="40"/>
      <c r="AK32" s="445">
        <v>0</v>
      </c>
      <c r="AL32" s="446"/>
      <c r="AM32" s="446"/>
      <c r="AN32" s="446"/>
      <c r="AO32" s="446"/>
      <c r="AP32" s="40"/>
      <c r="AQ32" s="40"/>
      <c r="AR32" s="41"/>
      <c r="BE32" s="442"/>
    </row>
    <row r="33" spans="2:57" s="2" customFormat="1" ht="14.45" hidden="1" customHeight="1">
      <c r="B33" s="39"/>
      <c r="C33" s="40"/>
      <c r="D33" s="40"/>
      <c r="E33" s="40"/>
      <c r="F33" s="29" t="s">
        <v>491</v>
      </c>
      <c r="G33" s="40"/>
      <c r="H33" s="40"/>
      <c r="I33" s="40"/>
      <c r="J33" s="40"/>
      <c r="K33" s="40"/>
      <c r="L33" s="452">
        <v>0</v>
      </c>
      <c r="M33" s="446"/>
      <c r="N33" s="446"/>
      <c r="O33" s="446"/>
      <c r="P33" s="446"/>
      <c r="Q33" s="40"/>
      <c r="R33" s="40"/>
      <c r="S33" s="40"/>
      <c r="T33" s="40"/>
      <c r="U33" s="40"/>
      <c r="V33" s="40"/>
      <c r="W33" s="445">
        <f>ROUND(BD54, 2)</f>
        <v>0</v>
      </c>
      <c r="X33" s="446"/>
      <c r="Y33" s="446"/>
      <c r="Z33" s="446"/>
      <c r="AA33" s="446"/>
      <c r="AB33" s="446"/>
      <c r="AC33" s="446"/>
      <c r="AD33" s="446"/>
      <c r="AE33" s="446"/>
      <c r="AF33" s="40"/>
      <c r="AG33" s="40"/>
      <c r="AH33" s="40"/>
      <c r="AI33" s="40"/>
      <c r="AJ33" s="40"/>
      <c r="AK33" s="445">
        <v>0</v>
      </c>
      <c r="AL33" s="446"/>
      <c r="AM33" s="446"/>
      <c r="AN33" s="446"/>
      <c r="AO33" s="446"/>
      <c r="AP33" s="40"/>
      <c r="AQ33" s="40"/>
      <c r="AR33" s="41"/>
      <c r="BE33" s="442"/>
    </row>
    <row r="34" spans="2:57" s="1" customFormat="1" ht="6.95" customHeight="1">
      <c r="B34" s="34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8"/>
      <c r="BE34" s="442"/>
    </row>
    <row r="35" spans="2:57" s="1" customFormat="1" ht="25.9" customHeight="1">
      <c r="B35" s="34"/>
      <c r="C35" s="42"/>
      <c r="D35" s="43" t="s">
        <v>492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5" t="s">
        <v>493</v>
      </c>
      <c r="U35" s="44"/>
      <c r="V35" s="44"/>
      <c r="W35" s="44"/>
      <c r="X35" s="448" t="s">
        <v>494</v>
      </c>
      <c r="Y35" s="449"/>
      <c r="Z35" s="449"/>
      <c r="AA35" s="449"/>
      <c r="AB35" s="449"/>
      <c r="AC35" s="44"/>
      <c r="AD35" s="44"/>
      <c r="AE35" s="44"/>
      <c r="AF35" s="44"/>
      <c r="AG35" s="44"/>
      <c r="AH35" s="44"/>
      <c r="AI35" s="44"/>
      <c r="AJ35" s="44"/>
      <c r="AK35" s="450">
        <f>SUM(AK26:AK33)</f>
        <v>0</v>
      </c>
      <c r="AL35" s="449"/>
      <c r="AM35" s="449"/>
      <c r="AN35" s="449"/>
      <c r="AO35" s="451"/>
      <c r="AP35" s="42"/>
      <c r="AQ35" s="42"/>
      <c r="AR35" s="38"/>
    </row>
    <row r="36" spans="2:57" s="1" customFormat="1" ht="6.95" customHeight="1">
      <c r="B36" s="34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8"/>
    </row>
    <row r="37" spans="2:57" s="1" customFormat="1" ht="6.95" customHeight="1">
      <c r="B37" s="46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38"/>
    </row>
    <row r="41" spans="2:57" s="1" customFormat="1" ht="6.95" customHeight="1">
      <c r="B41" s="48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38"/>
    </row>
    <row r="42" spans="2:57" s="1" customFormat="1" ht="24.95" customHeight="1">
      <c r="B42" s="34"/>
      <c r="C42" s="23" t="s">
        <v>495</v>
      </c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8"/>
    </row>
    <row r="43" spans="2:57" s="1" customFormat="1" ht="6.95" customHeight="1">
      <c r="B43" s="34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8"/>
    </row>
    <row r="44" spans="2:57" s="1" customFormat="1" ht="12" customHeight="1">
      <c r="B44" s="34"/>
      <c r="C44" s="29" t="s">
        <v>459</v>
      </c>
      <c r="D44" s="35"/>
      <c r="E44" s="35"/>
      <c r="F44" s="35"/>
      <c r="G44" s="35"/>
      <c r="H44" s="35"/>
      <c r="I44" s="35"/>
      <c r="J44" s="35"/>
      <c r="K44" s="35"/>
      <c r="L44" s="35" t="str">
        <f>K5</f>
        <v>3916</v>
      </c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8"/>
    </row>
    <row r="45" spans="2:57" s="3" customFormat="1" ht="36.950000000000003" customHeight="1">
      <c r="B45" s="50"/>
      <c r="C45" s="51" t="s">
        <v>462</v>
      </c>
      <c r="D45" s="52"/>
      <c r="E45" s="52"/>
      <c r="F45" s="52"/>
      <c r="G45" s="52"/>
      <c r="H45" s="52"/>
      <c r="I45" s="52"/>
      <c r="J45" s="52"/>
      <c r="K45" s="52"/>
      <c r="L45" s="462" t="str">
        <f>K6</f>
        <v>Kanalizace Klučov - napojení místních částí Žhery a Skramníky - UZ+ NN - doplnění dotazů</v>
      </c>
      <c r="M45" s="463"/>
      <c r="N45" s="463"/>
      <c r="O45" s="463"/>
      <c r="P45" s="463"/>
      <c r="Q45" s="463"/>
      <c r="R45" s="463"/>
      <c r="S45" s="463"/>
      <c r="T45" s="463"/>
      <c r="U45" s="463"/>
      <c r="V45" s="463"/>
      <c r="W45" s="463"/>
      <c r="X45" s="463"/>
      <c r="Y45" s="463"/>
      <c r="Z45" s="463"/>
      <c r="AA45" s="463"/>
      <c r="AB45" s="463"/>
      <c r="AC45" s="463"/>
      <c r="AD45" s="463"/>
      <c r="AE45" s="463"/>
      <c r="AF45" s="463"/>
      <c r="AG45" s="463"/>
      <c r="AH45" s="463"/>
      <c r="AI45" s="463"/>
      <c r="AJ45" s="463"/>
      <c r="AK45" s="463"/>
      <c r="AL45" s="463"/>
      <c r="AM45" s="463"/>
      <c r="AN45" s="463"/>
      <c r="AO45" s="463"/>
      <c r="AP45" s="52"/>
      <c r="AQ45" s="52"/>
      <c r="AR45" s="53"/>
    </row>
    <row r="46" spans="2:57" s="1" customFormat="1" ht="6.95" customHeight="1">
      <c r="B46" s="34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8"/>
    </row>
    <row r="47" spans="2:57" s="1" customFormat="1" ht="12" customHeight="1">
      <c r="B47" s="34"/>
      <c r="C47" s="29" t="s">
        <v>466</v>
      </c>
      <c r="D47" s="35"/>
      <c r="E47" s="35"/>
      <c r="F47" s="35"/>
      <c r="G47" s="35"/>
      <c r="H47" s="35"/>
      <c r="I47" s="35"/>
      <c r="J47" s="35"/>
      <c r="K47" s="35"/>
      <c r="L47" s="54" t="str">
        <f>IF(K8="","",K8)</f>
        <v>Lstiboř, Žhery, Skramníky</v>
      </c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29" t="s">
        <v>468</v>
      </c>
      <c r="AJ47" s="35"/>
      <c r="AK47" s="35"/>
      <c r="AL47" s="35"/>
      <c r="AM47" s="464" t="str">
        <f>IF(AN8= "","",AN8)</f>
        <v>12. 7. 2018</v>
      </c>
      <c r="AN47" s="464"/>
      <c r="AO47" s="35"/>
      <c r="AP47" s="35"/>
      <c r="AQ47" s="35"/>
      <c r="AR47" s="38"/>
    </row>
    <row r="48" spans="2:57" s="1" customFormat="1" ht="6.95" customHeight="1">
      <c r="B48" s="34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8"/>
    </row>
    <row r="49" spans="2:91" s="1" customFormat="1" ht="13.7" customHeight="1">
      <c r="B49" s="34"/>
      <c r="C49" s="29" t="s">
        <v>470</v>
      </c>
      <c r="D49" s="35"/>
      <c r="E49" s="35"/>
      <c r="F49" s="35"/>
      <c r="G49" s="35"/>
      <c r="H49" s="35"/>
      <c r="I49" s="35"/>
      <c r="J49" s="35"/>
      <c r="K49" s="35"/>
      <c r="L49" s="35" t="str">
        <f>IF(E11= "","",E11)</f>
        <v xml:space="preserve"> </v>
      </c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29" t="s">
        <v>476</v>
      </c>
      <c r="AJ49" s="35"/>
      <c r="AK49" s="35"/>
      <c r="AL49" s="35"/>
      <c r="AM49" s="460" t="str">
        <f>IF(E17="","",E17)</f>
        <v>Ing. Martin Herman</v>
      </c>
      <c r="AN49" s="461"/>
      <c r="AO49" s="461"/>
      <c r="AP49" s="461"/>
      <c r="AQ49" s="35"/>
      <c r="AR49" s="38"/>
      <c r="AS49" s="454" t="s">
        <v>496</v>
      </c>
      <c r="AT49" s="455"/>
      <c r="AU49" s="56"/>
      <c r="AV49" s="56"/>
      <c r="AW49" s="56"/>
      <c r="AX49" s="56"/>
      <c r="AY49" s="56"/>
      <c r="AZ49" s="56"/>
      <c r="BA49" s="56"/>
      <c r="BB49" s="56"/>
      <c r="BC49" s="56"/>
      <c r="BD49" s="57"/>
    </row>
    <row r="50" spans="2:91" s="1" customFormat="1" ht="24.95" customHeight="1">
      <c r="B50" s="34"/>
      <c r="C50" s="29" t="s">
        <v>474</v>
      </c>
      <c r="D50" s="35"/>
      <c r="E50" s="35"/>
      <c r="F50" s="35"/>
      <c r="G50" s="35"/>
      <c r="H50" s="35"/>
      <c r="I50" s="35"/>
      <c r="J50" s="35"/>
      <c r="K50" s="35"/>
      <c r="L50" s="35" t="str">
        <f>IF(E14= "Vyplň údaj","",E14)</f>
        <v/>
      </c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29" t="s">
        <v>479</v>
      </c>
      <c r="AJ50" s="35"/>
      <c r="AK50" s="35"/>
      <c r="AL50" s="35"/>
      <c r="AM50" s="460" t="str">
        <f>IF(E20="","",E20)</f>
        <v>VIS s.r.o., Hradec Králové, Dita Paštová</v>
      </c>
      <c r="AN50" s="461"/>
      <c r="AO50" s="461"/>
      <c r="AP50" s="461"/>
      <c r="AQ50" s="35"/>
      <c r="AR50" s="38"/>
      <c r="AS50" s="456"/>
      <c r="AT50" s="457"/>
      <c r="AU50" s="58"/>
      <c r="AV50" s="58"/>
      <c r="AW50" s="58"/>
      <c r="AX50" s="58"/>
      <c r="AY50" s="58"/>
      <c r="AZ50" s="58"/>
      <c r="BA50" s="58"/>
      <c r="BB50" s="58"/>
      <c r="BC50" s="58"/>
      <c r="BD50" s="59"/>
    </row>
    <row r="51" spans="2:91" s="1" customFormat="1" ht="10.9" customHeight="1">
      <c r="B51" s="34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8"/>
      <c r="AS51" s="458"/>
      <c r="AT51" s="459"/>
      <c r="AU51" s="60"/>
      <c r="AV51" s="60"/>
      <c r="AW51" s="60"/>
      <c r="AX51" s="60"/>
      <c r="AY51" s="60"/>
      <c r="AZ51" s="60"/>
      <c r="BA51" s="60"/>
      <c r="BB51" s="60"/>
      <c r="BC51" s="60"/>
      <c r="BD51" s="61"/>
    </row>
    <row r="52" spans="2:91" s="1" customFormat="1" ht="29.25" customHeight="1">
      <c r="B52" s="34"/>
      <c r="C52" s="484" t="s">
        <v>497</v>
      </c>
      <c r="D52" s="479"/>
      <c r="E52" s="479"/>
      <c r="F52" s="479"/>
      <c r="G52" s="479"/>
      <c r="H52" s="44"/>
      <c r="I52" s="478" t="s">
        <v>498</v>
      </c>
      <c r="J52" s="479"/>
      <c r="K52" s="479"/>
      <c r="L52" s="479"/>
      <c r="M52" s="479"/>
      <c r="N52" s="479"/>
      <c r="O52" s="479"/>
      <c r="P52" s="479"/>
      <c r="Q52" s="479"/>
      <c r="R52" s="479"/>
      <c r="S52" s="479"/>
      <c r="T52" s="479"/>
      <c r="U52" s="479"/>
      <c r="V52" s="479"/>
      <c r="W52" s="479"/>
      <c r="X52" s="479"/>
      <c r="Y52" s="479"/>
      <c r="Z52" s="479"/>
      <c r="AA52" s="479"/>
      <c r="AB52" s="479"/>
      <c r="AC52" s="479"/>
      <c r="AD52" s="479"/>
      <c r="AE52" s="479"/>
      <c r="AF52" s="479"/>
      <c r="AG52" s="481" t="s">
        <v>499</v>
      </c>
      <c r="AH52" s="479"/>
      <c r="AI52" s="479"/>
      <c r="AJ52" s="479"/>
      <c r="AK52" s="479"/>
      <c r="AL52" s="479"/>
      <c r="AM52" s="479"/>
      <c r="AN52" s="478" t="s">
        <v>500</v>
      </c>
      <c r="AO52" s="479"/>
      <c r="AP52" s="480"/>
      <c r="AQ52" s="62" t="s">
        <v>501</v>
      </c>
      <c r="AR52" s="38"/>
      <c r="AS52" s="63" t="s">
        <v>502</v>
      </c>
      <c r="AT52" s="64" t="s">
        <v>503</v>
      </c>
      <c r="AU52" s="64" t="s">
        <v>504</v>
      </c>
      <c r="AV52" s="64" t="s">
        <v>505</v>
      </c>
      <c r="AW52" s="64" t="s">
        <v>506</v>
      </c>
      <c r="AX52" s="64" t="s">
        <v>507</v>
      </c>
      <c r="AY52" s="64" t="s">
        <v>508</v>
      </c>
      <c r="AZ52" s="64" t="s">
        <v>509</v>
      </c>
      <c r="BA52" s="64" t="s">
        <v>510</v>
      </c>
      <c r="BB52" s="64" t="s">
        <v>511</v>
      </c>
      <c r="BC52" s="64" t="s">
        <v>512</v>
      </c>
      <c r="BD52" s="65" t="s">
        <v>513</v>
      </c>
    </row>
    <row r="53" spans="2:91" s="1" customFormat="1" ht="10.9" customHeight="1">
      <c r="B53" s="34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8"/>
      <c r="AS53" s="66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8"/>
    </row>
    <row r="54" spans="2:91" s="4" customFormat="1" ht="32.450000000000003" customHeight="1">
      <c r="B54" s="69"/>
      <c r="C54" s="70" t="s">
        <v>514</v>
      </c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482">
        <f>ROUND(AG55+AG56+AG59+AG62+AG63+AG66+AG69,2)</f>
        <v>0</v>
      </c>
      <c r="AH54" s="482"/>
      <c r="AI54" s="482"/>
      <c r="AJ54" s="482"/>
      <c r="AK54" s="482"/>
      <c r="AL54" s="482"/>
      <c r="AM54" s="482"/>
      <c r="AN54" s="483">
        <f t="shared" ref="AN54:AN69" si="0">SUM(AG54,AT54)</f>
        <v>0</v>
      </c>
      <c r="AO54" s="483"/>
      <c r="AP54" s="483"/>
      <c r="AQ54" s="73" t="s">
        <v>447</v>
      </c>
      <c r="AR54" s="74"/>
      <c r="AS54" s="75">
        <f>ROUND(AS55+AS56+AS59+AS62+AS63+AS66+AS69,2)</f>
        <v>0</v>
      </c>
      <c r="AT54" s="76">
        <f t="shared" ref="AT54:AT69" si="1">ROUND(SUM(AV54:AW54),2)</f>
        <v>0</v>
      </c>
      <c r="AU54" s="77">
        <f>ROUND(AU55+AU56+AU59+AU62+AU63+AU66+AU69,5)</f>
        <v>0</v>
      </c>
      <c r="AV54" s="76">
        <f>ROUND(AZ54*L29,2)</f>
        <v>0</v>
      </c>
      <c r="AW54" s="76">
        <f>ROUND(BA54*L30,2)</f>
        <v>0</v>
      </c>
      <c r="AX54" s="76">
        <f>ROUND(BB54*L29,2)</f>
        <v>0</v>
      </c>
      <c r="AY54" s="76">
        <f>ROUND(BC54*L30,2)</f>
        <v>0</v>
      </c>
      <c r="AZ54" s="76">
        <f>ROUND(AZ55+AZ56+AZ59+AZ62+AZ63+AZ66+AZ69,2)</f>
        <v>0</v>
      </c>
      <c r="BA54" s="76">
        <f>ROUND(BA55+BA56+BA59+BA62+BA63+BA66+BA69,2)</f>
        <v>0</v>
      </c>
      <c r="BB54" s="76">
        <f>ROUND(BB55+BB56+BB59+BB62+BB63+BB66+BB69,2)</f>
        <v>0</v>
      </c>
      <c r="BC54" s="76">
        <f>ROUND(BC55+BC56+BC59+BC62+BC63+BC66+BC69,2)</f>
        <v>0</v>
      </c>
      <c r="BD54" s="78">
        <f>ROUND(BD55+BD56+BD59+BD62+BD63+BD66+BD69,2)</f>
        <v>0</v>
      </c>
      <c r="BS54" s="79" t="s">
        <v>515</v>
      </c>
      <c r="BT54" s="79" t="s">
        <v>516</v>
      </c>
      <c r="BU54" s="80" t="s">
        <v>517</v>
      </c>
      <c r="BV54" s="79" t="s">
        <v>518</v>
      </c>
      <c r="BW54" s="79" t="s">
        <v>451</v>
      </c>
      <c r="BX54" s="79" t="s">
        <v>519</v>
      </c>
      <c r="CL54" s="79" t="s">
        <v>447</v>
      </c>
    </row>
    <row r="55" spans="2:91" s="5" customFormat="1" ht="16.5" customHeight="1">
      <c r="B55" s="81"/>
      <c r="C55" s="82"/>
      <c r="D55" s="475" t="s">
        <v>520</v>
      </c>
      <c r="E55" s="475"/>
      <c r="F55" s="475"/>
      <c r="G55" s="475"/>
      <c r="H55" s="475"/>
      <c r="I55" s="83"/>
      <c r="J55" s="475" t="s">
        <v>521</v>
      </c>
      <c r="K55" s="475"/>
      <c r="L55" s="475"/>
      <c r="M55" s="475"/>
      <c r="N55" s="475"/>
      <c r="O55" s="475"/>
      <c r="P55" s="475"/>
      <c r="Q55" s="475"/>
      <c r="R55" s="475"/>
      <c r="S55" s="475"/>
      <c r="T55" s="475"/>
      <c r="U55" s="475"/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3">
        <f>'SO_01 - Tlakové kanalizač...'!J30</f>
        <v>0</v>
      </c>
      <c r="AH55" s="474"/>
      <c r="AI55" s="474"/>
      <c r="AJ55" s="474"/>
      <c r="AK55" s="474"/>
      <c r="AL55" s="474"/>
      <c r="AM55" s="474"/>
      <c r="AN55" s="473">
        <f t="shared" si="0"/>
        <v>0</v>
      </c>
      <c r="AO55" s="474"/>
      <c r="AP55" s="474"/>
      <c r="AQ55" s="84" t="s">
        <v>522</v>
      </c>
      <c r="AR55" s="85"/>
      <c r="AS55" s="86">
        <v>0</v>
      </c>
      <c r="AT55" s="87">
        <f t="shared" si="1"/>
        <v>0</v>
      </c>
      <c r="AU55" s="88">
        <f>'SO_01 - Tlakové kanalizač...'!P88</f>
        <v>0</v>
      </c>
      <c r="AV55" s="87">
        <f>'SO_01 - Tlakové kanalizač...'!J33</f>
        <v>0</v>
      </c>
      <c r="AW55" s="87">
        <f>'SO_01 - Tlakové kanalizač...'!J34</f>
        <v>0</v>
      </c>
      <c r="AX55" s="87">
        <f>'SO_01 - Tlakové kanalizač...'!J35</f>
        <v>0</v>
      </c>
      <c r="AY55" s="87">
        <f>'SO_01 - Tlakové kanalizač...'!J36</f>
        <v>0</v>
      </c>
      <c r="AZ55" s="87">
        <f>'SO_01 - Tlakové kanalizač...'!F33</f>
        <v>0</v>
      </c>
      <c r="BA55" s="87">
        <f>'SO_01 - Tlakové kanalizač...'!F34</f>
        <v>0</v>
      </c>
      <c r="BB55" s="87">
        <f>'SO_01 - Tlakové kanalizač...'!F35</f>
        <v>0</v>
      </c>
      <c r="BC55" s="87">
        <f>'SO_01 - Tlakové kanalizač...'!F36</f>
        <v>0</v>
      </c>
      <c r="BD55" s="89">
        <f>'SO_01 - Tlakové kanalizač...'!F37</f>
        <v>0</v>
      </c>
      <c r="BT55" s="90" t="s">
        <v>523</v>
      </c>
      <c r="BV55" s="90" t="s">
        <v>518</v>
      </c>
      <c r="BW55" s="90" t="s">
        <v>524</v>
      </c>
      <c r="BX55" s="90" t="s">
        <v>451</v>
      </c>
      <c r="CL55" s="90" t="s">
        <v>447</v>
      </c>
      <c r="CM55" s="90" t="s">
        <v>525</v>
      </c>
    </row>
    <row r="56" spans="2:91" s="5" customFormat="1" ht="16.5" customHeight="1">
      <c r="B56" s="81"/>
      <c r="C56" s="82"/>
      <c r="D56" s="475" t="s">
        <v>526</v>
      </c>
      <c r="E56" s="475"/>
      <c r="F56" s="475"/>
      <c r="G56" s="475"/>
      <c r="H56" s="475"/>
      <c r="I56" s="83"/>
      <c r="J56" s="475" t="s">
        <v>527</v>
      </c>
      <c r="K56" s="475"/>
      <c r="L56" s="475"/>
      <c r="M56" s="475"/>
      <c r="N56" s="475"/>
      <c r="O56" s="475"/>
      <c r="P56" s="475"/>
      <c r="Q56" s="475"/>
      <c r="R56" s="475"/>
      <c r="S56" s="475"/>
      <c r="T56" s="475"/>
      <c r="U56" s="475"/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6">
        <f>ROUND(SUM(AG57:AG58),2)</f>
        <v>0</v>
      </c>
      <c r="AH56" s="474"/>
      <c r="AI56" s="474"/>
      <c r="AJ56" s="474"/>
      <c r="AK56" s="474"/>
      <c r="AL56" s="474"/>
      <c r="AM56" s="474"/>
      <c r="AN56" s="473">
        <f t="shared" si="0"/>
        <v>0</v>
      </c>
      <c r="AO56" s="474"/>
      <c r="AP56" s="474"/>
      <c r="AQ56" s="84" t="s">
        <v>522</v>
      </c>
      <c r="AR56" s="85"/>
      <c r="AS56" s="86">
        <f>ROUND(SUM(AS57:AS58),2)</f>
        <v>0</v>
      </c>
      <c r="AT56" s="87">
        <f t="shared" si="1"/>
        <v>0</v>
      </c>
      <c r="AU56" s="88">
        <f>ROUND(SUM(AU57:AU58),5)</f>
        <v>0</v>
      </c>
      <c r="AV56" s="87">
        <f>ROUND(AZ56*L29,2)</f>
        <v>0</v>
      </c>
      <c r="AW56" s="87">
        <f>ROUND(BA56*L30,2)</f>
        <v>0</v>
      </c>
      <c r="AX56" s="87">
        <f>ROUND(BB56*L29,2)</f>
        <v>0</v>
      </c>
      <c r="AY56" s="87">
        <f>ROUND(BC56*L30,2)</f>
        <v>0</v>
      </c>
      <c r="AZ56" s="87">
        <f>ROUND(SUM(AZ57:AZ58),2)</f>
        <v>0</v>
      </c>
      <c r="BA56" s="87">
        <f>ROUND(SUM(BA57:BA58),2)</f>
        <v>0</v>
      </c>
      <c r="BB56" s="87">
        <f>ROUND(SUM(BB57:BB58),2)</f>
        <v>0</v>
      </c>
      <c r="BC56" s="87">
        <f>ROUND(SUM(BC57:BC58),2)</f>
        <v>0</v>
      </c>
      <c r="BD56" s="89">
        <f>ROUND(SUM(BD57:BD58),2)</f>
        <v>0</v>
      </c>
      <c r="BS56" s="90" t="s">
        <v>515</v>
      </c>
      <c r="BT56" s="90" t="s">
        <v>523</v>
      </c>
      <c r="BU56" s="90" t="s">
        <v>517</v>
      </c>
      <c r="BV56" s="90" t="s">
        <v>518</v>
      </c>
      <c r="BW56" s="90" t="s">
        <v>528</v>
      </c>
      <c r="BX56" s="90" t="s">
        <v>451</v>
      </c>
      <c r="CL56" s="90" t="s">
        <v>447</v>
      </c>
      <c r="CM56" s="90" t="s">
        <v>525</v>
      </c>
    </row>
    <row r="57" spans="2:91" s="6" customFormat="1" ht="25.5" customHeight="1">
      <c r="B57" s="91"/>
      <c r="C57" s="92"/>
      <c r="D57" s="92"/>
      <c r="E57" s="477" t="s">
        <v>529</v>
      </c>
      <c r="F57" s="477"/>
      <c r="G57" s="477"/>
      <c r="H57" s="477"/>
      <c r="I57" s="477"/>
      <c r="J57" s="92"/>
      <c r="K57" s="477" t="s">
        <v>530</v>
      </c>
      <c r="L57" s="477"/>
      <c r="M57" s="477"/>
      <c r="N57" s="477"/>
      <c r="O57" s="477"/>
      <c r="P57" s="477"/>
      <c r="Q57" s="477"/>
      <c r="R57" s="477"/>
      <c r="S57" s="477"/>
      <c r="T57" s="477"/>
      <c r="U57" s="477"/>
      <c r="V57" s="477"/>
      <c r="W57" s="477"/>
      <c r="X57" s="477"/>
      <c r="Y57" s="477"/>
      <c r="Z57" s="477"/>
      <c r="AA57" s="477"/>
      <c r="AB57" s="477"/>
      <c r="AC57" s="477"/>
      <c r="AD57" s="477"/>
      <c r="AE57" s="477"/>
      <c r="AF57" s="477"/>
      <c r="AG57" s="471">
        <f>'SO_02.1 - Podružné tlakov...'!J32</f>
        <v>0</v>
      </c>
      <c r="AH57" s="472"/>
      <c r="AI57" s="472"/>
      <c r="AJ57" s="472"/>
      <c r="AK57" s="472"/>
      <c r="AL57" s="472"/>
      <c r="AM57" s="472"/>
      <c r="AN57" s="471">
        <f t="shared" si="0"/>
        <v>0</v>
      </c>
      <c r="AO57" s="472"/>
      <c r="AP57" s="472"/>
      <c r="AQ57" s="93" t="s">
        <v>531</v>
      </c>
      <c r="AR57" s="94"/>
      <c r="AS57" s="95">
        <v>0</v>
      </c>
      <c r="AT57" s="96">
        <f t="shared" si="1"/>
        <v>0</v>
      </c>
      <c r="AU57" s="97">
        <f>'SO_02.1 - Podružné tlakov...'!P94</f>
        <v>0</v>
      </c>
      <c r="AV57" s="96">
        <f>'SO_02.1 - Podružné tlakov...'!J35</f>
        <v>0</v>
      </c>
      <c r="AW57" s="96">
        <f>'SO_02.1 - Podružné tlakov...'!J36</f>
        <v>0</v>
      </c>
      <c r="AX57" s="96">
        <f>'SO_02.1 - Podružné tlakov...'!J37</f>
        <v>0</v>
      </c>
      <c r="AY57" s="96">
        <f>'SO_02.1 - Podružné tlakov...'!J38</f>
        <v>0</v>
      </c>
      <c r="AZ57" s="96">
        <f>'SO_02.1 - Podružné tlakov...'!F35</f>
        <v>0</v>
      </c>
      <c r="BA57" s="96">
        <f>'SO_02.1 - Podružné tlakov...'!F36</f>
        <v>0</v>
      </c>
      <c r="BB57" s="96">
        <f>'SO_02.1 - Podružné tlakov...'!F37</f>
        <v>0</v>
      </c>
      <c r="BC57" s="96">
        <f>'SO_02.1 - Podružné tlakov...'!F38</f>
        <v>0</v>
      </c>
      <c r="BD57" s="98">
        <f>'SO_02.1 - Podružné tlakov...'!F39</f>
        <v>0</v>
      </c>
      <c r="BT57" s="99" t="s">
        <v>525</v>
      </c>
      <c r="BV57" s="99" t="s">
        <v>518</v>
      </c>
      <c r="BW57" s="99" t="s">
        <v>532</v>
      </c>
      <c r="BX57" s="99" t="s">
        <v>528</v>
      </c>
      <c r="CL57" s="99" t="s">
        <v>447</v>
      </c>
    </row>
    <row r="58" spans="2:91" s="6" customFormat="1" ht="25.5" customHeight="1">
      <c r="B58" s="91"/>
      <c r="C58" s="92"/>
      <c r="D58" s="92"/>
      <c r="E58" s="477" t="s">
        <v>533</v>
      </c>
      <c r="F58" s="477"/>
      <c r="G58" s="477"/>
      <c r="H58" s="477"/>
      <c r="I58" s="477"/>
      <c r="J58" s="92"/>
      <c r="K58" s="477" t="s">
        <v>534</v>
      </c>
      <c r="L58" s="477"/>
      <c r="M58" s="477"/>
      <c r="N58" s="477"/>
      <c r="O58" s="477"/>
      <c r="P58" s="477"/>
      <c r="Q58" s="477"/>
      <c r="R58" s="477"/>
      <c r="S58" s="477"/>
      <c r="T58" s="477"/>
      <c r="U58" s="477"/>
      <c r="V58" s="477"/>
      <c r="W58" s="477"/>
      <c r="X58" s="477"/>
      <c r="Y58" s="477"/>
      <c r="Z58" s="477"/>
      <c r="AA58" s="477"/>
      <c r="AB58" s="477"/>
      <c r="AC58" s="477"/>
      <c r="AD58" s="477"/>
      <c r="AE58" s="477"/>
      <c r="AF58" s="477"/>
      <c r="AG58" s="471">
        <f>'SO_02.2 - Podružné tlakov...'!J32</f>
        <v>0</v>
      </c>
      <c r="AH58" s="472"/>
      <c r="AI58" s="472"/>
      <c r="AJ58" s="472"/>
      <c r="AK58" s="472"/>
      <c r="AL58" s="472"/>
      <c r="AM58" s="472"/>
      <c r="AN58" s="471">
        <f t="shared" si="0"/>
        <v>0</v>
      </c>
      <c r="AO58" s="472"/>
      <c r="AP58" s="472"/>
      <c r="AQ58" s="93" t="s">
        <v>531</v>
      </c>
      <c r="AR58" s="94"/>
      <c r="AS58" s="95">
        <v>0</v>
      </c>
      <c r="AT58" s="96">
        <f t="shared" si="1"/>
        <v>0</v>
      </c>
      <c r="AU58" s="97">
        <f>'SO_02.2 - Podružné tlakov...'!P94</f>
        <v>0</v>
      </c>
      <c r="AV58" s="96">
        <f>'SO_02.2 - Podružné tlakov...'!J35</f>
        <v>0</v>
      </c>
      <c r="AW58" s="96">
        <f>'SO_02.2 - Podružné tlakov...'!J36</f>
        <v>0</v>
      </c>
      <c r="AX58" s="96">
        <f>'SO_02.2 - Podružné tlakov...'!J37</f>
        <v>0</v>
      </c>
      <c r="AY58" s="96">
        <f>'SO_02.2 - Podružné tlakov...'!J38</f>
        <v>0</v>
      </c>
      <c r="AZ58" s="96">
        <f>'SO_02.2 - Podružné tlakov...'!F35</f>
        <v>0</v>
      </c>
      <c r="BA58" s="96">
        <f>'SO_02.2 - Podružné tlakov...'!F36</f>
        <v>0</v>
      </c>
      <c r="BB58" s="96">
        <f>'SO_02.2 - Podružné tlakov...'!F37</f>
        <v>0</v>
      </c>
      <c r="BC58" s="96">
        <f>'SO_02.2 - Podružné tlakov...'!F38</f>
        <v>0</v>
      </c>
      <c r="BD58" s="98">
        <f>'SO_02.2 - Podružné tlakov...'!F39</f>
        <v>0</v>
      </c>
      <c r="BT58" s="99" t="s">
        <v>525</v>
      </c>
      <c r="BV58" s="99" t="s">
        <v>518</v>
      </c>
      <c r="BW58" s="99" t="s">
        <v>535</v>
      </c>
      <c r="BX58" s="99" t="s">
        <v>528</v>
      </c>
      <c r="CL58" s="99" t="s">
        <v>447</v>
      </c>
    </row>
    <row r="59" spans="2:91" s="5" customFormat="1" ht="16.5" customHeight="1">
      <c r="B59" s="81"/>
      <c r="C59" s="82"/>
      <c r="D59" s="475" t="s">
        <v>536</v>
      </c>
      <c r="E59" s="475"/>
      <c r="F59" s="475"/>
      <c r="G59" s="475"/>
      <c r="H59" s="475"/>
      <c r="I59" s="83"/>
      <c r="J59" s="475" t="s">
        <v>537</v>
      </c>
      <c r="K59" s="475"/>
      <c r="L59" s="475"/>
      <c r="M59" s="475"/>
      <c r="N59" s="475"/>
      <c r="O59" s="475"/>
      <c r="P59" s="475"/>
      <c r="Q59" s="475"/>
      <c r="R59" s="475"/>
      <c r="S59" s="475"/>
      <c r="T59" s="475"/>
      <c r="U59" s="475"/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6">
        <f>ROUND(SUM(AG60:AG61),2)</f>
        <v>0</v>
      </c>
      <c r="AH59" s="474"/>
      <c r="AI59" s="474"/>
      <c r="AJ59" s="474"/>
      <c r="AK59" s="474"/>
      <c r="AL59" s="474"/>
      <c r="AM59" s="474"/>
      <c r="AN59" s="473">
        <f t="shared" si="0"/>
        <v>0</v>
      </c>
      <c r="AO59" s="474"/>
      <c r="AP59" s="474"/>
      <c r="AQ59" s="84" t="s">
        <v>522</v>
      </c>
      <c r="AR59" s="85"/>
      <c r="AS59" s="86">
        <f>ROUND(SUM(AS60:AS61),2)</f>
        <v>0</v>
      </c>
      <c r="AT59" s="87">
        <f t="shared" si="1"/>
        <v>0</v>
      </c>
      <c r="AU59" s="88">
        <f>ROUND(SUM(AU60:AU61),5)</f>
        <v>0</v>
      </c>
      <c r="AV59" s="87">
        <f>ROUND(AZ59*L29,2)</f>
        <v>0</v>
      </c>
      <c r="AW59" s="87">
        <f>ROUND(BA59*L30,2)</f>
        <v>0</v>
      </c>
      <c r="AX59" s="87">
        <f>ROUND(BB59*L29,2)</f>
        <v>0</v>
      </c>
      <c r="AY59" s="87">
        <f>ROUND(BC59*L30,2)</f>
        <v>0</v>
      </c>
      <c r="AZ59" s="87">
        <f>ROUND(SUM(AZ60:AZ61),2)</f>
        <v>0</v>
      </c>
      <c r="BA59" s="87">
        <f>ROUND(SUM(BA60:BA61),2)</f>
        <v>0</v>
      </c>
      <c r="BB59" s="87">
        <f>ROUND(SUM(BB60:BB61),2)</f>
        <v>0</v>
      </c>
      <c r="BC59" s="87">
        <f>ROUND(SUM(BC60:BC61),2)</f>
        <v>0</v>
      </c>
      <c r="BD59" s="89">
        <f>ROUND(SUM(BD60:BD61),2)</f>
        <v>0</v>
      </c>
      <c r="BS59" s="90" t="s">
        <v>515</v>
      </c>
      <c r="BT59" s="90" t="s">
        <v>523</v>
      </c>
      <c r="BU59" s="90" t="s">
        <v>517</v>
      </c>
      <c r="BV59" s="90" t="s">
        <v>518</v>
      </c>
      <c r="BW59" s="90" t="s">
        <v>538</v>
      </c>
      <c r="BX59" s="90" t="s">
        <v>451</v>
      </c>
      <c r="CL59" s="90" t="s">
        <v>447</v>
      </c>
      <c r="CM59" s="90" t="s">
        <v>525</v>
      </c>
    </row>
    <row r="60" spans="2:91" s="6" customFormat="1" ht="25.5" customHeight="1">
      <c r="B60" s="91"/>
      <c r="C60" s="92"/>
      <c r="D60" s="92"/>
      <c r="E60" s="477" t="s">
        <v>539</v>
      </c>
      <c r="F60" s="477"/>
      <c r="G60" s="477"/>
      <c r="H60" s="477"/>
      <c r="I60" s="477"/>
      <c r="J60" s="92"/>
      <c r="K60" s="477" t="s">
        <v>540</v>
      </c>
      <c r="L60" s="477"/>
      <c r="M60" s="477"/>
      <c r="N60" s="477"/>
      <c r="O60" s="477"/>
      <c r="P60" s="477"/>
      <c r="Q60" s="477"/>
      <c r="R60" s="477"/>
      <c r="S60" s="477"/>
      <c r="T60" s="477"/>
      <c r="U60" s="477"/>
      <c r="V60" s="477"/>
      <c r="W60" s="477"/>
      <c r="X60" s="477"/>
      <c r="Y60" s="477"/>
      <c r="Z60" s="477"/>
      <c r="AA60" s="477"/>
      <c r="AB60" s="477"/>
      <c r="AC60" s="477"/>
      <c r="AD60" s="477"/>
      <c r="AE60" s="477"/>
      <c r="AF60" s="477"/>
      <c r="AG60" s="471">
        <f>'SO_03.1 - Domovní čerpací...'!J32</f>
        <v>0</v>
      </c>
      <c r="AH60" s="472"/>
      <c r="AI60" s="472"/>
      <c r="AJ60" s="472"/>
      <c r="AK60" s="472"/>
      <c r="AL60" s="472"/>
      <c r="AM60" s="472"/>
      <c r="AN60" s="471">
        <f t="shared" si="0"/>
        <v>0</v>
      </c>
      <c r="AO60" s="472"/>
      <c r="AP60" s="472"/>
      <c r="AQ60" s="93" t="s">
        <v>531</v>
      </c>
      <c r="AR60" s="94"/>
      <c r="AS60" s="95">
        <v>0</v>
      </c>
      <c r="AT60" s="96">
        <f t="shared" si="1"/>
        <v>0</v>
      </c>
      <c r="AU60" s="97">
        <f>'SO_03.1 - Domovní čerpací...'!P93</f>
        <v>0</v>
      </c>
      <c r="AV60" s="96">
        <f>'SO_03.1 - Domovní čerpací...'!J35</f>
        <v>0</v>
      </c>
      <c r="AW60" s="96">
        <f>'SO_03.1 - Domovní čerpací...'!J36</f>
        <v>0</v>
      </c>
      <c r="AX60" s="96">
        <f>'SO_03.1 - Domovní čerpací...'!J37</f>
        <v>0</v>
      </c>
      <c r="AY60" s="96">
        <f>'SO_03.1 - Domovní čerpací...'!J38</f>
        <v>0</v>
      </c>
      <c r="AZ60" s="96">
        <f>'SO_03.1 - Domovní čerpací...'!F35</f>
        <v>0</v>
      </c>
      <c r="BA60" s="96">
        <f>'SO_03.1 - Domovní čerpací...'!F36</f>
        <v>0</v>
      </c>
      <c r="BB60" s="96">
        <f>'SO_03.1 - Domovní čerpací...'!F37</f>
        <v>0</v>
      </c>
      <c r="BC60" s="96">
        <f>'SO_03.1 - Domovní čerpací...'!F38</f>
        <v>0</v>
      </c>
      <c r="BD60" s="98">
        <f>'SO_03.1 - Domovní čerpací...'!F39</f>
        <v>0</v>
      </c>
      <c r="BT60" s="99" t="s">
        <v>525</v>
      </c>
      <c r="BV60" s="99" t="s">
        <v>518</v>
      </c>
      <c r="BW60" s="99" t="s">
        <v>541</v>
      </c>
      <c r="BX60" s="99" t="s">
        <v>538</v>
      </c>
      <c r="CL60" s="99" t="s">
        <v>447</v>
      </c>
    </row>
    <row r="61" spans="2:91" s="6" customFormat="1" ht="25.5" customHeight="1">
      <c r="B61" s="91"/>
      <c r="C61" s="92"/>
      <c r="D61" s="92"/>
      <c r="E61" s="477" t="s">
        <v>542</v>
      </c>
      <c r="F61" s="477"/>
      <c r="G61" s="477"/>
      <c r="H61" s="477"/>
      <c r="I61" s="477"/>
      <c r="J61" s="92"/>
      <c r="K61" s="477" t="s">
        <v>543</v>
      </c>
      <c r="L61" s="477"/>
      <c r="M61" s="477"/>
      <c r="N61" s="477"/>
      <c r="O61" s="477"/>
      <c r="P61" s="477"/>
      <c r="Q61" s="477"/>
      <c r="R61" s="477"/>
      <c r="S61" s="477"/>
      <c r="T61" s="477"/>
      <c r="U61" s="477"/>
      <c r="V61" s="477"/>
      <c r="W61" s="477"/>
      <c r="X61" s="477"/>
      <c r="Y61" s="477"/>
      <c r="Z61" s="477"/>
      <c r="AA61" s="477"/>
      <c r="AB61" s="477"/>
      <c r="AC61" s="477"/>
      <c r="AD61" s="477"/>
      <c r="AE61" s="477"/>
      <c r="AF61" s="477"/>
      <c r="AG61" s="471">
        <f>'SO_03.2 - Domovní čerpací...'!J32</f>
        <v>0</v>
      </c>
      <c r="AH61" s="472"/>
      <c r="AI61" s="472"/>
      <c r="AJ61" s="472"/>
      <c r="AK61" s="472"/>
      <c r="AL61" s="472"/>
      <c r="AM61" s="472"/>
      <c r="AN61" s="471">
        <f t="shared" si="0"/>
        <v>0</v>
      </c>
      <c r="AO61" s="472"/>
      <c r="AP61" s="472"/>
      <c r="AQ61" s="93" t="s">
        <v>531</v>
      </c>
      <c r="AR61" s="94"/>
      <c r="AS61" s="95">
        <v>0</v>
      </c>
      <c r="AT61" s="96">
        <f t="shared" si="1"/>
        <v>0</v>
      </c>
      <c r="AU61" s="97">
        <f>'SO_03.2 - Domovní čerpací...'!P93</f>
        <v>0</v>
      </c>
      <c r="AV61" s="96">
        <f>'SO_03.2 - Domovní čerpací...'!J35</f>
        <v>0</v>
      </c>
      <c r="AW61" s="96">
        <f>'SO_03.2 - Domovní čerpací...'!J36</f>
        <v>0</v>
      </c>
      <c r="AX61" s="96">
        <f>'SO_03.2 - Domovní čerpací...'!J37</f>
        <v>0</v>
      </c>
      <c r="AY61" s="96">
        <f>'SO_03.2 - Domovní čerpací...'!J38</f>
        <v>0</v>
      </c>
      <c r="AZ61" s="96">
        <f>'SO_03.2 - Domovní čerpací...'!F35</f>
        <v>0</v>
      </c>
      <c r="BA61" s="96">
        <f>'SO_03.2 - Domovní čerpací...'!F36</f>
        <v>0</v>
      </c>
      <c r="BB61" s="96">
        <f>'SO_03.2 - Domovní čerpací...'!F37</f>
        <v>0</v>
      </c>
      <c r="BC61" s="96">
        <f>'SO_03.2 - Domovní čerpací...'!F38</f>
        <v>0</v>
      </c>
      <c r="BD61" s="98">
        <f>'SO_03.2 - Domovní čerpací...'!F39</f>
        <v>0</v>
      </c>
      <c r="BT61" s="99" t="s">
        <v>525</v>
      </c>
      <c r="BV61" s="99" t="s">
        <v>518</v>
      </c>
      <c r="BW61" s="99" t="s">
        <v>544</v>
      </c>
      <c r="BX61" s="99" t="s">
        <v>538</v>
      </c>
      <c r="CL61" s="99" t="s">
        <v>447</v>
      </c>
    </row>
    <row r="62" spans="2:91" s="5" customFormat="1" ht="16.5" customHeight="1">
      <c r="B62" s="81"/>
      <c r="C62" s="82"/>
      <c r="D62" s="475" t="s">
        <v>545</v>
      </c>
      <c r="E62" s="475"/>
      <c r="F62" s="475"/>
      <c r="G62" s="475"/>
      <c r="H62" s="475"/>
      <c r="I62" s="83"/>
      <c r="J62" s="475" t="s">
        <v>546</v>
      </c>
      <c r="K62" s="475"/>
      <c r="L62" s="475"/>
      <c r="M62" s="475"/>
      <c r="N62" s="475"/>
      <c r="O62" s="475"/>
      <c r="P62" s="475"/>
      <c r="Q62" s="475"/>
      <c r="R62" s="475"/>
      <c r="S62" s="475"/>
      <c r="T62" s="475"/>
      <c r="U62" s="475"/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3">
        <f>'SO_04 - Tlakové kanalizač...'!J30</f>
        <v>0</v>
      </c>
      <c r="AH62" s="474"/>
      <c r="AI62" s="474"/>
      <c r="AJ62" s="474"/>
      <c r="AK62" s="474"/>
      <c r="AL62" s="474"/>
      <c r="AM62" s="474"/>
      <c r="AN62" s="473">
        <f t="shared" si="0"/>
        <v>0</v>
      </c>
      <c r="AO62" s="474"/>
      <c r="AP62" s="474"/>
      <c r="AQ62" s="84" t="s">
        <v>522</v>
      </c>
      <c r="AR62" s="85"/>
      <c r="AS62" s="86">
        <v>0</v>
      </c>
      <c r="AT62" s="87">
        <f t="shared" si="1"/>
        <v>0</v>
      </c>
      <c r="AU62" s="88">
        <f>'SO_04 - Tlakové kanalizač...'!P90</f>
        <v>0</v>
      </c>
      <c r="AV62" s="87">
        <f>'SO_04 - Tlakové kanalizač...'!J33</f>
        <v>0</v>
      </c>
      <c r="AW62" s="87">
        <f>'SO_04 - Tlakové kanalizač...'!J34</f>
        <v>0</v>
      </c>
      <c r="AX62" s="87">
        <f>'SO_04 - Tlakové kanalizač...'!J35</f>
        <v>0</v>
      </c>
      <c r="AY62" s="87">
        <f>'SO_04 - Tlakové kanalizač...'!J36</f>
        <v>0</v>
      </c>
      <c r="AZ62" s="87">
        <f>'SO_04 - Tlakové kanalizač...'!F33</f>
        <v>0</v>
      </c>
      <c r="BA62" s="87">
        <f>'SO_04 - Tlakové kanalizač...'!F34</f>
        <v>0</v>
      </c>
      <c r="BB62" s="87">
        <f>'SO_04 - Tlakové kanalizač...'!F35</f>
        <v>0</v>
      </c>
      <c r="BC62" s="87">
        <f>'SO_04 - Tlakové kanalizač...'!F36</f>
        <v>0</v>
      </c>
      <c r="BD62" s="89">
        <f>'SO_04 - Tlakové kanalizač...'!F37</f>
        <v>0</v>
      </c>
      <c r="BT62" s="90" t="s">
        <v>523</v>
      </c>
      <c r="BV62" s="90" t="s">
        <v>518</v>
      </c>
      <c r="BW62" s="90" t="s">
        <v>547</v>
      </c>
      <c r="BX62" s="90" t="s">
        <v>451</v>
      </c>
      <c r="CL62" s="90" t="s">
        <v>447</v>
      </c>
      <c r="CM62" s="90" t="s">
        <v>525</v>
      </c>
    </row>
    <row r="63" spans="2:91" s="5" customFormat="1" ht="16.5" customHeight="1">
      <c r="B63" s="81"/>
      <c r="C63" s="82"/>
      <c r="D63" s="475" t="s">
        <v>548</v>
      </c>
      <c r="E63" s="475"/>
      <c r="F63" s="475"/>
      <c r="G63" s="475"/>
      <c r="H63" s="475"/>
      <c r="I63" s="83"/>
      <c r="J63" s="475" t="s">
        <v>549</v>
      </c>
      <c r="K63" s="475"/>
      <c r="L63" s="475"/>
      <c r="M63" s="475"/>
      <c r="N63" s="475"/>
      <c r="O63" s="475"/>
      <c r="P63" s="475"/>
      <c r="Q63" s="475"/>
      <c r="R63" s="475"/>
      <c r="S63" s="475"/>
      <c r="T63" s="475"/>
      <c r="U63" s="475"/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6">
        <f>ROUND(SUM(AG64:AG65),2)</f>
        <v>0</v>
      </c>
      <c r="AH63" s="474"/>
      <c r="AI63" s="474"/>
      <c r="AJ63" s="474"/>
      <c r="AK63" s="474"/>
      <c r="AL63" s="474"/>
      <c r="AM63" s="474"/>
      <c r="AN63" s="473">
        <f t="shared" si="0"/>
        <v>0</v>
      </c>
      <c r="AO63" s="474"/>
      <c r="AP63" s="474"/>
      <c r="AQ63" s="84" t="s">
        <v>522</v>
      </c>
      <c r="AR63" s="85"/>
      <c r="AS63" s="86">
        <f>ROUND(SUM(AS64:AS65),2)</f>
        <v>0</v>
      </c>
      <c r="AT63" s="87">
        <f t="shared" si="1"/>
        <v>0</v>
      </c>
      <c r="AU63" s="88">
        <f>ROUND(SUM(AU64:AU65),5)</f>
        <v>0</v>
      </c>
      <c r="AV63" s="87">
        <f>ROUND(AZ63*L29,2)</f>
        <v>0</v>
      </c>
      <c r="AW63" s="87">
        <f>ROUND(BA63*L30,2)</f>
        <v>0</v>
      </c>
      <c r="AX63" s="87">
        <f>ROUND(BB63*L29,2)</f>
        <v>0</v>
      </c>
      <c r="AY63" s="87">
        <f>ROUND(BC63*L30,2)</f>
        <v>0</v>
      </c>
      <c r="AZ63" s="87">
        <f>ROUND(SUM(AZ64:AZ65),2)</f>
        <v>0</v>
      </c>
      <c r="BA63" s="87">
        <f>ROUND(SUM(BA64:BA65),2)</f>
        <v>0</v>
      </c>
      <c r="BB63" s="87">
        <f>ROUND(SUM(BB64:BB65),2)</f>
        <v>0</v>
      </c>
      <c r="BC63" s="87">
        <f>ROUND(SUM(BC64:BC65),2)</f>
        <v>0</v>
      </c>
      <c r="BD63" s="89">
        <f>ROUND(SUM(BD64:BD65),2)</f>
        <v>0</v>
      </c>
      <c r="BS63" s="90" t="s">
        <v>515</v>
      </c>
      <c r="BT63" s="90" t="s">
        <v>523</v>
      </c>
      <c r="BU63" s="90" t="s">
        <v>517</v>
      </c>
      <c r="BV63" s="90" t="s">
        <v>518</v>
      </c>
      <c r="BW63" s="90" t="s">
        <v>550</v>
      </c>
      <c r="BX63" s="90" t="s">
        <v>451</v>
      </c>
      <c r="CL63" s="90" t="s">
        <v>447</v>
      </c>
      <c r="CM63" s="90" t="s">
        <v>525</v>
      </c>
    </row>
    <row r="64" spans="2:91" s="6" customFormat="1" ht="25.5" customHeight="1">
      <c r="B64" s="91"/>
      <c r="C64" s="92"/>
      <c r="D64" s="92"/>
      <c r="E64" s="477" t="s">
        <v>551</v>
      </c>
      <c r="F64" s="477"/>
      <c r="G64" s="477"/>
      <c r="H64" s="477"/>
      <c r="I64" s="477"/>
      <c r="J64" s="92"/>
      <c r="K64" s="477" t="s">
        <v>552</v>
      </c>
      <c r="L64" s="477"/>
      <c r="M64" s="477"/>
      <c r="N64" s="477"/>
      <c r="O64" s="477"/>
      <c r="P64" s="477"/>
      <c r="Q64" s="477"/>
      <c r="R64" s="477"/>
      <c r="S64" s="477"/>
      <c r="T64" s="477"/>
      <c r="U64" s="477"/>
      <c r="V64" s="477"/>
      <c r="W64" s="477"/>
      <c r="X64" s="477"/>
      <c r="Y64" s="477"/>
      <c r="Z64" s="477"/>
      <c r="AA64" s="477"/>
      <c r="AB64" s="477"/>
      <c r="AC64" s="477"/>
      <c r="AD64" s="477"/>
      <c r="AE64" s="477"/>
      <c r="AF64" s="477"/>
      <c r="AG64" s="471">
        <f>'SO_05.1 - Podružné tlakov...'!J32</f>
        <v>0</v>
      </c>
      <c r="AH64" s="472"/>
      <c r="AI64" s="472"/>
      <c r="AJ64" s="472"/>
      <c r="AK64" s="472"/>
      <c r="AL64" s="472"/>
      <c r="AM64" s="472"/>
      <c r="AN64" s="471">
        <f t="shared" si="0"/>
        <v>0</v>
      </c>
      <c r="AO64" s="472"/>
      <c r="AP64" s="472"/>
      <c r="AQ64" s="93" t="s">
        <v>531</v>
      </c>
      <c r="AR64" s="94"/>
      <c r="AS64" s="95">
        <v>0</v>
      </c>
      <c r="AT64" s="96">
        <f t="shared" si="1"/>
        <v>0</v>
      </c>
      <c r="AU64" s="97">
        <f>'SO_05.1 - Podružné tlakov...'!P94</f>
        <v>0</v>
      </c>
      <c r="AV64" s="96">
        <f>'SO_05.1 - Podružné tlakov...'!J35</f>
        <v>0</v>
      </c>
      <c r="AW64" s="96">
        <f>'SO_05.1 - Podružné tlakov...'!J36</f>
        <v>0</v>
      </c>
      <c r="AX64" s="96">
        <f>'SO_05.1 - Podružné tlakov...'!J37</f>
        <v>0</v>
      </c>
      <c r="AY64" s="96">
        <f>'SO_05.1 - Podružné tlakov...'!J38</f>
        <v>0</v>
      </c>
      <c r="AZ64" s="96">
        <f>'SO_05.1 - Podružné tlakov...'!F35</f>
        <v>0</v>
      </c>
      <c r="BA64" s="96">
        <f>'SO_05.1 - Podružné tlakov...'!F36</f>
        <v>0</v>
      </c>
      <c r="BB64" s="96">
        <f>'SO_05.1 - Podružné tlakov...'!F37</f>
        <v>0</v>
      </c>
      <c r="BC64" s="96">
        <f>'SO_05.1 - Podružné tlakov...'!F38</f>
        <v>0</v>
      </c>
      <c r="BD64" s="98">
        <f>'SO_05.1 - Podružné tlakov...'!F39</f>
        <v>0</v>
      </c>
      <c r="BT64" s="99" t="s">
        <v>525</v>
      </c>
      <c r="BV64" s="99" t="s">
        <v>518</v>
      </c>
      <c r="BW64" s="99" t="s">
        <v>553</v>
      </c>
      <c r="BX64" s="99" t="s">
        <v>550</v>
      </c>
      <c r="CL64" s="99" t="s">
        <v>447</v>
      </c>
    </row>
    <row r="65" spans="2:91" s="6" customFormat="1" ht="25.5" customHeight="1">
      <c r="B65" s="91"/>
      <c r="C65" s="92"/>
      <c r="D65" s="92"/>
      <c r="E65" s="477" t="s">
        <v>554</v>
      </c>
      <c r="F65" s="477"/>
      <c r="G65" s="477"/>
      <c r="H65" s="477"/>
      <c r="I65" s="477"/>
      <c r="J65" s="92"/>
      <c r="K65" s="477" t="s">
        <v>555</v>
      </c>
      <c r="L65" s="477"/>
      <c r="M65" s="477"/>
      <c r="N65" s="477"/>
      <c r="O65" s="477"/>
      <c r="P65" s="477"/>
      <c r="Q65" s="477"/>
      <c r="R65" s="477"/>
      <c r="S65" s="477"/>
      <c r="T65" s="477"/>
      <c r="U65" s="477"/>
      <c r="V65" s="477"/>
      <c r="W65" s="477"/>
      <c r="X65" s="477"/>
      <c r="Y65" s="477"/>
      <c r="Z65" s="477"/>
      <c r="AA65" s="477"/>
      <c r="AB65" s="477"/>
      <c r="AC65" s="477"/>
      <c r="AD65" s="477"/>
      <c r="AE65" s="477"/>
      <c r="AF65" s="477"/>
      <c r="AG65" s="471">
        <f>'SO_05.2 - Podružné tlakov...'!J32</f>
        <v>0</v>
      </c>
      <c r="AH65" s="472"/>
      <c r="AI65" s="472"/>
      <c r="AJ65" s="472"/>
      <c r="AK65" s="472"/>
      <c r="AL65" s="472"/>
      <c r="AM65" s="472"/>
      <c r="AN65" s="471">
        <f t="shared" si="0"/>
        <v>0</v>
      </c>
      <c r="AO65" s="472"/>
      <c r="AP65" s="472"/>
      <c r="AQ65" s="93" t="s">
        <v>531</v>
      </c>
      <c r="AR65" s="94"/>
      <c r="AS65" s="95">
        <v>0</v>
      </c>
      <c r="AT65" s="96">
        <f t="shared" si="1"/>
        <v>0</v>
      </c>
      <c r="AU65" s="97">
        <f>'SO_05.2 - Podružné tlakov...'!P94</f>
        <v>0</v>
      </c>
      <c r="AV65" s="96">
        <f>'SO_05.2 - Podružné tlakov...'!J35</f>
        <v>0</v>
      </c>
      <c r="AW65" s="96">
        <f>'SO_05.2 - Podružné tlakov...'!J36</f>
        <v>0</v>
      </c>
      <c r="AX65" s="96">
        <f>'SO_05.2 - Podružné tlakov...'!J37</f>
        <v>0</v>
      </c>
      <c r="AY65" s="96">
        <f>'SO_05.2 - Podružné tlakov...'!J38</f>
        <v>0</v>
      </c>
      <c r="AZ65" s="96">
        <f>'SO_05.2 - Podružné tlakov...'!F35</f>
        <v>0</v>
      </c>
      <c r="BA65" s="96">
        <f>'SO_05.2 - Podružné tlakov...'!F36</f>
        <v>0</v>
      </c>
      <c r="BB65" s="96">
        <f>'SO_05.2 - Podružné tlakov...'!F37</f>
        <v>0</v>
      </c>
      <c r="BC65" s="96">
        <f>'SO_05.2 - Podružné tlakov...'!F38</f>
        <v>0</v>
      </c>
      <c r="BD65" s="98">
        <f>'SO_05.2 - Podružné tlakov...'!F39</f>
        <v>0</v>
      </c>
      <c r="BT65" s="99" t="s">
        <v>525</v>
      </c>
      <c r="BV65" s="99" t="s">
        <v>518</v>
      </c>
      <c r="BW65" s="99" t="s">
        <v>556</v>
      </c>
      <c r="BX65" s="99" t="s">
        <v>550</v>
      </c>
      <c r="CL65" s="99" t="s">
        <v>447</v>
      </c>
    </row>
    <row r="66" spans="2:91" s="5" customFormat="1" ht="16.5" customHeight="1">
      <c r="B66" s="81"/>
      <c r="C66" s="82"/>
      <c r="D66" s="475" t="s">
        <v>557</v>
      </c>
      <c r="E66" s="475"/>
      <c r="F66" s="475"/>
      <c r="G66" s="475"/>
      <c r="H66" s="475"/>
      <c r="I66" s="83"/>
      <c r="J66" s="475" t="s">
        <v>537</v>
      </c>
      <c r="K66" s="475"/>
      <c r="L66" s="475"/>
      <c r="M66" s="475"/>
      <c r="N66" s="475"/>
      <c r="O66" s="475"/>
      <c r="P66" s="475"/>
      <c r="Q66" s="475"/>
      <c r="R66" s="475"/>
      <c r="S66" s="475"/>
      <c r="T66" s="475"/>
      <c r="U66" s="475"/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6">
        <f>ROUND(SUM(AG67:AG68),2)</f>
        <v>0</v>
      </c>
      <c r="AH66" s="474"/>
      <c r="AI66" s="474"/>
      <c r="AJ66" s="474"/>
      <c r="AK66" s="474"/>
      <c r="AL66" s="474"/>
      <c r="AM66" s="474"/>
      <c r="AN66" s="473">
        <f t="shared" si="0"/>
        <v>0</v>
      </c>
      <c r="AO66" s="474"/>
      <c r="AP66" s="474"/>
      <c r="AQ66" s="84" t="s">
        <v>522</v>
      </c>
      <c r="AR66" s="85"/>
      <c r="AS66" s="86">
        <f>ROUND(SUM(AS67:AS68),2)</f>
        <v>0</v>
      </c>
      <c r="AT66" s="87">
        <f t="shared" si="1"/>
        <v>0</v>
      </c>
      <c r="AU66" s="88">
        <f>ROUND(SUM(AU67:AU68),5)</f>
        <v>0</v>
      </c>
      <c r="AV66" s="87">
        <f>ROUND(AZ66*L29,2)</f>
        <v>0</v>
      </c>
      <c r="AW66" s="87">
        <f>ROUND(BA66*L30,2)</f>
        <v>0</v>
      </c>
      <c r="AX66" s="87">
        <f>ROUND(BB66*L29,2)</f>
        <v>0</v>
      </c>
      <c r="AY66" s="87">
        <f>ROUND(BC66*L30,2)</f>
        <v>0</v>
      </c>
      <c r="AZ66" s="87">
        <f>ROUND(SUM(AZ67:AZ68),2)</f>
        <v>0</v>
      </c>
      <c r="BA66" s="87">
        <f>ROUND(SUM(BA67:BA68),2)</f>
        <v>0</v>
      </c>
      <c r="BB66" s="87">
        <f>ROUND(SUM(BB67:BB68),2)</f>
        <v>0</v>
      </c>
      <c r="BC66" s="87">
        <f>ROUND(SUM(BC67:BC68),2)</f>
        <v>0</v>
      </c>
      <c r="BD66" s="89">
        <f>ROUND(SUM(BD67:BD68),2)</f>
        <v>0</v>
      </c>
      <c r="BS66" s="90" t="s">
        <v>515</v>
      </c>
      <c r="BT66" s="90" t="s">
        <v>523</v>
      </c>
      <c r="BU66" s="90" t="s">
        <v>517</v>
      </c>
      <c r="BV66" s="90" t="s">
        <v>518</v>
      </c>
      <c r="BW66" s="90" t="s">
        <v>558</v>
      </c>
      <c r="BX66" s="90" t="s">
        <v>451</v>
      </c>
      <c r="CL66" s="90" t="s">
        <v>447</v>
      </c>
      <c r="CM66" s="90" t="s">
        <v>525</v>
      </c>
    </row>
    <row r="67" spans="2:91" s="6" customFormat="1" ht="25.5" customHeight="1">
      <c r="B67" s="91"/>
      <c r="C67" s="92"/>
      <c r="D67" s="92"/>
      <c r="E67" s="477" t="s">
        <v>559</v>
      </c>
      <c r="F67" s="477"/>
      <c r="G67" s="477"/>
      <c r="H67" s="477"/>
      <c r="I67" s="477"/>
      <c r="J67" s="92"/>
      <c r="K67" s="477" t="s">
        <v>540</v>
      </c>
      <c r="L67" s="477"/>
      <c r="M67" s="477"/>
      <c r="N67" s="477"/>
      <c r="O67" s="477"/>
      <c r="P67" s="477"/>
      <c r="Q67" s="477"/>
      <c r="R67" s="477"/>
      <c r="S67" s="477"/>
      <c r="T67" s="477"/>
      <c r="U67" s="477"/>
      <c r="V67" s="477"/>
      <c r="W67" s="477"/>
      <c r="X67" s="477"/>
      <c r="Y67" s="477"/>
      <c r="Z67" s="477"/>
      <c r="AA67" s="477"/>
      <c r="AB67" s="477"/>
      <c r="AC67" s="477"/>
      <c r="AD67" s="477"/>
      <c r="AE67" s="477"/>
      <c r="AF67" s="477"/>
      <c r="AG67" s="471">
        <f>'SO_06.1 - Domovní čerpací...'!J32</f>
        <v>0</v>
      </c>
      <c r="AH67" s="472"/>
      <c r="AI67" s="472"/>
      <c r="AJ67" s="472"/>
      <c r="AK67" s="472"/>
      <c r="AL67" s="472"/>
      <c r="AM67" s="472"/>
      <c r="AN67" s="471">
        <f t="shared" si="0"/>
        <v>0</v>
      </c>
      <c r="AO67" s="472"/>
      <c r="AP67" s="472"/>
      <c r="AQ67" s="93" t="s">
        <v>531</v>
      </c>
      <c r="AR67" s="94"/>
      <c r="AS67" s="95">
        <v>0</v>
      </c>
      <c r="AT67" s="96">
        <f t="shared" si="1"/>
        <v>0</v>
      </c>
      <c r="AU67" s="97">
        <f>'SO_06.1 - Domovní čerpací...'!P93</f>
        <v>0</v>
      </c>
      <c r="AV67" s="96">
        <f>'SO_06.1 - Domovní čerpací...'!J35</f>
        <v>0</v>
      </c>
      <c r="AW67" s="96">
        <f>'SO_06.1 - Domovní čerpací...'!J36</f>
        <v>0</v>
      </c>
      <c r="AX67" s="96">
        <f>'SO_06.1 - Domovní čerpací...'!J37</f>
        <v>0</v>
      </c>
      <c r="AY67" s="96">
        <f>'SO_06.1 - Domovní čerpací...'!J38</f>
        <v>0</v>
      </c>
      <c r="AZ67" s="96">
        <f>'SO_06.1 - Domovní čerpací...'!F35</f>
        <v>0</v>
      </c>
      <c r="BA67" s="96">
        <f>'SO_06.1 - Domovní čerpací...'!F36</f>
        <v>0</v>
      </c>
      <c r="BB67" s="96">
        <f>'SO_06.1 - Domovní čerpací...'!F37</f>
        <v>0</v>
      </c>
      <c r="BC67" s="96">
        <f>'SO_06.1 - Domovní čerpací...'!F38</f>
        <v>0</v>
      </c>
      <c r="BD67" s="98">
        <f>'SO_06.1 - Domovní čerpací...'!F39</f>
        <v>0</v>
      </c>
      <c r="BT67" s="99" t="s">
        <v>525</v>
      </c>
      <c r="BV67" s="99" t="s">
        <v>518</v>
      </c>
      <c r="BW67" s="99" t="s">
        <v>560</v>
      </c>
      <c r="BX67" s="99" t="s">
        <v>558</v>
      </c>
      <c r="CL67" s="99" t="s">
        <v>447</v>
      </c>
    </row>
    <row r="68" spans="2:91" s="6" customFormat="1" ht="25.5" customHeight="1">
      <c r="B68" s="91"/>
      <c r="C68" s="92"/>
      <c r="D68" s="92"/>
      <c r="E68" s="477" t="s">
        <v>561</v>
      </c>
      <c r="F68" s="477"/>
      <c r="G68" s="477"/>
      <c r="H68" s="477"/>
      <c r="I68" s="477"/>
      <c r="J68" s="92"/>
      <c r="K68" s="477" t="s">
        <v>543</v>
      </c>
      <c r="L68" s="477"/>
      <c r="M68" s="477"/>
      <c r="N68" s="477"/>
      <c r="O68" s="477"/>
      <c r="P68" s="477"/>
      <c r="Q68" s="477"/>
      <c r="R68" s="477"/>
      <c r="S68" s="477"/>
      <c r="T68" s="477"/>
      <c r="U68" s="477"/>
      <c r="V68" s="477"/>
      <c r="W68" s="477"/>
      <c r="X68" s="477"/>
      <c r="Y68" s="477"/>
      <c r="Z68" s="477"/>
      <c r="AA68" s="477"/>
      <c r="AB68" s="477"/>
      <c r="AC68" s="477"/>
      <c r="AD68" s="477"/>
      <c r="AE68" s="477"/>
      <c r="AF68" s="477"/>
      <c r="AG68" s="471">
        <f>'SO_06.2 - Domovní čerpací...'!J32</f>
        <v>0</v>
      </c>
      <c r="AH68" s="472"/>
      <c r="AI68" s="472"/>
      <c r="AJ68" s="472"/>
      <c r="AK68" s="472"/>
      <c r="AL68" s="472"/>
      <c r="AM68" s="472"/>
      <c r="AN68" s="471">
        <f t="shared" si="0"/>
        <v>0</v>
      </c>
      <c r="AO68" s="472"/>
      <c r="AP68" s="472"/>
      <c r="AQ68" s="93" t="s">
        <v>531</v>
      </c>
      <c r="AR68" s="94"/>
      <c r="AS68" s="95">
        <v>0</v>
      </c>
      <c r="AT68" s="96">
        <f t="shared" si="1"/>
        <v>0</v>
      </c>
      <c r="AU68" s="97">
        <f>'SO_06.2 - Domovní čerpací...'!P93</f>
        <v>0</v>
      </c>
      <c r="AV68" s="96">
        <f>'SO_06.2 - Domovní čerpací...'!J35</f>
        <v>0</v>
      </c>
      <c r="AW68" s="96">
        <f>'SO_06.2 - Domovní čerpací...'!J36</f>
        <v>0</v>
      </c>
      <c r="AX68" s="96">
        <f>'SO_06.2 - Domovní čerpací...'!J37</f>
        <v>0</v>
      </c>
      <c r="AY68" s="96">
        <f>'SO_06.2 - Domovní čerpací...'!J38</f>
        <v>0</v>
      </c>
      <c r="AZ68" s="96">
        <f>'SO_06.2 - Domovní čerpací...'!F35</f>
        <v>0</v>
      </c>
      <c r="BA68" s="96">
        <f>'SO_06.2 - Domovní čerpací...'!F36</f>
        <v>0</v>
      </c>
      <c r="BB68" s="96">
        <f>'SO_06.2 - Domovní čerpací...'!F37</f>
        <v>0</v>
      </c>
      <c r="BC68" s="96">
        <f>'SO_06.2 - Domovní čerpací...'!F38</f>
        <v>0</v>
      </c>
      <c r="BD68" s="98">
        <f>'SO_06.2 - Domovní čerpací...'!F39</f>
        <v>0</v>
      </c>
      <c r="BT68" s="99" t="s">
        <v>525</v>
      </c>
      <c r="BV68" s="99" t="s">
        <v>518</v>
      </c>
      <c r="BW68" s="99" t="s">
        <v>562</v>
      </c>
      <c r="BX68" s="99" t="s">
        <v>558</v>
      </c>
      <c r="CL68" s="99" t="s">
        <v>447</v>
      </c>
    </row>
    <row r="69" spans="2:91" s="5" customFormat="1" ht="16.5" customHeight="1">
      <c r="B69" s="81"/>
      <c r="C69" s="82"/>
      <c r="D69" s="475" t="s">
        <v>563</v>
      </c>
      <c r="E69" s="475"/>
      <c r="F69" s="475"/>
      <c r="G69" s="475"/>
      <c r="H69" s="475"/>
      <c r="I69" s="83"/>
      <c r="J69" s="475" t="s">
        <v>564</v>
      </c>
      <c r="K69" s="475"/>
      <c r="L69" s="475"/>
      <c r="M69" s="475"/>
      <c r="N69" s="475"/>
      <c r="O69" s="475"/>
      <c r="P69" s="475"/>
      <c r="Q69" s="475"/>
      <c r="R69" s="475"/>
      <c r="S69" s="475"/>
      <c r="T69" s="475"/>
      <c r="U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3">
        <f>'VRN - Vedlejší rozpočtové...'!J30</f>
        <v>0</v>
      </c>
      <c r="AH69" s="474"/>
      <c r="AI69" s="474"/>
      <c r="AJ69" s="474"/>
      <c r="AK69" s="474"/>
      <c r="AL69" s="474"/>
      <c r="AM69" s="474"/>
      <c r="AN69" s="473">
        <f t="shared" si="0"/>
        <v>0</v>
      </c>
      <c r="AO69" s="474"/>
      <c r="AP69" s="474"/>
      <c r="AQ69" s="84" t="s">
        <v>522</v>
      </c>
      <c r="AR69" s="85"/>
      <c r="AS69" s="100">
        <v>0</v>
      </c>
      <c r="AT69" s="101">
        <f t="shared" si="1"/>
        <v>0</v>
      </c>
      <c r="AU69" s="102">
        <f>'VRN - Vedlejší rozpočtové...'!P80</f>
        <v>0</v>
      </c>
      <c r="AV69" s="101">
        <f>'VRN - Vedlejší rozpočtové...'!J33</f>
        <v>0</v>
      </c>
      <c r="AW69" s="101">
        <f>'VRN - Vedlejší rozpočtové...'!J34</f>
        <v>0</v>
      </c>
      <c r="AX69" s="101">
        <f>'VRN - Vedlejší rozpočtové...'!J35</f>
        <v>0</v>
      </c>
      <c r="AY69" s="101">
        <f>'VRN - Vedlejší rozpočtové...'!J36</f>
        <v>0</v>
      </c>
      <c r="AZ69" s="101">
        <f>'VRN - Vedlejší rozpočtové...'!F33</f>
        <v>0</v>
      </c>
      <c r="BA69" s="101">
        <f>'VRN - Vedlejší rozpočtové...'!F34</f>
        <v>0</v>
      </c>
      <c r="BB69" s="101">
        <f>'VRN - Vedlejší rozpočtové...'!F35</f>
        <v>0</v>
      </c>
      <c r="BC69" s="101">
        <f>'VRN - Vedlejší rozpočtové...'!F36</f>
        <v>0</v>
      </c>
      <c r="BD69" s="103">
        <f>'VRN - Vedlejší rozpočtové...'!F37</f>
        <v>0</v>
      </c>
      <c r="BT69" s="90" t="s">
        <v>523</v>
      </c>
      <c r="BV69" s="90" t="s">
        <v>518</v>
      </c>
      <c r="BW69" s="90" t="s">
        <v>565</v>
      </c>
      <c r="BX69" s="90" t="s">
        <v>451</v>
      </c>
      <c r="CL69" s="90" t="s">
        <v>447</v>
      </c>
      <c r="CM69" s="90" t="s">
        <v>525</v>
      </c>
    </row>
    <row r="70" spans="2:91" s="1" customFormat="1" ht="30" customHeight="1">
      <c r="B70" s="34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8"/>
    </row>
    <row r="71" spans="2:91" s="1" customFormat="1" ht="6.95" customHeight="1">
      <c r="B71" s="46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38"/>
    </row>
  </sheetData>
  <mergeCells count="98">
    <mergeCell ref="J62:AF62"/>
    <mergeCell ref="J55:AF55"/>
    <mergeCell ref="D62:H62"/>
    <mergeCell ref="E65:I65"/>
    <mergeCell ref="D55:H55"/>
    <mergeCell ref="D56:H56"/>
    <mergeCell ref="E57:I57"/>
    <mergeCell ref="E58:I58"/>
    <mergeCell ref="K57:AF57"/>
    <mergeCell ref="K58:AF58"/>
    <mergeCell ref="J59:AF59"/>
    <mergeCell ref="K60:AF60"/>
    <mergeCell ref="K61:AF61"/>
    <mergeCell ref="AN68:AP68"/>
    <mergeCell ref="AN69:AP69"/>
    <mergeCell ref="E68:I68"/>
    <mergeCell ref="D69:H69"/>
    <mergeCell ref="AG69:AM69"/>
    <mergeCell ref="J69:AF69"/>
    <mergeCell ref="AG68:AM68"/>
    <mergeCell ref="K68:AF68"/>
    <mergeCell ref="E67:I67"/>
    <mergeCell ref="AN62:AP62"/>
    <mergeCell ref="AN63:AP63"/>
    <mergeCell ref="D59:H59"/>
    <mergeCell ref="E60:I60"/>
    <mergeCell ref="E61:I61"/>
    <mergeCell ref="D63:H63"/>
    <mergeCell ref="AG61:AM61"/>
    <mergeCell ref="AG62:AM62"/>
    <mergeCell ref="AN67:AP67"/>
    <mergeCell ref="AG67:AM67"/>
    <mergeCell ref="J63:AF63"/>
    <mergeCell ref="K64:AF64"/>
    <mergeCell ref="J66:AF66"/>
    <mergeCell ref="K67:AF67"/>
    <mergeCell ref="AG59:AM59"/>
    <mergeCell ref="AN61:AP61"/>
    <mergeCell ref="AN58:AP58"/>
    <mergeCell ref="AN59:AP59"/>
    <mergeCell ref="AN60:AP60"/>
    <mergeCell ref="AN52:AP52"/>
    <mergeCell ref="AN55:AP55"/>
    <mergeCell ref="AN54:AP54"/>
    <mergeCell ref="AN56:AP56"/>
    <mergeCell ref="AN57:AP57"/>
    <mergeCell ref="AG63:AM63"/>
    <mergeCell ref="AG65:AM65"/>
    <mergeCell ref="AG66:AM66"/>
    <mergeCell ref="E64:I64"/>
    <mergeCell ref="L33:P33"/>
    <mergeCell ref="AG52:AM52"/>
    <mergeCell ref="AG55:AM55"/>
    <mergeCell ref="AG58:AM58"/>
    <mergeCell ref="AG60:AM60"/>
    <mergeCell ref="AG54:AM54"/>
    <mergeCell ref="AG56:AM56"/>
    <mergeCell ref="AG57:AM57"/>
    <mergeCell ref="C52:G52"/>
    <mergeCell ref="I52:AF52"/>
    <mergeCell ref="K65:AF65"/>
    <mergeCell ref="J56:AF56"/>
    <mergeCell ref="AN64:AP64"/>
    <mergeCell ref="AN65:AP65"/>
    <mergeCell ref="AN66:AP66"/>
    <mergeCell ref="D66:H66"/>
    <mergeCell ref="AG64:AM64"/>
    <mergeCell ref="AS49:AT51"/>
    <mergeCell ref="AM50:AP50"/>
    <mergeCell ref="L45:AO45"/>
    <mergeCell ref="AM47:AN47"/>
    <mergeCell ref="AM49:AP49"/>
    <mergeCell ref="X35:AB35"/>
    <mergeCell ref="AK35:AO35"/>
    <mergeCell ref="L29:P29"/>
    <mergeCell ref="W31:AE31"/>
    <mergeCell ref="AR2:BE2"/>
    <mergeCell ref="K5:AO5"/>
    <mergeCell ref="K6:AO6"/>
    <mergeCell ref="AK30:AO30"/>
    <mergeCell ref="AK31:AO31"/>
    <mergeCell ref="W32:AE32"/>
    <mergeCell ref="E14:AJ14"/>
    <mergeCell ref="E23:AN23"/>
    <mergeCell ref="L28:P28"/>
    <mergeCell ref="L30:P30"/>
    <mergeCell ref="L31:P31"/>
    <mergeCell ref="L32:P32"/>
    <mergeCell ref="BE5:BE34"/>
    <mergeCell ref="AK26:AO26"/>
    <mergeCell ref="W29:AE29"/>
    <mergeCell ref="AK29:AO29"/>
    <mergeCell ref="W30:AE30"/>
    <mergeCell ref="W28:AE28"/>
    <mergeCell ref="AK28:AO28"/>
    <mergeCell ref="AK32:AO32"/>
    <mergeCell ref="W33:AE33"/>
    <mergeCell ref="AK33:AO33"/>
  </mergeCells>
  <phoneticPr fontId="0" type="noConversion"/>
  <pageMargins left="0.39374999999999999" right="0.39374999999999999" top="0.39374999999999999" bottom="0.39374999999999999" header="0" footer="0"/>
  <pageSetup orientation="landscape" blackAndWhite="1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N24"/>
  <sheetViews>
    <sheetView topLeftCell="A4" zoomScaleNormal="100" workbookViewId="0">
      <selection activeCell="I11" sqref="I11:I18"/>
    </sheetView>
  </sheetViews>
  <sheetFormatPr defaultColWidth="9.5" defaultRowHeight="12" customHeight="1"/>
  <cols>
    <col min="1" max="1" width="5.5" style="357" customWidth="1"/>
    <col min="2" max="2" width="7.33203125" style="357" customWidth="1"/>
    <col min="3" max="4" width="8" style="357" customWidth="1"/>
    <col min="5" max="5" width="40.1640625" style="357" customWidth="1"/>
    <col min="6" max="6" width="8" style="357" customWidth="1"/>
    <col min="7" max="7" width="9.5" style="357" customWidth="1"/>
    <col min="8" max="8" width="9" style="357" customWidth="1"/>
    <col min="9" max="9" width="10.83203125" style="357" customWidth="1"/>
    <col min="10" max="10" width="10.1640625" style="357" customWidth="1"/>
    <col min="11" max="11" width="9" style="357" customWidth="1"/>
    <col min="12" max="16384" width="9.5" style="357"/>
  </cols>
  <sheetData>
    <row r="1" spans="1:14" ht="15.75" customHeight="1">
      <c r="A1" s="356"/>
      <c r="B1" s="356"/>
      <c r="C1" s="357" t="s">
        <v>472</v>
      </c>
      <c r="D1" s="358" t="s">
        <v>472</v>
      </c>
      <c r="E1" s="358" t="s">
        <v>391</v>
      </c>
      <c r="F1" s="358" t="s">
        <v>472</v>
      </c>
      <c r="G1" s="359"/>
      <c r="H1" s="356"/>
      <c r="I1" s="356"/>
      <c r="J1" s="356"/>
      <c r="K1" s="356"/>
    </row>
    <row r="2" spans="1:14" ht="30.75" customHeight="1">
      <c r="A2" s="357" t="s">
        <v>462</v>
      </c>
      <c r="C2" s="499" t="s">
        <v>392</v>
      </c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</row>
    <row r="3" spans="1:14" ht="15" customHeight="1">
      <c r="A3" s="357" t="s">
        <v>567</v>
      </c>
      <c r="C3" s="508" t="s">
        <v>445</v>
      </c>
      <c r="D3" s="508"/>
      <c r="E3" s="508"/>
      <c r="F3" s="508"/>
      <c r="G3" s="508"/>
      <c r="H3" s="356"/>
      <c r="I3" s="430" t="s">
        <v>435</v>
      </c>
      <c r="J3" s="356"/>
      <c r="K3" s="356"/>
    </row>
    <row r="4" spans="1:14" ht="15" customHeight="1">
      <c r="B4" s="360"/>
      <c r="C4" s="360"/>
      <c r="D4" s="360"/>
      <c r="E4" s="356"/>
      <c r="F4" s="356"/>
      <c r="G4" s="356"/>
      <c r="H4" s="356"/>
      <c r="I4" s="356"/>
      <c r="J4" s="356"/>
      <c r="K4" s="356"/>
    </row>
    <row r="5" spans="1:14" ht="15" customHeight="1">
      <c r="A5" s="357" t="s">
        <v>466</v>
      </c>
      <c r="B5" s="360"/>
      <c r="C5" s="360"/>
      <c r="D5" s="360"/>
      <c r="E5" s="356"/>
      <c r="F5" s="356"/>
      <c r="G5" s="356"/>
      <c r="H5" s="356"/>
      <c r="I5" s="361" t="s">
        <v>468</v>
      </c>
      <c r="J5" s="362" t="s">
        <v>394</v>
      </c>
      <c r="K5" s="356"/>
    </row>
    <row r="6" spans="1:14" ht="15" customHeight="1">
      <c r="A6" s="357" t="s">
        <v>470</v>
      </c>
      <c r="B6" s="360"/>
      <c r="C6" s="360"/>
      <c r="D6" s="360"/>
      <c r="E6" s="356"/>
      <c r="F6" s="356"/>
      <c r="G6" s="356"/>
      <c r="H6" s="356"/>
      <c r="I6" s="361" t="s">
        <v>476</v>
      </c>
      <c r="J6" s="361" t="s">
        <v>395</v>
      </c>
      <c r="K6" s="356"/>
    </row>
    <row r="7" spans="1:14" ht="12.75" customHeight="1">
      <c r="A7" s="363" t="s">
        <v>396</v>
      </c>
      <c r="B7" s="363"/>
      <c r="C7" s="363" t="s">
        <v>472</v>
      </c>
      <c r="D7" s="363"/>
      <c r="E7" s="363"/>
      <c r="F7" s="363"/>
      <c r="G7" s="364"/>
      <c r="H7" s="364"/>
      <c r="I7" s="364"/>
      <c r="J7" s="364"/>
      <c r="K7" s="363"/>
      <c r="L7" s="363"/>
    </row>
    <row r="8" spans="1:14" ht="12" customHeight="1" thickBot="1">
      <c r="A8" s="365" t="s">
        <v>472</v>
      </c>
      <c r="B8" s="365"/>
      <c r="C8" s="366"/>
      <c r="D8" s="363"/>
      <c r="E8" s="363"/>
      <c r="F8" s="367"/>
      <c r="G8" s="367"/>
      <c r="H8" s="368"/>
      <c r="I8" s="368"/>
      <c r="J8" s="368"/>
      <c r="K8" s="369"/>
      <c r="L8" s="370"/>
    </row>
    <row r="9" spans="1:14" ht="12" customHeight="1" thickBot="1">
      <c r="A9" s="501" t="s">
        <v>397</v>
      </c>
      <c r="B9" s="371" t="s">
        <v>398</v>
      </c>
      <c r="C9" s="371" t="s">
        <v>399</v>
      </c>
      <c r="D9" s="371" t="s">
        <v>400</v>
      </c>
      <c r="E9" s="502" t="s">
        <v>401</v>
      </c>
      <c r="F9" s="371" t="s">
        <v>402</v>
      </c>
      <c r="G9" s="372" t="s">
        <v>403</v>
      </c>
      <c r="H9" s="503" t="s">
        <v>404</v>
      </c>
      <c r="I9" s="503"/>
      <c r="J9" s="504" t="s">
        <v>405</v>
      </c>
      <c r="K9" s="504"/>
      <c r="L9" s="373" t="s">
        <v>472</v>
      </c>
    </row>
    <row r="10" spans="1:14" ht="12" customHeight="1" thickBot="1">
      <c r="A10" s="501"/>
      <c r="B10" s="374" t="s">
        <v>406</v>
      </c>
      <c r="C10" s="374" t="s">
        <v>407</v>
      </c>
      <c r="D10" s="374" t="s">
        <v>472</v>
      </c>
      <c r="E10" s="502"/>
      <c r="F10" s="374" t="s">
        <v>408</v>
      </c>
      <c r="G10" s="375" t="s">
        <v>409</v>
      </c>
      <c r="H10" s="376" t="s">
        <v>410</v>
      </c>
      <c r="I10" s="377" t="s">
        <v>411</v>
      </c>
      <c r="J10" s="376" t="s">
        <v>410</v>
      </c>
      <c r="K10" s="378" t="s">
        <v>411</v>
      </c>
      <c r="L10" s="370"/>
    </row>
    <row r="11" spans="1:14" ht="32.1" customHeight="1">
      <c r="A11" s="379">
        <v>1</v>
      </c>
      <c r="B11" s="380" t="s">
        <v>436</v>
      </c>
      <c r="C11" s="381"/>
      <c r="D11" s="382"/>
      <c r="E11" s="383" t="s">
        <v>413</v>
      </c>
      <c r="F11" s="384" t="s">
        <v>967</v>
      </c>
      <c r="G11" s="384">
        <v>35</v>
      </c>
      <c r="H11" s="385"/>
      <c r="I11" s="386"/>
      <c r="J11" s="386">
        <f t="shared" ref="J11:J18" si="0">H11*G11</f>
        <v>0</v>
      </c>
      <c r="K11" s="387">
        <f t="shared" ref="K11:K18" si="1">I11*G11</f>
        <v>0</v>
      </c>
      <c r="L11" s="388"/>
      <c r="N11" s="389"/>
    </row>
    <row r="12" spans="1:14" ht="25.35" customHeight="1">
      <c r="A12" s="390">
        <v>2</v>
      </c>
      <c r="B12" s="391" t="s">
        <v>437</v>
      </c>
      <c r="C12" s="392"/>
      <c r="D12" s="393"/>
      <c r="E12" s="394" t="s">
        <v>415</v>
      </c>
      <c r="F12" s="395" t="s">
        <v>416</v>
      </c>
      <c r="G12" s="395">
        <v>35</v>
      </c>
      <c r="H12" s="396"/>
      <c r="I12" s="397"/>
      <c r="J12" s="397">
        <f t="shared" si="0"/>
        <v>0</v>
      </c>
      <c r="K12" s="398">
        <f t="shared" si="1"/>
        <v>0</v>
      </c>
      <c r="L12" s="388"/>
      <c r="N12" s="389"/>
    </row>
    <row r="13" spans="1:14" ht="21.2" customHeight="1">
      <c r="A13" s="390">
        <v>3</v>
      </c>
      <c r="B13" s="391" t="s">
        <v>438</v>
      </c>
      <c r="C13" s="392"/>
      <c r="D13" s="393"/>
      <c r="E13" s="394" t="s">
        <v>418</v>
      </c>
      <c r="F13" s="395" t="s">
        <v>416</v>
      </c>
      <c r="G13" s="395">
        <v>35</v>
      </c>
      <c r="H13" s="396"/>
      <c r="I13" s="397"/>
      <c r="J13" s="397">
        <f t="shared" si="0"/>
        <v>0</v>
      </c>
      <c r="K13" s="398">
        <f t="shared" si="1"/>
        <v>0</v>
      </c>
      <c r="L13" s="388"/>
      <c r="N13" s="389"/>
    </row>
    <row r="14" spans="1:14" ht="21.2" customHeight="1">
      <c r="A14" s="390">
        <v>4</v>
      </c>
      <c r="B14" s="391" t="s">
        <v>439</v>
      </c>
      <c r="C14" s="392"/>
      <c r="D14" s="393"/>
      <c r="E14" s="394" t="s">
        <v>420</v>
      </c>
      <c r="F14" s="395" t="s">
        <v>416</v>
      </c>
      <c r="G14" s="395">
        <v>35</v>
      </c>
      <c r="H14" s="396"/>
      <c r="I14" s="397"/>
      <c r="J14" s="397">
        <f t="shared" si="0"/>
        <v>0</v>
      </c>
      <c r="K14" s="398">
        <f t="shared" si="1"/>
        <v>0</v>
      </c>
      <c r="L14" s="388"/>
      <c r="N14" s="389"/>
    </row>
    <row r="15" spans="1:14" ht="21.2" customHeight="1">
      <c r="A15" s="390">
        <v>5</v>
      </c>
      <c r="B15" s="391" t="s">
        <v>440</v>
      </c>
      <c r="C15" s="392"/>
      <c r="D15" s="393"/>
      <c r="E15" s="394" t="s">
        <v>422</v>
      </c>
      <c r="F15" s="395" t="s">
        <v>967</v>
      </c>
      <c r="G15" s="395">
        <v>35</v>
      </c>
      <c r="H15" s="396"/>
      <c r="I15" s="399"/>
      <c r="J15" s="397">
        <f t="shared" si="0"/>
        <v>0</v>
      </c>
      <c r="K15" s="398">
        <f t="shared" si="1"/>
        <v>0</v>
      </c>
      <c r="L15" s="388"/>
      <c r="N15" s="389"/>
    </row>
    <row r="16" spans="1:14" ht="21.2" customHeight="1">
      <c r="A16" s="390">
        <v>6</v>
      </c>
      <c r="B16" s="391" t="s">
        <v>441</v>
      </c>
      <c r="C16" s="392"/>
      <c r="D16" s="393"/>
      <c r="E16" s="394" t="s">
        <v>424</v>
      </c>
      <c r="F16" s="395" t="s">
        <v>967</v>
      </c>
      <c r="G16" s="395">
        <v>35</v>
      </c>
      <c r="H16" s="396"/>
      <c r="I16" s="397"/>
      <c r="J16" s="397">
        <f t="shared" si="0"/>
        <v>0</v>
      </c>
      <c r="K16" s="398">
        <f t="shared" si="1"/>
        <v>0</v>
      </c>
      <c r="L16" s="388"/>
      <c r="N16" s="389"/>
    </row>
    <row r="17" spans="1:14" ht="32.1" customHeight="1">
      <c r="A17" s="390">
        <v>7</v>
      </c>
      <c r="B17" s="391" t="s">
        <v>442</v>
      </c>
      <c r="C17" s="392"/>
      <c r="D17" s="393"/>
      <c r="E17" s="394" t="s">
        <v>426</v>
      </c>
      <c r="F17" s="395" t="s">
        <v>967</v>
      </c>
      <c r="G17" s="395">
        <v>35</v>
      </c>
      <c r="H17" s="396"/>
      <c r="I17" s="397"/>
      <c r="J17" s="397">
        <f t="shared" si="0"/>
        <v>0</v>
      </c>
      <c r="K17" s="398">
        <f t="shared" si="1"/>
        <v>0</v>
      </c>
      <c r="L17" s="388"/>
      <c r="N17" s="389"/>
    </row>
    <row r="18" spans="1:14" ht="26.45" customHeight="1">
      <c r="A18" s="390">
        <v>8</v>
      </c>
      <c r="B18" s="391" t="s">
        <v>443</v>
      </c>
      <c r="C18" s="392"/>
      <c r="D18" s="393"/>
      <c r="E18" s="394" t="s">
        <v>444</v>
      </c>
      <c r="F18" s="395" t="s">
        <v>967</v>
      </c>
      <c r="G18" s="395">
        <v>0.41699999999999998</v>
      </c>
      <c r="H18" s="396"/>
      <c r="I18" s="397"/>
      <c r="J18" s="397">
        <f t="shared" si="0"/>
        <v>0</v>
      </c>
      <c r="K18" s="398">
        <f t="shared" si="1"/>
        <v>0</v>
      </c>
      <c r="L18" s="388"/>
      <c r="N18" s="389"/>
    </row>
    <row r="19" spans="1:14" ht="12.75" customHeight="1" thickBot="1">
      <c r="A19" s="400"/>
      <c r="B19" s="401"/>
      <c r="C19" s="402"/>
      <c r="D19" s="403"/>
      <c r="E19" s="404"/>
      <c r="F19" s="405"/>
      <c r="G19" s="405"/>
      <c r="H19" s="406"/>
      <c r="I19" s="407"/>
      <c r="J19" s="407"/>
      <c r="K19" s="408"/>
      <c r="L19" s="388"/>
      <c r="N19" s="389"/>
    </row>
    <row r="20" spans="1:14" ht="12.75" customHeight="1">
      <c r="A20" s="507" t="s">
        <v>429</v>
      </c>
      <c r="B20" s="507"/>
      <c r="C20" s="507"/>
      <c r="D20" s="507"/>
      <c r="E20" s="507"/>
      <c r="F20" s="507"/>
      <c r="G20" s="507"/>
      <c r="H20" s="507"/>
      <c r="I20" s="507"/>
      <c r="J20" s="507"/>
      <c r="K20" s="417"/>
      <c r="L20" s="388"/>
      <c r="N20" s="389"/>
    </row>
    <row r="21" spans="1:14" ht="12.75">
      <c r="A21" s="363"/>
      <c r="B21" s="363"/>
      <c r="C21" s="363"/>
      <c r="D21" s="363" t="s">
        <v>472</v>
      </c>
      <c r="E21" s="363"/>
      <c r="F21" s="363"/>
      <c r="G21" s="363"/>
      <c r="H21" s="364"/>
      <c r="I21" s="417"/>
      <c r="J21" s="417"/>
      <c r="K21" s="417"/>
      <c r="L21" s="388"/>
      <c r="N21" s="389"/>
    </row>
    <row r="22" spans="1:14" ht="12.75" customHeight="1">
      <c r="A22" s="419"/>
      <c r="B22" s="420"/>
      <c r="C22" s="421"/>
      <c r="D22" s="421"/>
      <c r="E22" s="421"/>
      <c r="F22" s="421"/>
      <c r="G22" s="422" t="str">
        <f>A8</f>
        <v xml:space="preserve"> </v>
      </c>
      <c r="H22" s="505" t="s">
        <v>430</v>
      </c>
      <c r="I22" s="505"/>
      <c r="J22" s="396">
        <f>SUM(J11:J19)</f>
        <v>0</v>
      </c>
      <c r="K22" s="417"/>
      <c r="L22" s="388"/>
      <c r="N22" s="389"/>
    </row>
    <row r="23" spans="1:14" ht="12.75" customHeight="1">
      <c r="A23" s="423"/>
      <c r="B23" s="370"/>
      <c r="C23" s="370"/>
      <c r="D23" s="370"/>
      <c r="E23" s="370"/>
      <c r="F23" s="370"/>
      <c r="G23" s="370"/>
      <c r="H23" s="506" t="s">
        <v>431</v>
      </c>
      <c r="I23" s="506"/>
      <c r="J23" s="424">
        <f>SUM(K11:K19)</f>
        <v>0</v>
      </c>
      <c r="K23" s="425"/>
      <c r="L23" s="388"/>
      <c r="N23" s="389"/>
    </row>
    <row r="24" spans="1:14" ht="12.75" customHeight="1">
      <c r="A24" s="426"/>
      <c r="B24" s="427"/>
      <c r="C24" s="427"/>
      <c r="D24" s="427"/>
      <c r="E24" s="427"/>
      <c r="F24" s="427"/>
      <c r="G24" s="427"/>
      <c r="H24" s="498" t="s">
        <v>432</v>
      </c>
      <c r="I24" s="498"/>
      <c r="J24" s="428">
        <f>SUM(J22:J23)</f>
        <v>0</v>
      </c>
      <c r="K24" s="425"/>
      <c r="L24" s="388"/>
      <c r="N24" s="389"/>
    </row>
  </sheetData>
  <mergeCells count="10">
    <mergeCell ref="H22:I22"/>
    <mergeCell ref="H23:I23"/>
    <mergeCell ref="H24:I24"/>
    <mergeCell ref="A20:J20"/>
    <mergeCell ref="C2:N2"/>
    <mergeCell ref="C3:G3"/>
    <mergeCell ref="A9:A10"/>
    <mergeCell ref="E9:E10"/>
    <mergeCell ref="H9:I9"/>
    <mergeCell ref="J9:K9"/>
  </mergeCells>
  <phoneticPr fontId="66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BM110"/>
  <sheetViews>
    <sheetView showGridLines="0" topLeftCell="A7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style="104" customWidth="1"/>
    <col min="10" max="10" width="23.5" customWidth="1"/>
    <col min="11" max="11" width="15.5" hidden="1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46" ht="36.950000000000003" customHeight="1">
      <c r="L2" s="453"/>
      <c r="M2" s="453"/>
      <c r="N2" s="453"/>
      <c r="O2" s="453"/>
      <c r="P2" s="453"/>
      <c r="Q2" s="453"/>
      <c r="R2" s="453"/>
      <c r="S2" s="453"/>
      <c r="T2" s="453"/>
      <c r="U2" s="453"/>
      <c r="V2" s="453"/>
      <c r="AT2" s="17" t="s">
        <v>565</v>
      </c>
    </row>
    <row r="3" spans="2:46" ht="6.95" customHeight="1">
      <c r="B3" s="105"/>
      <c r="C3" s="106"/>
      <c r="D3" s="106"/>
      <c r="E3" s="106"/>
      <c r="F3" s="106"/>
      <c r="G3" s="106"/>
      <c r="H3" s="106"/>
      <c r="I3" s="107"/>
      <c r="J3" s="106"/>
      <c r="K3" s="106"/>
      <c r="L3" s="20"/>
      <c r="AT3" s="17" t="s">
        <v>525</v>
      </c>
    </row>
    <row r="4" spans="2:46" ht="24.95" customHeight="1">
      <c r="B4" s="20"/>
      <c r="D4" s="108" t="s">
        <v>566</v>
      </c>
      <c r="L4" s="20"/>
      <c r="M4" s="24" t="s">
        <v>456</v>
      </c>
      <c r="AT4" s="17" t="s">
        <v>450</v>
      </c>
    </row>
    <row r="5" spans="2:46" ht="6.95" customHeight="1">
      <c r="B5" s="20"/>
      <c r="L5" s="20"/>
    </row>
    <row r="6" spans="2:46" ht="12" customHeight="1">
      <c r="B6" s="20"/>
      <c r="D6" s="109" t="s">
        <v>462</v>
      </c>
      <c r="L6" s="20"/>
    </row>
    <row r="7" spans="2:46" ht="16.5" customHeight="1">
      <c r="B7" s="20"/>
      <c r="E7" s="487" t="str">
        <f>'Rekapitulace stavby'!K6</f>
        <v>Kanalizace Klučov - napojení místních částí Žhery a Skramníky - UZ+ NN - doplnění dotazů</v>
      </c>
      <c r="F7" s="488"/>
      <c r="G7" s="488"/>
      <c r="H7" s="488"/>
      <c r="L7" s="20"/>
    </row>
    <row r="8" spans="2:46" s="1" customFormat="1" ht="12" customHeight="1">
      <c r="B8" s="38"/>
      <c r="D8" s="109" t="s">
        <v>567</v>
      </c>
      <c r="I8" s="110"/>
      <c r="L8" s="38"/>
    </row>
    <row r="9" spans="2:46" s="1" customFormat="1" ht="36.950000000000003" customHeight="1">
      <c r="B9" s="38"/>
      <c r="E9" s="489" t="s">
        <v>297</v>
      </c>
      <c r="F9" s="490"/>
      <c r="G9" s="490"/>
      <c r="H9" s="490"/>
      <c r="I9" s="110"/>
      <c r="L9" s="38"/>
    </row>
    <row r="10" spans="2:46" s="1" customFormat="1">
      <c r="B10" s="38"/>
      <c r="I10" s="110"/>
      <c r="L10" s="38"/>
    </row>
    <row r="11" spans="2:46" s="1" customFormat="1" ht="12" customHeight="1">
      <c r="B11" s="38"/>
      <c r="D11" s="109" t="s">
        <v>464</v>
      </c>
      <c r="F11" s="17" t="s">
        <v>447</v>
      </c>
      <c r="I11" s="111" t="s">
        <v>465</v>
      </c>
      <c r="J11" s="17" t="s">
        <v>447</v>
      </c>
      <c r="L11" s="38"/>
    </row>
    <row r="12" spans="2:46" s="1" customFormat="1" ht="12" customHeight="1">
      <c r="B12" s="38"/>
      <c r="D12" s="109" t="s">
        <v>466</v>
      </c>
      <c r="F12" s="17" t="s">
        <v>472</v>
      </c>
      <c r="I12" s="111" t="s">
        <v>468</v>
      </c>
      <c r="J12" s="112" t="str">
        <f>'Rekapitulace stavby'!AN8</f>
        <v>12. 7. 2018</v>
      </c>
      <c r="L12" s="38"/>
    </row>
    <row r="13" spans="2:46" s="1" customFormat="1" ht="10.9" customHeight="1">
      <c r="B13" s="38"/>
      <c r="I13" s="110"/>
      <c r="L13" s="38"/>
    </row>
    <row r="14" spans="2:46" s="1" customFormat="1" ht="12" customHeight="1">
      <c r="B14" s="38"/>
      <c r="D14" s="109" t="s">
        <v>470</v>
      </c>
      <c r="I14" s="111" t="s">
        <v>471</v>
      </c>
      <c r="J14" s="17" t="str">
        <f>IF('Rekapitulace stavby'!AN10="","",'Rekapitulace stavby'!AN10)</f>
        <v/>
      </c>
      <c r="L14" s="38"/>
    </row>
    <row r="15" spans="2:46" s="1" customFormat="1" ht="18" customHeight="1">
      <c r="B15" s="38"/>
      <c r="E15" s="17" t="str">
        <f>IF('Rekapitulace stavby'!E11="","",'Rekapitulace stavby'!E11)</f>
        <v xml:space="preserve"> </v>
      </c>
      <c r="I15" s="111" t="s">
        <v>473</v>
      </c>
      <c r="J15" s="17" t="str">
        <f>IF('Rekapitulace stavby'!AN11="","",'Rekapitulace stavby'!AN11)</f>
        <v/>
      </c>
      <c r="L15" s="38"/>
    </row>
    <row r="16" spans="2:46" s="1" customFormat="1" ht="6.95" customHeight="1">
      <c r="B16" s="38"/>
      <c r="I16" s="110"/>
      <c r="L16" s="38"/>
    </row>
    <row r="17" spans="2:12" s="1" customFormat="1" ht="12" customHeight="1">
      <c r="B17" s="38"/>
      <c r="D17" s="109" t="s">
        <v>474</v>
      </c>
      <c r="I17" s="111" t="s">
        <v>471</v>
      </c>
      <c r="J17" s="30" t="str">
        <f>'Rekapitulace stavby'!AN13</f>
        <v>Vyplň údaj</v>
      </c>
      <c r="L17" s="38"/>
    </row>
    <row r="18" spans="2:12" s="1" customFormat="1" ht="18" customHeight="1">
      <c r="B18" s="38"/>
      <c r="E18" s="491" t="str">
        <f>'Rekapitulace stavby'!E14</f>
        <v>Vyplň údaj</v>
      </c>
      <c r="F18" s="492"/>
      <c r="G18" s="492"/>
      <c r="H18" s="492"/>
      <c r="I18" s="111" t="s">
        <v>473</v>
      </c>
      <c r="J18" s="30" t="str">
        <f>'Rekapitulace stavby'!AN14</f>
        <v>Vyplň údaj</v>
      </c>
      <c r="L18" s="38"/>
    </row>
    <row r="19" spans="2:12" s="1" customFormat="1" ht="6.95" customHeight="1">
      <c r="B19" s="38"/>
      <c r="I19" s="110"/>
      <c r="L19" s="38"/>
    </row>
    <row r="20" spans="2:12" s="1" customFormat="1" ht="12" customHeight="1">
      <c r="B20" s="38"/>
      <c r="D20" s="109" t="s">
        <v>476</v>
      </c>
      <c r="I20" s="111" t="s">
        <v>471</v>
      </c>
      <c r="J20" s="17" t="str">
        <f>IF('Rekapitulace stavby'!AN16="","",'Rekapitulace stavby'!AN16)</f>
        <v/>
      </c>
      <c r="L20" s="38"/>
    </row>
    <row r="21" spans="2:12" s="1" customFormat="1" ht="18" customHeight="1">
      <c r="B21" s="38"/>
      <c r="E21" s="17" t="str">
        <f>IF('Rekapitulace stavby'!E17="","",'Rekapitulace stavby'!E17)</f>
        <v>Ing. Martin Herman</v>
      </c>
      <c r="I21" s="111" t="s">
        <v>473</v>
      </c>
      <c r="J21" s="17" t="str">
        <f>IF('Rekapitulace stavby'!AN17="","",'Rekapitulace stavby'!AN17)</f>
        <v/>
      </c>
      <c r="L21" s="38"/>
    </row>
    <row r="22" spans="2:12" s="1" customFormat="1" ht="6.95" customHeight="1">
      <c r="B22" s="38"/>
      <c r="I22" s="110"/>
      <c r="L22" s="38"/>
    </row>
    <row r="23" spans="2:12" s="1" customFormat="1" ht="12" customHeight="1">
      <c r="B23" s="38"/>
      <c r="D23" s="109" t="s">
        <v>479</v>
      </c>
      <c r="I23" s="111" t="s">
        <v>471</v>
      </c>
      <c r="J23" s="17" t="str">
        <f>IF('Rekapitulace stavby'!AN19="","",'Rekapitulace stavby'!AN19)</f>
        <v/>
      </c>
      <c r="L23" s="38"/>
    </row>
    <row r="24" spans="2:12" s="1" customFormat="1" ht="18" customHeight="1">
      <c r="B24" s="38"/>
      <c r="E24" s="17" t="str">
        <f>IF('Rekapitulace stavby'!E20="","",'Rekapitulace stavby'!E20)</f>
        <v>VIS s.r.o., Hradec Králové, Dita Paštová</v>
      </c>
      <c r="I24" s="111" t="s">
        <v>473</v>
      </c>
      <c r="J24" s="17" t="str">
        <f>IF('Rekapitulace stavby'!AN20="","",'Rekapitulace stavby'!AN20)</f>
        <v/>
      </c>
      <c r="L24" s="38"/>
    </row>
    <row r="25" spans="2:12" s="1" customFormat="1" ht="6.95" customHeight="1">
      <c r="B25" s="38"/>
      <c r="I25" s="110"/>
      <c r="L25" s="38"/>
    </row>
    <row r="26" spans="2:12" s="1" customFormat="1" ht="12" customHeight="1">
      <c r="B26" s="38"/>
      <c r="D26" s="109" t="s">
        <v>481</v>
      </c>
      <c r="I26" s="110"/>
      <c r="L26" s="38"/>
    </row>
    <row r="27" spans="2:12" s="7" customFormat="1" ht="16.5" customHeight="1">
      <c r="B27" s="113"/>
      <c r="E27" s="493" t="s">
        <v>447</v>
      </c>
      <c r="F27" s="493"/>
      <c r="G27" s="493"/>
      <c r="H27" s="493"/>
      <c r="I27" s="114"/>
      <c r="L27" s="113"/>
    </row>
    <row r="28" spans="2:12" s="1" customFormat="1" ht="6.95" customHeight="1">
      <c r="B28" s="38"/>
      <c r="I28" s="110"/>
      <c r="L28" s="38"/>
    </row>
    <row r="29" spans="2:12" s="1" customFormat="1" ht="6.95" customHeight="1">
      <c r="B29" s="38"/>
      <c r="D29" s="56"/>
      <c r="E29" s="56"/>
      <c r="F29" s="56"/>
      <c r="G29" s="56"/>
      <c r="H29" s="56"/>
      <c r="I29" s="115"/>
      <c r="J29" s="56"/>
      <c r="K29" s="56"/>
      <c r="L29" s="38"/>
    </row>
    <row r="30" spans="2:12" s="1" customFormat="1" ht="25.35" customHeight="1">
      <c r="B30" s="38"/>
      <c r="D30" s="116" t="s">
        <v>482</v>
      </c>
      <c r="I30" s="110"/>
      <c r="J30" s="117">
        <f>ROUND(J80, 2)</f>
        <v>0</v>
      </c>
      <c r="L30" s="38"/>
    </row>
    <row r="31" spans="2:12" s="1" customFormat="1" ht="6.95" customHeight="1">
      <c r="B31" s="38"/>
      <c r="D31" s="56"/>
      <c r="E31" s="56"/>
      <c r="F31" s="56"/>
      <c r="G31" s="56"/>
      <c r="H31" s="56"/>
      <c r="I31" s="115"/>
      <c r="J31" s="56"/>
      <c r="K31" s="56"/>
      <c r="L31" s="38"/>
    </row>
    <row r="32" spans="2:12" s="1" customFormat="1" ht="14.45" customHeight="1">
      <c r="B32" s="38"/>
      <c r="F32" s="118" t="s">
        <v>484</v>
      </c>
      <c r="I32" s="119" t="s">
        <v>483</v>
      </c>
      <c r="J32" s="118" t="s">
        <v>485</v>
      </c>
      <c r="L32" s="38"/>
    </row>
    <row r="33" spans="2:12" s="1" customFormat="1" ht="14.45" customHeight="1">
      <c r="B33" s="38"/>
      <c r="D33" s="109" t="s">
        <v>486</v>
      </c>
      <c r="E33" s="109" t="s">
        <v>487</v>
      </c>
      <c r="F33" s="120">
        <f>ROUND((SUM(BE80:BE109)),  2)</f>
        <v>0</v>
      </c>
      <c r="I33" s="121">
        <v>0.21</v>
      </c>
      <c r="J33" s="120">
        <f>ROUND(((SUM(BE80:BE109))*I33),  2)</f>
        <v>0</v>
      </c>
      <c r="L33" s="38"/>
    </row>
    <row r="34" spans="2:12" s="1" customFormat="1" ht="14.45" customHeight="1">
      <c r="B34" s="38"/>
      <c r="E34" s="109" t="s">
        <v>488</v>
      </c>
      <c r="F34" s="120">
        <f>ROUND((SUM(BF80:BF109)),  2)</f>
        <v>0</v>
      </c>
      <c r="I34" s="121">
        <v>0.15</v>
      </c>
      <c r="J34" s="120">
        <f>ROUND(((SUM(BF80:BF109))*I34),  2)</f>
        <v>0</v>
      </c>
      <c r="L34" s="38"/>
    </row>
    <row r="35" spans="2:12" s="1" customFormat="1" ht="14.45" hidden="1" customHeight="1">
      <c r="B35" s="38"/>
      <c r="E35" s="109" t="s">
        <v>489</v>
      </c>
      <c r="F35" s="120">
        <f>ROUND((SUM(BG80:BG109)),  2)</f>
        <v>0</v>
      </c>
      <c r="I35" s="121">
        <v>0.21</v>
      </c>
      <c r="J35" s="120">
        <f>0</f>
        <v>0</v>
      </c>
      <c r="L35" s="38"/>
    </row>
    <row r="36" spans="2:12" s="1" customFormat="1" ht="14.45" hidden="1" customHeight="1">
      <c r="B36" s="38"/>
      <c r="E36" s="109" t="s">
        <v>490</v>
      </c>
      <c r="F36" s="120">
        <f>ROUND((SUM(BH80:BH109)),  2)</f>
        <v>0</v>
      </c>
      <c r="I36" s="121">
        <v>0.15</v>
      </c>
      <c r="J36" s="120">
        <f>0</f>
        <v>0</v>
      </c>
      <c r="L36" s="38"/>
    </row>
    <row r="37" spans="2:12" s="1" customFormat="1" ht="14.45" hidden="1" customHeight="1">
      <c r="B37" s="38"/>
      <c r="E37" s="109" t="s">
        <v>491</v>
      </c>
      <c r="F37" s="120">
        <f>ROUND((SUM(BI80:BI109)),  2)</f>
        <v>0</v>
      </c>
      <c r="I37" s="121">
        <v>0</v>
      </c>
      <c r="J37" s="120">
        <f>0</f>
        <v>0</v>
      </c>
      <c r="L37" s="38"/>
    </row>
    <row r="38" spans="2:12" s="1" customFormat="1" ht="6.95" customHeight="1">
      <c r="B38" s="38"/>
      <c r="I38" s="110"/>
      <c r="L38" s="38"/>
    </row>
    <row r="39" spans="2:12" s="1" customFormat="1" ht="25.35" customHeight="1">
      <c r="B39" s="38"/>
      <c r="C39" s="122"/>
      <c r="D39" s="123" t="s">
        <v>492</v>
      </c>
      <c r="E39" s="124"/>
      <c r="F39" s="124"/>
      <c r="G39" s="125" t="s">
        <v>493</v>
      </c>
      <c r="H39" s="126" t="s">
        <v>494</v>
      </c>
      <c r="I39" s="127"/>
      <c r="J39" s="128">
        <f>SUM(J30:J37)</f>
        <v>0</v>
      </c>
      <c r="K39" s="129"/>
      <c r="L39" s="38"/>
    </row>
    <row r="40" spans="2:12" s="1" customFormat="1" ht="14.45" customHeight="1">
      <c r="B40" s="130"/>
      <c r="C40" s="131"/>
      <c r="D40" s="131"/>
      <c r="E40" s="131"/>
      <c r="F40" s="131"/>
      <c r="G40" s="131"/>
      <c r="H40" s="131"/>
      <c r="I40" s="132"/>
      <c r="J40" s="131"/>
      <c r="K40" s="131"/>
      <c r="L40" s="38"/>
    </row>
    <row r="44" spans="2:12" s="1" customFormat="1" ht="6.95" customHeight="1">
      <c r="B44" s="133"/>
      <c r="C44" s="134"/>
      <c r="D44" s="134"/>
      <c r="E44" s="134"/>
      <c r="F44" s="134"/>
      <c r="G44" s="134"/>
      <c r="H44" s="134"/>
      <c r="I44" s="135"/>
      <c r="J44" s="134"/>
      <c r="K44" s="134"/>
      <c r="L44" s="38"/>
    </row>
    <row r="45" spans="2:12" s="1" customFormat="1" ht="24.95" customHeight="1">
      <c r="B45" s="34"/>
      <c r="C45" s="23" t="s">
        <v>569</v>
      </c>
      <c r="D45" s="35"/>
      <c r="E45" s="35"/>
      <c r="F45" s="35"/>
      <c r="G45" s="35"/>
      <c r="H45" s="35"/>
      <c r="I45" s="110"/>
      <c r="J45" s="35"/>
      <c r="K45" s="35"/>
      <c r="L45" s="38"/>
    </row>
    <row r="46" spans="2:12" s="1" customFormat="1" ht="6.95" customHeight="1">
      <c r="B46" s="34"/>
      <c r="C46" s="35"/>
      <c r="D46" s="35"/>
      <c r="E46" s="35"/>
      <c r="F46" s="35"/>
      <c r="G46" s="35"/>
      <c r="H46" s="35"/>
      <c r="I46" s="110"/>
      <c r="J46" s="35"/>
      <c r="K46" s="35"/>
      <c r="L46" s="38"/>
    </row>
    <row r="47" spans="2:12" s="1" customFormat="1" ht="12" customHeight="1">
      <c r="B47" s="34"/>
      <c r="C47" s="29" t="s">
        <v>462</v>
      </c>
      <c r="D47" s="35"/>
      <c r="E47" s="35"/>
      <c r="F47" s="35"/>
      <c r="G47" s="35"/>
      <c r="H47" s="35"/>
      <c r="I47" s="110"/>
      <c r="J47" s="35"/>
      <c r="K47" s="35"/>
      <c r="L47" s="38"/>
    </row>
    <row r="48" spans="2:12" s="1" customFormat="1" ht="16.5" customHeight="1">
      <c r="B48" s="34"/>
      <c r="C48" s="35"/>
      <c r="D48" s="35"/>
      <c r="E48" s="485" t="str">
        <f>E7</f>
        <v>Kanalizace Klučov - napojení místních částí Žhery a Skramníky - UZ+ NN - doplnění dotazů</v>
      </c>
      <c r="F48" s="486"/>
      <c r="G48" s="486"/>
      <c r="H48" s="486"/>
      <c r="I48" s="110"/>
      <c r="J48" s="35"/>
      <c r="K48" s="35"/>
      <c r="L48" s="38"/>
    </row>
    <row r="49" spans="2:47" s="1" customFormat="1" ht="12" customHeight="1">
      <c r="B49" s="34"/>
      <c r="C49" s="29" t="s">
        <v>567</v>
      </c>
      <c r="D49" s="35"/>
      <c r="E49" s="35"/>
      <c r="F49" s="35"/>
      <c r="G49" s="35"/>
      <c r="H49" s="35"/>
      <c r="I49" s="110"/>
      <c r="J49" s="35"/>
      <c r="K49" s="35"/>
      <c r="L49" s="38"/>
    </row>
    <row r="50" spans="2:47" s="1" customFormat="1" ht="16.5" customHeight="1">
      <c r="B50" s="34"/>
      <c r="C50" s="35"/>
      <c r="D50" s="35"/>
      <c r="E50" s="462" t="str">
        <f>E9</f>
        <v>VRN - Vedlejší rozpočtové náklady</v>
      </c>
      <c r="F50" s="461"/>
      <c r="G50" s="461"/>
      <c r="H50" s="461"/>
      <c r="I50" s="110"/>
      <c r="J50" s="35"/>
      <c r="K50" s="35"/>
      <c r="L50" s="38"/>
    </row>
    <row r="51" spans="2:47" s="1" customFormat="1" ht="6.95" customHeight="1">
      <c r="B51" s="34"/>
      <c r="C51" s="35"/>
      <c r="D51" s="35"/>
      <c r="E51" s="35"/>
      <c r="F51" s="35"/>
      <c r="G51" s="35"/>
      <c r="H51" s="35"/>
      <c r="I51" s="110"/>
      <c r="J51" s="35"/>
      <c r="K51" s="35"/>
      <c r="L51" s="38"/>
    </row>
    <row r="52" spans="2:47" s="1" customFormat="1" ht="12" customHeight="1">
      <c r="B52" s="34"/>
      <c r="C52" s="29" t="s">
        <v>466</v>
      </c>
      <c r="D52" s="35"/>
      <c r="E52" s="35"/>
      <c r="F52" s="27" t="str">
        <f>F12</f>
        <v xml:space="preserve"> </v>
      </c>
      <c r="G52" s="35"/>
      <c r="H52" s="35"/>
      <c r="I52" s="111" t="s">
        <v>468</v>
      </c>
      <c r="J52" s="55" t="str">
        <f>IF(J12="","",J12)</f>
        <v>12. 7. 2018</v>
      </c>
      <c r="K52" s="35"/>
      <c r="L52" s="38"/>
    </row>
    <row r="53" spans="2:47" s="1" customFormat="1" ht="6.95" customHeight="1">
      <c r="B53" s="34"/>
      <c r="C53" s="35"/>
      <c r="D53" s="35"/>
      <c r="E53" s="35"/>
      <c r="F53" s="35"/>
      <c r="G53" s="35"/>
      <c r="H53" s="35"/>
      <c r="I53" s="110"/>
      <c r="J53" s="35"/>
      <c r="K53" s="35"/>
      <c r="L53" s="38"/>
    </row>
    <row r="54" spans="2:47" s="1" customFormat="1" ht="13.7" customHeight="1">
      <c r="B54" s="34"/>
      <c r="C54" s="29" t="s">
        <v>470</v>
      </c>
      <c r="D54" s="35"/>
      <c r="E54" s="35"/>
      <c r="F54" s="27" t="str">
        <f>E15</f>
        <v xml:space="preserve"> </v>
      </c>
      <c r="G54" s="35"/>
      <c r="H54" s="35"/>
      <c r="I54" s="111" t="s">
        <v>476</v>
      </c>
      <c r="J54" s="32" t="str">
        <f>E21</f>
        <v>Ing. Martin Herman</v>
      </c>
      <c r="K54" s="35"/>
      <c r="L54" s="38"/>
    </row>
    <row r="55" spans="2:47" s="1" customFormat="1" ht="24.95" customHeight="1">
      <c r="B55" s="34"/>
      <c r="C55" s="29" t="s">
        <v>474</v>
      </c>
      <c r="D55" s="35"/>
      <c r="E55" s="35"/>
      <c r="F55" s="27" t="str">
        <f>IF(E18="","",E18)</f>
        <v>Vyplň údaj</v>
      </c>
      <c r="G55" s="35"/>
      <c r="H55" s="35"/>
      <c r="I55" s="111" t="s">
        <v>479</v>
      </c>
      <c r="J55" s="32" t="str">
        <f>E24</f>
        <v>VIS s.r.o., Hradec Králové, Dita Paštová</v>
      </c>
      <c r="K55" s="35"/>
      <c r="L55" s="38"/>
    </row>
    <row r="56" spans="2:47" s="1" customFormat="1" ht="10.35" customHeight="1">
      <c r="B56" s="34"/>
      <c r="C56" s="35"/>
      <c r="D56" s="35"/>
      <c r="E56" s="35"/>
      <c r="F56" s="35"/>
      <c r="G56" s="35"/>
      <c r="H56" s="35"/>
      <c r="I56" s="110"/>
      <c r="J56" s="35"/>
      <c r="K56" s="35"/>
      <c r="L56" s="38"/>
    </row>
    <row r="57" spans="2:47" s="1" customFormat="1" ht="29.25" customHeight="1">
      <c r="B57" s="34"/>
      <c r="C57" s="136" t="s">
        <v>570</v>
      </c>
      <c r="D57" s="42"/>
      <c r="E57" s="42"/>
      <c r="F57" s="42"/>
      <c r="G57" s="42"/>
      <c r="H57" s="42"/>
      <c r="I57" s="137"/>
      <c r="J57" s="138" t="s">
        <v>571</v>
      </c>
      <c r="K57" s="42"/>
      <c r="L57" s="38"/>
    </row>
    <row r="58" spans="2:47" s="1" customFormat="1" ht="10.35" customHeight="1">
      <c r="B58" s="34"/>
      <c r="C58" s="35"/>
      <c r="D58" s="35"/>
      <c r="E58" s="35"/>
      <c r="F58" s="35"/>
      <c r="G58" s="35"/>
      <c r="H58" s="35"/>
      <c r="I58" s="110"/>
      <c r="J58" s="35"/>
      <c r="K58" s="35"/>
      <c r="L58" s="38"/>
    </row>
    <row r="59" spans="2:47" s="1" customFormat="1" ht="22.9" customHeight="1">
      <c r="B59" s="34"/>
      <c r="C59" s="139" t="s">
        <v>572</v>
      </c>
      <c r="D59" s="35"/>
      <c r="E59" s="35"/>
      <c r="F59" s="35"/>
      <c r="G59" s="35"/>
      <c r="H59" s="35"/>
      <c r="I59" s="110"/>
      <c r="J59" s="72">
        <f>J80</f>
        <v>0</v>
      </c>
      <c r="K59" s="35"/>
      <c r="L59" s="38"/>
      <c r="AU59" s="17" t="s">
        <v>573</v>
      </c>
    </row>
    <row r="60" spans="2:47" s="8" customFormat="1" ht="24.95" customHeight="1">
      <c r="B60" s="140"/>
      <c r="C60" s="141"/>
      <c r="D60" s="142" t="s">
        <v>297</v>
      </c>
      <c r="E60" s="143"/>
      <c r="F60" s="143"/>
      <c r="G60" s="143"/>
      <c r="H60" s="143"/>
      <c r="I60" s="144"/>
      <c r="J60" s="145">
        <f>J81</f>
        <v>0</v>
      </c>
      <c r="K60" s="141"/>
      <c r="L60" s="146"/>
    </row>
    <row r="61" spans="2:47" s="1" customFormat="1" ht="21.75" customHeight="1">
      <c r="B61" s="34"/>
      <c r="C61" s="35"/>
      <c r="D61" s="35"/>
      <c r="E61" s="35"/>
      <c r="F61" s="35"/>
      <c r="G61" s="35"/>
      <c r="H61" s="35"/>
      <c r="I61" s="110"/>
      <c r="J61" s="35"/>
      <c r="K61" s="35"/>
      <c r="L61" s="38"/>
    </row>
    <row r="62" spans="2:47" s="1" customFormat="1" ht="6.95" customHeight="1">
      <c r="B62" s="46"/>
      <c r="C62" s="47"/>
      <c r="D62" s="47"/>
      <c r="E62" s="47"/>
      <c r="F62" s="47"/>
      <c r="G62" s="47"/>
      <c r="H62" s="47"/>
      <c r="I62" s="132"/>
      <c r="J62" s="47"/>
      <c r="K62" s="47"/>
      <c r="L62" s="38"/>
    </row>
    <row r="66" spans="2:63" s="1" customFormat="1" ht="6.95" customHeight="1">
      <c r="B66" s="48"/>
      <c r="C66" s="49"/>
      <c r="D66" s="49"/>
      <c r="E66" s="49"/>
      <c r="F66" s="49"/>
      <c r="G66" s="49"/>
      <c r="H66" s="49"/>
      <c r="I66" s="135"/>
      <c r="J66" s="49"/>
      <c r="K66" s="49"/>
      <c r="L66" s="38"/>
    </row>
    <row r="67" spans="2:63" s="1" customFormat="1" ht="24.95" customHeight="1">
      <c r="B67" s="34"/>
      <c r="C67" s="23" t="s">
        <v>583</v>
      </c>
      <c r="D67" s="35"/>
      <c r="E67" s="35"/>
      <c r="F67" s="35"/>
      <c r="G67" s="35"/>
      <c r="H67" s="35"/>
      <c r="I67" s="110"/>
      <c r="J67" s="35"/>
      <c r="K67" s="35"/>
      <c r="L67" s="38"/>
    </row>
    <row r="68" spans="2:63" s="1" customFormat="1" ht="6.95" customHeight="1">
      <c r="B68" s="34"/>
      <c r="C68" s="35"/>
      <c r="D68" s="35"/>
      <c r="E68" s="35"/>
      <c r="F68" s="35"/>
      <c r="G68" s="35"/>
      <c r="H68" s="35"/>
      <c r="I68" s="110"/>
      <c r="J68" s="35"/>
      <c r="K68" s="35"/>
      <c r="L68" s="38"/>
    </row>
    <row r="69" spans="2:63" s="1" customFormat="1" ht="12" customHeight="1">
      <c r="B69" s="34"/>
      <c r="C69" s="29" t="s">
        <v>462</v>
      </c>
      <c r="D69" s="35"/>
      <c r="E69" s="35"/>
      <c r="F69" s="35"/>
      <c r="G69" s="35"/>
      <c r="H69" s="35"/>
      <c r="I69" s="110"/>
      <c r="J69" s="35"/>
      <c r="K69" s="35"/>
      <c r="L69" s="38"/>
    </row>
    <row r="70" spans="2:63" s="1" customFormat="1" ht="16.5" customHeight="1">
      <c r="B70" s="34"/>
      <c r="C70" s="35"/>
      <c r="D70" s="35"/>
      <c r="E70" s="485" t="str">
        <f>E7</f>
        <v>Kanalizace Klučov - napojení místních částí Žhery a Skramníky - UZ+ NN - doplnění dotazů</v>
      </c>
      <c r="F70" s="486"/>
      <c r="G70" s="486"/>
      <c r="H70" s="486"/>
      <c r="I70" s="110"/>
      <c r="J70" s="35"/>
      <c r="K70" s="35"/>
      <c r="L70" s="38"/>
    </row>
    <row r="71" spans="2:63" s="1" customFormat="1" ht="12" customHeight="1">
      <c r="B71" s="34"/>
      <c r="C71" s="29" t="s">
        <v>567</v>
      </c>
      <c r="D71" s="35"/>
      <c r="E71" s="35"/>
      <c r="F71" s="35"/>
      <c r="G71" s="35"/>
      <c r="H71" s="35"/>
      <c r="I71" s="110"/>
      <c r="J71" s="35"/>
      <c r="K71" s="35"/>
      <c r="L71" s="38"/>
    </row>
    <row r="72" spans="2:63" s="1" customFormat="1" ht="16.5" customHeight="1">
      <c r="B72" s="34"/>
      <c r="C72" s="35"/>
      <c r="D72" s="35"/>
      <c r="E72" s="462" t="str">
        <f>E9</f>
        <v>VRN - Vedlejší rozpočtové náklady</v>
      </c>
      <c r="F72" s="461"/>
      <c r="G72" s="461"/>
      <c r="H72" s="461"/>
      <c r="I72" s="110"/>
      <c r="J72" s="35"/>
      <c r="K72" s="35"/>
      <c r="L72" s="38"/>
    </row>
    <row r="73" spans="2:63" s="1" customFormat="1" ht="6.95" customHeight="1">
      <c r="B73" s="34"/>
      <c r="C73" s="35"/>
      <c r="D73" s="35"/>
      <c r="E73" s="35"/>
      <c r="F73" s="35"/>
      <c r="G73" s="35"/>
      <c r="H73" s="35"/>
      <c r="I73" s="110"/>
      <c r="J73" s="35"/>
      <c r="K73" s="35"/>
      <c r="L73" s="38"/>
    </row>
    <row r="74" spans="2:63" s="1" customFormat="1" ht="12" customHeight="1">
      <c r="B74" s="34"/>
      <c r="C74" s="29" t="s">
        <v>466</v>
      </c>
      <c r="D74" s="35"/>
      <c r="E74" s="35"/>
      <c r="F74" s="27" t="str">
        <f>F12</f>
        <v xml:space="preserve"> </v>
      </c>
      <c r="G74" s="35"/>
      <c r="H74" s="35"/>
      <c r="I74" s="111" t="s">
        <v>468</v>
      </c>
      <c r="J74" s="55" t="str">
        <f>IF(J12="","",J12)</f>
        <v>12. 7. 2018</v>
      </c>
      <c r="K74" s="35"/>
      <c r="L74" s="38"/>
    </row>
    <row r="75" spans="2:63" s="1" customFormat="1" ht="6.95" customHeight="1">
      <c r="B75" s="34"/>
      <c r="C75" s="35"/>
      <c r="D75" s="35"/>
      <c r="E75" s="35"/>
      <c r="F75" s="35"/>
      <c r="G75" s="35"/>
      <c r="H75" s="35"/>
      <c r="I75" s="110"/>
      <c r="J75" s="35"/>
      <c r="K75" s="35"/>
      <c r="L75" s="38"/>
    </row>
    <row r="76" spans="2:63" s="1" customFormat="1" ht="13.7" customHeight="1">
      <c r="B76" s="34"/>
      <c r="C76" s="29" t="s">
        <v>470</v>
      </c>
      <c r="D76" s="35"/>
      <c r="E76" s="35"/>
      <c r="F76" s="27" t="str">
        <f>E15</f>
        <v xml:space="preserve"> </v>
      </c>
      <c r="G76" s="35"/>
      <c r="H76" s="35"/>
      <c r="I76" s="111" t="s">
        <v>476</v>
      </c>
      <c r="J76" s="32" t="str">
        <f>E21</f>
        <v>Ing. Martin Herman</v>
      </c>
      <c r="K76" s="35"/>
      <c r="L76" s="38"/>
    </row>
    <row r="77" spans="2:63" s="1" customFormat="1" ht="24.95" customHeight="1">
      <c r="B77" s="34"/>
      <c r="C77" s="29" t="s">
        <v>474</v>
      </c>
      <c r="D77" s="35"/>
      <c r="E77" s="35"/>
      <c r="F77" s="27" t="str">
        <f>IF(E18="","",E18)</f>
        <v>Vyplň údaj</v>
      </c>
      <c r="G77" s="35"/>
      <c r="H77" s="35"/>
      <c r="I77" s="111" t="s">
        <v>479</v>
      </c>
      <c r="J77" s="32" t="str">
        <f>E24</f>
        <v>VIS s.r.o., Hradec Králové, Dita Paštová</v>
      </c>
      <c r="K77" s="35"/>
      <c r="L77" s="38"/>
    </row>
    <row r="78" spans="2:63" s="1" customFormat="1" ht="10.35" customHeight="1">
      <c r="B78" s="34"/>
      <c r="C78" s="35"/>
      <c r="D78" s="35"/>
      <c r="E78" s="35"/>
      <c r="F78" s="35"/>
      <c r="G78" s="35"/>
      <c r="H78" s="35"/>
      <c r="I78" s="110"/>
      <c r="J78" s="35"/>
      <c r="K78" s="35"/>
      <c r="L78" s="38"/>
    </row>
    <row r="79" spans="2:63" s="10" customFormat="1" ht="29.25" customHeight="1">
      <c r="B79" s="153"/>
      <c r="C79" s="154" t="s">
        <v>584</v>
      </c>
      <c r="D79" s="155" t="s">
        <v>501</v>
      </c>
      <c r="E79" s="155" t="s">
        <v>497</v>
      </c>
      <c r="F79" s="155" t="s">
        <v>498</v>
      </c>
      <c r="G79" s="155" t="s">
        <v>585</v>
      </c>
      <c r="H79" s="155" t="s">
        <v>586</v>
      </c>
      <c r="I79" s="156" t="s">
        <v>587</v>
      </c>
      <c r="J79" s="157" t="s">
        <v>571</v>
      </c>
      <c r="K79" s="158" t="s">
        <v>588</v>
      </c>
      <c r="L79" s="159"/>
      <c r="M79" s="63" t="s">
        <v>447</v>
      </c>
      <c r="N79" s="64" t="s">
        <v>486</v>
      </c>
      <c r="O79" s="64" t="s">
        <v>589</v>
      </c>
      <c r="P79" s="64" t="s">
        <v>590</v>
      </c>
      <c r="Q79" s="64" t="s">
        <v>591</v>
      </c>
      <c r="R79" s="64" t="s">
        <v>592</v>
      </c>
      <c r="S79" s="64" t="s">
        <v>593</v>
      </c>
      <c r="T79" s="65" t="s">
        <v>594</v>
      </c>
    </row>
    <row r="80" spans="2:63" s="1" customFormat="1" ht="22.9" customHeight="1">
      <c r="B80" s="34"/>
      <c r="C80" s="70" t="s">
        <v>595</v>
      </c>
      <c r="D80" s="35"/>
      <c r="E80" s="35"/>
      <c r="F80" s="35"/>
      <c r="G80" s="35"/>
      <c r="H80" s="35"/>
      <c r="I80" s="110"/>
      <c r="J80" s="160">
        <f>BK80</f>
        <v>0</v>
      </c>
      <c r="K80" s="35"/>
      <c r="L80" s="38"/>
      <c r="M80" s="66"/>
      <c r="N80" s="67"/>
      <c r="O80" s="67"/>
      <c r="P80" s="161">
        <f>P81</f>
        <v>0</v>
      </c>
      <c r="Q80" s="67"/>
      <c r="R80" s="161">
        <f>R81</f>
        <v>0</v>
      </c>
      <c r="S80" s="67"/>
      <c r="T80" s="162">
        <f>T81</f>
        <v>0</v>
      </c>
      <c r="AT80" s="17" t="s">
        <v>515</v>
      </c>
      <c r="AU80" s="17" t="s">
        <v>573</v>
      </c>
      <c r="BK80" s="163">
        <f>BK81</f>
        <v>0</v>
      </c>
    </row>
    <row r="81" spans="2:65" s="11" customFormat="1" ht="25.9" customHeight="1">
      <c r="B81" s="164"/>
      <c r="C81" s="165"/>
      <c r="D81" s="166" t="s">
        <v>515</v>
      </c>
      <c r="E81" s="167" t="s">
        <v>563</v>
      </c>
      <c r="F81" s="167" t="s">
        <v>564</v>
      </c>
      <c r="G81" s="165"/>
      <c r="H81" s="165"/>
      <c r="I81" s="168"/>
      <c r="J81" s="169">
        <f>BK81</f>
        <v>0</v>
      </c>
      <c r="K81" s="165"/>
      <c r="L81" s="170"/>
      <c r="M81" s="171"/>
      <c r="N81" s="172"/>
      <c r="O81" s="172"/>
      <c r="P81" s="173">
        <f>SUM(P82:P109)</f>
        <v>0</v>
      </c>
      <c r="Q81" s="172"/>
      <c r="R81" s="173">
        <f>SUM(R82:R109)</f>
        <v>0</v>
      </c>
      <c r="S81" s="172"/>
      <c r="T81" s="174">
        <f>SUM(T82:T109)</f>
        <v>0</v>
      </c>
      <c r="AR81" s="175" t="s">
        <v>619</v>
      </c>
      <c r="AT81" s="176" t="s">
        <v>515</v>
      </c>
      <c r="AU81" s="176" t="s">
        <v>516</v>
      </c>
      <c r="AY81" s="175" t="s">
        <v>598</v>
      </c>
      <c r="BK81" s="177">
        <f>SUM(BK82:BK109)</f>
        <v>0</v>
      </c>
    </row>
    <row r="82" spans="2:65" s="1" customFormat="1" ht="16.5" customHeight="1">
      <c r="B82" s="34"/>
      <c r="C82" s="180" t="s">
        <v>523</v>
      </c>
      <c r="D82" s="180" t="s">
        <v>600</v>
      </c>
      <c r="E82" s="181" t="s">
        <v>523</v>
      </c>
      <c r="F82" s="182" t="s">
        <v>298</v>
      </c>
      <c r="G82" s="183" t="s">
        <v>967</v>
      </c>
      <c r="H82" s="184">
        <v>1</v>
      </c>
      <c r="I82" s="185"/>
      <c r="J82" s="186">
        <f t="shared" ref="J82:J109" si="0">ROUND(I82*H82,2)</f>
        <v>0</v>
      </c>
      <c r="K82" s="182" t="s">
        <v>447</v>
      </c>
      <c r="L82" s="38"/>
      <c r="M82" s="187" t="s">
        <v>447</v>
      </c>
      <c r="N82" s="188" t="s">
        <v>487</v>
      </c>
      <c r="O82" s="60"/>
      <c r="P82" s="189">
        <f t="shared" ref="P82:P109" si="1">O82*H82</f>
        <v>0</v>
      </c>
      <c r="Q82" s="189">
        <v>0</v>
      </c>
      <c r="R82" s="189">
        <f t="shared" ref="R82:R109" si="2">Q82*H82</f>
        <v>0</v>
      </c>
      <c r="S82" s="189">
        <v>0</v>
      </c>
      <c r="T82" s="190">
        <f t="shared" ref="T82:T109" si="3">S82*H82</f>
        <v>0</v>
      </c>
      <c r="AR82" s="17" t="s">
        <v>299</v>
      </c>
      <c r="AT82" s="17" t="s">
        <v>600</v>
      </c>
      <c r="AU82" s="17" t="s">
        <v>523</v>
      </c>
      <c r="AY82" s="17" t="s">
        <v>598</v>
      </c>
      <c r="BE82" s="191">
        <f t="shared" ref="BE82:BE109" si="4">IF(N82="základní",J82,0)</f>
        <v>0</v>
      </c>
      <c r="BF82" s="191">
        <f t="shared" ref="BF82:BF109" si="5">IF(N82="snížená",J82,0)</f>
        <v>0</v>
      </c>
      <c r="BG82" s="191">
        <f t="shared" ref="BG82:BG109" si="6">IF(N82="zákl. přenesená",J82,0)</f>
        <v>0</v>
      </c>
      <c r="BH82" s="191">
        <f t="shared" ref="BH82:BH109" si="7">IF(N82="sníž. přenesená",J82,0)</f>
        <v>0</v>
      </c>
      <c r="BI82" s="191">
        <f t="shared" ref="BI82:BI109" si="8">IF(N82="nulová",J82,0)</f>
        <v>0</v>
      </c>
      <c r="BJ82" s="17" t="s">
        <v>523</v>
      </c>
      <c r="BK82" s="191">
        <f t="shared" ref="BK82:BK109" si="9">ROUND(I82*H82,2)</f>
        <v>0</v>
      </c>
      <c r="BL82" s="17" t="s">
        <v>299</v>
      </c>
      <c r="BM82" s="17" t="s">
        <v>300</v>
      </c>
    </row>
    <row r="83" spans="2:65" s="1" customFormat="1" ht="16.5" customHeight="1">
      <c r="B83" s="34"/>
      <c r="C83" s="180" t="s">
        <v>525</v>
      </c>
      <c r="D83" s="180" t="s">
        <v>600</v>
      </c>
      <c r="E83" s="181" t="s">
        <v>525</v>
      </c>
      <c r="F83" s="182" t="s">
        <v>301</v>
      </c>
      <c r="G83" s="183" t="s">
        <v>967</v>
      </c>
      <c r="H83" s="184">
        <v>1</v>
      </c>
      <c r="I83" s="185"/>
      <c r="J83" s="186">
        <f t="shared" si="0"/>
        <v>0</v>
      </c>
      <c r="K83" s="182" t="s">
        <v>447</v>
      </c>
      <c r="L83" s="38"/>
      <c r="M83" s="187" t="s">
        <v>447</v>
      </c>
      <c r="N83" s="188" t="s">
        <v>487</v>
      </c>
      <c r="O83" s="60"/>
      <c r="P83" s="189">
        <f t="shared" si="1"/>
        <v>0</v>
      </c>
      <c r="Q83" s="189">
        <v>0</v>
      </c>
      <c r="R83" s="189">
        <f t="shared" si="2"/>
        <v>0</v>
      </c>
      <c r="S83" s="189">
        <v>0</v>
      </c>
      <c r="T83" s="190">
        <f t="shared" si="3"/>
        <v>0</v>
      </c>
      <c r="AR83" s="17" t="s">
        <v>299</v>
      </c>
      <c r="AT83" s="17" t="s">
        <v>600</v>
      </c>
      <c r="AU83" s="17" t="s">
        <v>523</v>
      </c>
      <c r="AY83" s="17" t="s">
        <v>598</v>
      </c>
      <c r="BE83" s="191">
        <f t="shared" si="4"/>
        <v>0</v>
      </c>
      <c r="BF83" s="191">
        <f t="shared" si="5"/>
        <v>0</v>
      </c>
      <c r="BG83" s="191">
        <f t="shared" si="6"/>
        <v>0</v>
      </c>
      <c r="BH83" s="191">
        <f t="shared" si="7"/>
        <v>0</v>
      </c>
      <c r="BI83" s="191">
        <f t="shared" si="8"/>
        <v>0</v>
      </c>
      <c r="BJ83" s="17" t="s">
        <v>523</v>
      </c>
      <c r="BK83" s="191">
        <f t="shared" si="9"/>
        <v>0</v>
      </c>
      <c r="BL83" s="17" t="s">
        <v>299</v>
      </c>
      <c r="BM83" s="17" t="s">
        <v>302</v>
      </c>
    </row>
    <row r="84" spans="2:65" s="1" customFormat="1" ht="16.5" customHeight="1">
      <c r="B84" s="34"/>
      <c r="C84" s="180" t="s">
        <v>612</v>
      </c>
      <c r="D84" s="180" t="s">
        <v>600</v>
      </c>
      <c r="E84" s="181" t="s">
        <v>612</v>
      </c>
      <c r="F84" s="182" t="s">
        <v>303</v>
      </c>
      <c r="G84" s="183" t="s">
        <v>967</v>
      </c>
      <c r="H84" s="184">
        <v>1</v>
      </c>
      <c r="I84" s="185"/>
      <c r="J84" s="186">
        <f t="shared" si="0"/>
        <v>0</v>
      </c>
      <c r="K84" s="182" t="s">
        <v>447</v>
      </c>
      <c r="L84" s="38"/>
      <c r="M84" s="187" t="s">
        <v>447</v>
      </c>
      <c r="N84" s="188" t="s">
        <v>487</v>
      </c>
      <c r="O84" s="60"/>
      <c r="P84" s="189">
        <f t="shared" si="1"/>
        <v>0</v>
      </c>
      <c r="Q84" s="189">
        <v>0</v>
      </c>
      <c r="R84" s="189">
        <f t="shared" si="2"/>
        <v>0</v>
      </c>
      <c r="S84" s="189">
        <v>0</v>
      </c>
      <c r="T84" s="190">
        <f t="shared" si="3"/>
        <v>0</v>
      </c>
      <c r="AR84" s="17" t="s">
        <v>299</v>
      </c>
      <c r="AT84" s="17" t="s">
        <v>600</v>
      </c>
      <c r="AU84" s="17" t="s">
        <v>523</v>
      </c>
      <c r="AY84" s="17" t="s">
        <v>598</v>
      </c>
      <c r="BE84" s="191">
        <f t="shared" si="4"/>
        <v>0</v>
      </c>
      <c r="BF84" s="191">
        <f t="shared" si="5"/>
        <v>0</v>
      </c>
      <c r="BG84" s="191">
        <f t="shared" si="6"/>
        <v>0</v>
      </c>
      <c r="BH84" s="191">
        <f t="shared" si="7"/>
        <v>0</v>
      </c>
      <c r="BI84" s="191">
        <f t="shared" si="8"/>
        <v>0</v>
      </c>
      <c r="BJ84" s="17" t="s">
        <v>523</v>
      </c>
      <c r="BK84" s="191">
        <f t="shared" si="9"/>
        <v>0</v>
      </c>
      <c r="BL84" s="17" t="s">
        <v>299</v>
      </c>
      <c r="BM84" s="17" t="s">
        <v>304</v>
      </c>
    </row>
    <row r="85" spans="2:65" s="1" customFormat="1" ht="22.5" customHeight="1">
      <c r="B85" s="34"/>
      <c r="C85" s="180" t="s">
        <v>605</v>
      </c>
      <c r="D85" s="180" t="s">
        <v>600</v>
      </c>
      <c r="E85" s="181" t="s">
        <v>605</v>
      </c>
      <c r="F85" s="182" t="s">
        <v>305</v>
      </c>
      <c r="G85" s="183" t="s">
        <v>967</v>
      </c>
      <c r="H85" s="184">
        <v>1</v>
      </c>
      <c r="I85" s="185"/>
      <c r="J85" s="186">
        <f t="shared" si="0"/>
        <v>0</v>
      </c>
      <c r="K85" s="182" t="s">
        <v>447</v>
      </c>
      <c r="L85" s="38"/>
      <c r="M85" s="187" t="s">
        <v>447</v>
      </c>
      <c r="N85" s="188" t="s">
        <v>487</v>
      </c>
      <c r="O85" s="60"/>
      <c r="P85" s="189">
        <f t="shared" si="1"/>
        <v>0</v>
      </c>
      <c r="Q85" s="189">
        <v>0</v>
      </c>
      <c r="R85" s="189">
        <f t="shared" si="2"/>
        <v>0</v>
      </c>
      <c r="S85" s="189">
        <v>0</v>
      </c>
      <c r="T85" s="190">
        <f t="shared" si="3"/>
        <v>0</v>
      </c>
      <c r="AR85" s="17" t="s">
        <v>299</v>
      </c>
      <c r="AT85" s="17" t="s">
        <v>600</v>
      </c>
      <c r="AU85" s="17" t="s">
        <v>523</v>
      </c>
      <c r="AY85" s="17" t="s">
        <v>598</v>
      </c>
      <c r="BE85" s="191">
        <f t="shared" si="4"/>
        <v>0</v>
      </c>
      <c r="BF85" s="191">
        <f t="shared" si="5"/>
        <v>0</v>
      </c>
      <c r="BG85" s="191">
        <f t="shared" si="6"/>
        <v>0</v>
      </c>
      <c r="BH85" s="191">
        <f t="shared" si="7"/>
        <v>0</v>
      </c>
      <c r="BI85" s="191">
        <f t="shared" si="8"/>
        <v>0</v>
      </c>
      <c r="BJ85" s="17" t="s">
        <v>523</v>
      </c>
      <c r="BK85" s="191">
        <f t="shared" si="9"/>
        <v>0</v>
      </c>
      <c r="BL85" s="17" t="s">
        <v>299</v>
      </c>
      <c r="BM85" s="17" t="s">
        <v>306</v>
      </c>
    </row>
    <row r="86" spans="2:65" s="1" customFormat="1" ht="22.5" customHeight="1">
      <c r="B86" s="34"/>
      <c r="C86" s="180" t="s">
        <v>619</v>
      </c>
      <c r="D86" s="180" t="s">
        <v>600</v>
      </c>
      <c r="E86" s="181" t="s">
        <v>619</v>
      </c>
      <c r="F86" s="182" t="s">
        <v>307</v>
      </c>
      <c r="G86" s="183" t="s">
        <v>967</v>
      </c>
      <c r="H86" s="184">
        <v>1</v>
      </c>
      <c r="I86" s="185"/>
      <c r="J86" s="186">
        <f t="shared" si="0"/>
        <v>0</v>
      </c>
      <c r="K86" s="182" t="s">
        <v>447</v>
      </c>
      <c r="L86" s="38"/>
      <c r="M86" s="187" t="s">
        <v>447</v>
      </c>
      <c r="N86" s="188" t="s">
        <v>487</v>
      </c>
      <c r="O86" s="60"/>
      <c r="P86" s="189">
        <f t="shared" si="1"/>
        <v>0</v>
      </c>
      <c r="Q86" s="189">
        <v>0</v>
      </c>
      <c r="R86" s="189">
        <f t="shared" si="2"/>
        <v>0</v>
      </c>
      <c r="S86" s="189">
        <v>0</v>
      </c>
      <c r="T86" s="190">
        <f t="shared" si="3"/>
        <v>0</v>
      </c>
      <c r="AR86" s="17" t="s">
        <v>299</v>
      </c>
      <c r="AT86" s="17" t="s">
        <v>600</v>
      </c>
      <c r="AU86" s="17" t="s">
        <v>523</v>
      </c>
      <c r="AY86" s="17" t="s">
        <v>598</v>
      </c>
      <c r="BE86" s="191">
        <f t="shared" si="4"/>
        <v>0</v>
      </c>
      <c r="BF86" s="191">
        <f t="shared" si="5"/>
        <v>0</v>
      </c>
      <c r="BG86" s="191">
        <f t="shared" si="6"/>
        <v>0</v>
      </c>
      <c r="BH86" s="191">
        <f t="shared" si="7"/>
        <v>0</v>
      </c>
      <c r="BI86" s="191">
        <f t="shared" si="8"/>
        <v>0</v>
      </c>
      <c r="BJ86" s="17" t="s">
        <v>523</v>
      </c>
      <c r="BK86" s="191">
        <f t="shared" si="9"/>
        <v>0</v>
      </c>
      <c r="BL86" s="17" t="s">
        <v>299</v>
      </c>
      <c r="BM86" s="17" t="s">
        <v>308</v>
      </c>
    </row>
    <row r="87" spans="2:65" s="1" customFormat="1" ht="22.5" customHeight="1">
      <c r="B87" s="34"/>
      <c r="C87" s="180" t="s">
        <v>628</v>
      </c>
      <c r="D87" s="180" t="s">
        <v>600</v>
      </c>
      <c r="E87" s="181" t="s">
        <v>628</v>
      </c>
      <c r="F87" s="182" t="s">
        <v>309</v>
      </c>
      <c r="G87" s="183" t="s">
        <v>967</v>
      </c>
      <c r="H87" s="184">
        <v>1</v>
      </c>
      <c r="I87" s="185"/>
      <c r="J87" s="186">
        <f t="shared" si="0"/>
        <v>0</v>
      </c>
      <c r="K87" s="182" t="s">
        <v>447</v>
      </c>
      <c r="L87" s="38"/>
      <c r="M87" s="187" t="s">
        <v>447</v>
      </c>
      <c r="N87" s="188" t="s">
        <v>487</v>
      </c>
      <c r="O87" s="60"/>
      <c r="P87" s="189">
        <f t="shared" si="1"/>
        <v>0</v>
      </c>
      <c r="Q87" s="189">
        <v>0</v>
      </c>
      <c r="R87" s="189">
        <f t="shared" si="2"/>
        <v>0</v>
      </c>
      <c r="S87" s="189">
        <v>0</v>
      </c>
      <c r="T87" s="190">
        <f t="shared" si="3"/>
        <v>0</v>
      </c>
      <c r="AR87" s="17" t="s">
        <v>299</v>
      </c>
      <c r="AT87" s="17" t="s">
        <v>600</v>
      </c>
      <c r="AU87" s="17" t="s">
        <v>523</v>
      </c>
      <c r="AY87" s="17" t="s">
        <v>598</v>
      </c>
      <c r="BE87" s="191">
        <f t="shared" si="4"/>
        <v>0</v>
      </c>
      <c r="BF87" s="191">
        <f t="shared" si="5"/>
        <v>0</v>
      </c>
      <c r="BG87" s="191">
        <f t="shared" si="6"/>
        <v>0</v>
      </c>
      <c r="BH87" s="191">
        <f t="shared" si="7"/>
        <v>0</v>
      </c>
      <c r="BI87" s="191">
        <f t="shared" si="8"/>
        <v>0</v>
      </c>
      <c r="BJ87" s="17" t="s">
        <v>523</v>
      </c>
      <c r="BK87" s="191">
        <f t="shared" si="9"/>
        <v>0</v>
      </c>
      <c r="BL87" s="17" t="s">
        <v>299</v>
      </c>
      <c r="BM87" s="17" t="s">
        <v>310</v>
      </c>
    </row>
    <row r="88" spans="2:65" s="1" customFormat="1" ht="16.5" customHeight="1">
      <c r="B88" s="34"/>
      <c r="C88" s="180" t="s">
        <v>635</v>
      </c>
      <c r="D88" s="180" t="s">
        <v>600</v>
      </c>
      <c r="E88" s="181" t="s">
        <v>635</v>
      </c>
      <c r="F88" s="182" t="s">
        <v>311</v>
      </c>
      <c r="G88" s="183" t="s">
        <v>967</v>
      </c>
      <c r="H88" s="184">
        <v>1</v>
      </c>
      <c r="I88" s="185"/>
      <c r="J88" s="186">
        <f t="shared" si="0"/>
        <v>0</v>
      </c>
      <c r="K88" s="182" t="s">
        <v>447</v>
      </c>
      <c r="L88" s="38"/>
      <c r="M88" s="187" t="s">
        <v>447</v>
      </c>
      <c r="N88" s="188" t="s">
        <v>487</v>
      </c>
      <c r="O88" s="60"/>
      <c r="P88" s="189">
        <f t="shared" si="1"/>
        <v>0</v>
      </c>
      <c r="Q88" s="189">
        <v>0</v>
      </c>
      <c r="R88" s="189">
        <f t="shared" si="2"/>
        <v>0</v>
      </c>
      <c r="S88" s="189">
        <v>0</v>
      </c>
      <c r="T88" s="190">
        <f t="shared" si="3"/>
        <v>0</v>
      </c>
      <c r="AR88" s="17" t="s">
        <v>299</v>
      </c>
      <c r="AT88" s="17" t="s">
        <v>600</v>
      </c>
      <c r="AU88" s="17" t="s">
        <v>523</v>
      </c>
      <c r="AY88" s="17" t="s">
        <v>598</v>
      </c>
      <c r="BE88" s="191">
        <f t="shared" si="4"/>
        <v>0</v>
      </c>
      <c r="BF88" s="191">
        <f t="shared" si="5"/>
        <v>0</v>
      </c>
      <c r="BG88" s="191">
        <f t="shared" si="6"/>
        <v>0</v>
      </c>
      <c r="BH88" s="191">
        <f t="shared" si="7"/>
        <v>0</v>
      </c>
      <c r="BI88" s="191">
        <f t="shared" si="8"/>
        <v>0</v>
      </c>
      <c r="BJ88" s="17" t="s">
        <v>523</v>
      </c>
      <c r="BK88" s="191">
        <f t="shared" si="9"/>
        <v>0</v>
      </c>
      <c r="BL88" s="17" t="s">
        <v>299</v>
      </c>
      <c r="BM88" s="17" t="s">
        <v>312</v>
      </c>
    </row>
    <row r="89" spans="2:65" s="1" customFormat="1" ht="16.5" customHeight="1">
      <c r="B89" s="34"/>
      <c r="C89" s="180" t="s">
        <v>639</v>
      </c>
      <c r="D89" s="180" t="s">
        <v>600</v>
      </c>
      <c r="E89" s="181" t="s">
        <v>639</v>
      </c>
      <c r="F89" s="182" t="s">
        <v>313</v>
      </c>
      <c r="G89" s="183" t="s">
        <v>967</v>
      </c>
      <c r="H89" s="184">
        <v>1</v>
      </c>
      <c r="I89" s="185"/>
      <c r="J89" s="186">
        <f t="shared" si="0"/>
        <v>0</v>
      </c>
      <c r="K89" s="182" t="s">
        <v>447</v>
      </c>
      <c r="L89" s="38"/>
      <c r="M89" s="187" t="s">
        <v>447</v>
      </c>
      <c r="N89" s="188" t="s">
        <v>487</v>
      </c>
      <c r="O89" s="60"/>
      <c r="P89" s="189">
        <f t="shared" si="1"/>
        <v>0</v>
      </c>
      <c r="Q89" s="189">
        <v>0</v>
      </c>
      <c r="R89" s="189">
        <f t="shared" si="2"/>
        <v>0</v>
      </c>
      <c r="S89" s="189">
        <v>0</v>
      </c>
      <c r="T89" s="190">
        <f t="shared" si="3"/>
        <v>0</v>
      </c>
      <c r="AR89" s="17" t="s">
        <v>299</v>
      </c>
      <c r="AT89" s="17" t="s">
        <v>600</v>
      </c>
      <c r="AU89" s="17" t="s">
        <v>523</v>
      </c>
      <c r="AY89" s="17" t="s">
        <v>598</v>
      </c>
      <c r="BE89" s="191">
        <f t="shared" si="4"/>
        <v>0</v>
      </c>
      <c r="BF89" s="191">
        <f t="shared" si="5"/>
        <v>0</v>
      </c>
      <c r="BG89" s="191">
        <f t="shared" si="6"/>
        <v>0</v>
      </c>
      <c r="BH89" s="191">
        <f t="shared" si="7"/>
        <v>0</v>
      </c>
      <c r="BI89" s="191">
        <f t="shared" si="8"/>
        <v>0</v>
      </c>
      <c r="BJ89" s="17" t="s">
        <v>523</v>
      </c>
      <c r="BK89" s="191">
        <f t="shared" si="9"/>
        <v>0</v>
      </c>
      <c r="BL89" s="17" t="s">
        <v>299</v>
      </c>
      <c r="BM89" s="17" t="s">
        <v>314</v>
      </c>
    </row>
    <row r="90" spans="2:65" s="1" customFormat="1" ht="16.5" customHeight="1">
      <c r="B90" s="34"/>
      <c r="C90" s="180" t="s">
        <v>646</v>
      </c>
      <c r="D90" s="180" t="s">
        <v>600</v>
      </c>
      <c r="E90" s="181" t="s">
        <v>646</v>
      </c>
      <c r="F90" s="182" t="s">
        <v>315</v>
      </c>
      <c r="G90" s="183" t="s">
        <v>967</v>
      </c>
      <c r="H90" s="184">
        <v>1</v>
      </c>
      <c r="I90" s="185"/>
      <c r="J90" s="186">
        <f t="shared" si="0"/>
        <v>0</v>
      </c>
      <c r="K90" s="182" t="s">
        <v>447</v>
      </c>
      <c r="L90" s="38"/>
      <c r="M90" s="187" t="s">
        <v>447</v>
      </c>
      <c r="N90" s="188" t="s">
        <v>487</v>
      </c>
      <c r="O90" s="60"/>
      <c r="P90" s="189">
        <f t="shared" si="1"/>
        <v>0</v>
      </c>
      <c r="Q90" s="189">
        <v>0</v>
      </c>
      <c r="R90" s="189">
        <f t="shared" si="2"/>
        <v>0</v>
      </c>
      <c r="S90" s="189">
        <v>0</v>
      </c>
      <c r="T90" s="190">
        <f t="shared" si="3"/>
        <v>0</v>
      </c>
      <c r="AR90" s="17" t="s">
        <v>299</v>
      </c>
      <c r="AT90" s="17" t="s">
        <v>600</v>
      </c>
      <c r="AU90" s="17" t="s">
        <v>523</v>
      </c>
      <c r="AY90" s="17" t="s">
        <v>598</v>
      </c>
      <c r="BE90" s="191">
        <f t="shared" si="4"/>
        <v>0</v>
      </c>
      <c r="BF90" s="191">
        <f t="shared" si="5"/>
        <v>0</v>
      </c>
      <c r="BG90" s="191">
        <f t="shared" si="6"/>
        <v>0</v>
      </c>
      <c r="BH90" s="191">
        <f t="shared" si="7"/>
        <v>0</v>
      </c>
      <c r="BI90" s="191">
        <f t="shared" si="8"/>
        <v>0</v>
      </c>
      <c r="BJ90" s="17" t="s">
        <v>523</v>
      </c>
      <c r="BK90" s="191">
        <f t="shared" si="9"/>
        <v>0</v>
      </c>
      <c r="BL90" s="17" t="s">
        <v>299</v>
      </c>
      <c r="BM90" s="17" t="s">
        <v>316</v>
      </c>
    </row>
    <row r="91" spans="2:65" s="1" customFormat="1" ht="16.5" customHeight="1">
      <c r="B91" s="34"/>
      <c r="C91" s="180" t="s">
        <v>656</v>
      </c>
      <c r="D91" s="180" t="s">
        <v>600</v>
      </c>
      <c r="E91" s="181" t="s">
        <v>656</v>
      </c>
      <c r="F91" s="182" t="s">
        <v>317</v>
      </c>
      <c r="G91" s="183" t="s">
        <v>967</v>
      </c>
      <c r="H91" s="184">
        <v>1</v>
      </c>
      <c r="I91" s="185"/>
      <c r="J91" s="186">
        <f t="shared" si="0"/>
        <v>0</v>
      </c>
      <c r="K91" s="182" t="s">
        <v>447</v>
      </c>
      <c r="L91" s="38"/>
      <c r="M91" s="187" t="s">
        <v>447</v>
      </c>
      <c r="N91" s="188" t="s">
        <v>487</v>
      </c>
      <c r="O91" s="60"/>
      <c r="P91" s="189">
        <f t="shared" si="1"/>
        <v>0</v>
      </c>
      <c r="Q91" s="189">
        <v>0</v>
      </c>
      <c r="R91" s="189">
        <f t="shared" si="2"/>
        <v>0</v>
      </c>
      <c r="S91" s="189">
        <v>0</v>
      </c>
      <c r="T91" s="190">
        <f t="shared" si="3"/>
        <v>0</v>
      </c>
      <c r="AR91" s="17" t="s">
        <v>299</v>
      </c>
      <c r="AT91" s="17" t="s">
        <v>600</v>
      </c>
      <c r="AU91" s="17" t="s">
        <v>523</v>
      </c>
      <c r="AY91" s="17" t="s">
        <v>598</v>
      </c>
      <c r="BE91" s="191">
        <f t="shared" si="4"/>
        <v>0</v>
      </c>
      <c r="BF91" s="191">
        <f t="shared" si="5"/>
        <v>0</v>
      </c>
      <c r="BG91" s="191">
        <f t="shared" si="6"/>
        <v>0</v>
      </c>
      <c r="BH91" s="191">
        <f t="shared" si="7"/>
        <v>0</v>
      </c>
      <c r="BI91" s="191">
        <f t="shared" si="8"/>
        <v>0</v>
      </c>
      <c r="BJ91" s="17" t="s">
        <v>523</v>
      </c>
      <c r="BK91" s="191">
        <f t="shared" si="9"/>
        <v>0</v>
      </c>
      <c r="BL91" s="17" t="s">
        <v>299</v>
      </c>
      <c r="BM91" s="17" t="s">
        <v>318</v>
      </c>
    </row>
    <row r="92" spans="2:65" s="1" customFormat="1" ht="16.5" customHeight="1">
      <c r="B92" s="34"/>
      <c r="C92" s="180" t="s">
        <v>661</v>
      </c>
      <c r="D92" s="180" t="s">
        <v>600</v>
      </c>
      <c r="E92" s="181" t="s">
        <v>661</v>
      </c>
      <c r="F92" s="182" t="s">
        <v>319</v>
      </c>
      <c r="G92" s="183" t="s">
        <v>967</v>
      </c>
      <c r="H92" s="184">
        <v>1</v>
      </c>
      <c r="I92" s="185"/>
      <c r="J92" s="186">
        <f t="shared" si="0"/>
        <v>0</v>
      </c>
      <c r="K92" s="182" t="s">
        <v>447</v>
      </c>
      <c r="L92" s="38"/>
      <c r="M92" s="187" t="s">
        <v>447</v>
      </c>
      <c r="N92" s="188" t="s">
        <v>487</v>
      </c>
      <c r="O92" s="60"/>
      <c r="P92" s="189">
        <f t="shared" si="1"/>
        <v>0</v>
      </c>
      <c r="Q92" s="189">
        <v>0</v>
      </c>
      <c r="R92" s="189">
        <f t="shared" si="2"/>
        <v>0</v>
      </c>
      <c r="S92" s="189">
        <v>0</v>
      </c>
      <c r="T92" s="190">
        <f t="shared" si="3"/>
        <v>0</v>
      </c>
      <c r="AR92" s="17" t="s">
        <v>299</v>
      </c>
      <c r="AT92" s="17" t="s">
        <v>600</v>
      </c>
      <c r="AU92" s="17" t="s">
        <v>523</v>
      </c>
      <c r="AY92" s="17" t="s">
        <v>598</v>
      </c>
      <c r="BE92" s="191">
        <f t="shared" si="4"/>
        <v>0</v>
      </c>
      <c r="BF92" s="191">
        <f t="shared" si="5"/>
        <v>0</v>
      </c>
      <c r="BG92" s="191">
        <f t="shared" si="6"/>
        <v>0</v>
      </c>
      <c r="BH92" s="191">
        <f t="shared" si="7"/>
        <v>0</v>
      </c>
      <c r="BI92" s="191">
        <f t="shared" si="8"/>
        <v>0</v>
      </c>
      <c r="BJ92" s="17" t="s">
        <v>523</v>
      </c>
      <c r="BK92" s="191">
        <f t="shared" si="9"/>
        <v>0</v>
      </c>
      <c r="BL92" s="17" t="s">
        <v>299</v>
      </c>
      <c r="BM92" s="17" t="s">
        <v>320</v>
      </c>
    </row>
    <row r="93" spans="2:65" s="1" customFormat="1" ht="16.5" customHeight="1">
      <c r="B93" s="34"/>
      <c r="C93" s="180" t="s">
        <v>666</v>
      </c>
      <c r="D93" s="180" t="s">
        <v>600</v>
      </c>
      <c r="E93" s="181" t="s">
        <v>666</v>
      </c>
      <c r="F93" s="182" t="s">
        <v>321</v>
      </c>
      <c r="G93" s="183" t="s">
        <v>967</v>
      </c>
      <c r="H93" s="184">
        <v>1</v>
      </c>
      <c r="I93" s="185"/>
      <c r="J93" s="186">
        <f t="shared" si="0"/>
        <v>0</v>
      </c>
      <c r="K93" s="182" t="s">
        <v>447</v>
      </c>
      <c r="L93" s="38"/>
      <c r="M93" s="187" t="s">
        <v>447</v>
      </c>
      <c r="N93" s="188" t="s">
        <v>487</v>
      </c>
      <c r="O93" s="60"/>
      <c r="P93" s="189">
        <f t="shared" si="1"/>
        <v>0</v>
      </c>
      <c r="Q93" s="189">
        <v>0</v>
      </c>
      <c r="R93" s="189">
        <f t="shared" si="2"/>
        <v>0</v>
      </c>
      <c r="S93" s="189">
        <v>0</v>
      </c>
      <c r="T93" s="190">
        <f t="shared" si="3"/>
        <v>0</v>
      </c>
      <c r="AR93" s="17" t="s">
        <v>299</v>
      </c>
      <c r="AT93" s="17" t="s">
        <v>600</v>
      </c>
      <c r="AU93" s="17" t="s">
        <v>523</v>
      </c>
      <c r="AY93" s="17" t="s">
        <v>598</v>
      </c>
      <c r="BE93" s="191">
        <f t="shared" si="4"/>
        <v>0</v>
      </c>
      <c r="BF93" s="191">
        <f t="shared" si="5"/>
        <v>0</v>
      </c>
      <c r="BG93" s="191">
        <f t="shared" si="6"/>
        <v>0</v>
      </c>
      <c r="BH93" s="191">
        <f t="shared" si="7"/>
        <v>0</v>
      </c>
      <c r="BI93" s="191">
        <f t="shared" si="8"/>
        <v>0</v>
      </c>
      <c r="BJ93" s="17" t="s">
        <v>523</v>
      </c>
      <c r="BK93" s="191">
        <f t="shared" si="9"/>
        <v>0</v>
      </c>
      <c r="BL93" s="17" t="s">
        <v>299</v>
      </c>
      <c r="BM93" s="17" t="s">
        <v>322</v>
      </c>
    </row>
    <row r="94" spans="2:65" s="1" customFormat="1" ht="16.5" customHeight="1">
      <c r="B94" s="34"/>
      <c r="C94" s="180" t="s">
        <v>675</v>
      </c>
      <c r="D94" s="180" t="s">
        <v>600</v>
      </c>
      <c r="E94" s="181" t="s">
        <v>675</v>
      </c>
      <c r="F94" s="182" t="s">
        <v>323</v>
      </c>
      <c r="G94" s="183" t="s">
        <v>967</v>
      </c>
      <c r="H94" s="184">
        <v>1</v>
      </c>
      <c r="I94" s="185"/>
      <c r="J94" s="186">
        <f t="shared" si="0"/>
        <v>0</v>
      </c>
      <c r="K94" s="182" t="s">
        <v>447</v>
      </c>
      <c r="L94" s="38"/>
      <c r="M94" s="187" t="s">
        <v>447</v>
      </c>
      <c r="N94" s="188" t="s">
        <v>487</v>
      </c>
      <c r="O94" s="60"/>
      <c r="P94" s="189">
        <f t="shared" si="1"/>
        <v>0</v>
      </c>
      <c r="Q94" s="189">
        <v>0</v>
      </c>
      <c r="R94" s="189">
        <f t="shared" si="2"/>
        <v>0</v>
      </c>
      <c r="S94" s="189">
        <v>0</v>
      </c>
      <c r="T94" s="190">
        <f t="shared" si="3"/>
        <v>0</v>
      </c>
      <c r="AR94" s="17" t="s">
        <v>299</v>
      </c>
      <c r="AT94" s="17" t="s">
        <v>600</v>
      </c>
      <c r="AU94" s="17" t="s">
        <v>523</v>
      </c>
      <c r="AY94" s="17" t="s">
        <v>598</v>
      </c>
      <c r="BE94" s="191">
        <f t="shared" si="4"/>
        <v>0</v>
      </c>
      <c r="BF94" s="191">
        <f t="shared" si="5"/>
        <v>0</v>
      </c>
      <c r="BG94" s="191">
        <f t="shared" si="6"/>
        <v>0</v>
      </c>
      <c r="BH94" s="191">
        <f t="shared" si="7"/>
        <v>0</v>
      </c>
      <c r="BI94" s="191">
        <f t="shared" si="8"/>
        <v>0</v>
      </c>
      <c r="BJ94" s="17" t="s">
        <v>523</v>
      </c>
      <c r="BK94" s="191">
        <f t="shared" si="9"/>
        <v>0</v>
      </c>
      <c r="BL94" s="17" t="s">
        <v>299</v>
      </c>
      <c r="BM94" s="17" t="s">
        <v>324</v>
      </c>
    </row>
    <row r="95" spans="2:65" s="1" customFormat="1" ht="16.5" customHeight="1">
      <c r="B95" s="34"/>
      <c r="C95" s="180" t="s">
        <v>685</v>
      </c>
      <c r="D95" s="180" t="s">
        <v>600</v>
      </c>
      <c r="E95" s="181" t="s">
        <v>685</v>
      </c>
      <c r="F95" s="182" t="s">
        <v>325</v>
      </c>
      <c r="G95" s="183" t="s">
        <v>967</v>
      </c>
      <c r="H95" s="184">
        <v>1</v>
      </c>
      <c r="I95" s="185"/>
      <c r="J95" s="186">
        <f t="shared" si="0"/>
        <v>0</v>
      </c>
      <c r="K95" s="182" t="s">
        <v>447</v>
      </c>
      <c r="L95" s="38"/>
      <c r="M95" s="187" t="s">
        <v>447</v>
      </c>
      <c r="N95" s="188" t="s">
        <v>487</v>
      </c>
      <c r="O95" s="60"/>
      <c r="P95" s="189">
        <f t="shared" si="1"/>
        <v>0</v>
      </c>
      <c r="Q95" s="189">
        <v>0</v>
      </c>
      <c r="R95" s="189">
        <f t="shared" si="2"/>
        <v>0</v>
      </c>
      <c r="S95" s="189">
        <v>0</v>
      </c>
      <c r="T95" s="190">
        <f t="shared" si="3"/>
        <v>0</v>
      </c>
      <c r="AR95" s="17" t="s">
        <v>299</v>
      </c>
      <c r="AT95" s="17" t="s">
        <v>600</v>
      </c>
      <c r="AU95" s="17" t="s">
        <v>523</v>
      </c>
      <c r="AY95" s="17" t="s">
        <v>598</v>
      </c>
      <c r="BE95" s="191">
        <f t="shared" si="4"/>
        <v>0</v>
      </c>
      <c r="BF95" s="191">
        <f t="shared" si="5"/>
        <v>0</v>
      </c>
      <c r="BG95" s="191">
        <f t="shared" si="6"/>
        <v>0</v>
      </c>
      <c r="BH95" s="191">
        <f t="shared" si="7"/>
        <v>0</v>
      </c>
      <c r="BI95" s="191">
        <f t="shared" si="8"/>
        <v>0</v>
      </c>
      <c r="BJ95" s="17" t="s">
        <v>523</v>
      </c>
      <c r="BK95" s="191">
        <f t="shared" si="9"/>
        <v>0</v>
      </c>
      <c r="BL95" s="17" t="s">
        <v>299</v>
      </c>
      <c r="BM95" s="17" t="s">
        <v>326</v>
      </c>
    </row>
    <row r="96" spans="2:65" s="1" customFormat="1" ht="16.5" customHeight="1">
      <c r="B96" s="34"/>
      <c r="C96" s="180" t="s">
        <v>454</v>
      </c>
      <c r="D96" s="180" t="s">
        <v>600</v>
      </c>
      <c r="E96" s="181" t="s">
        <v>454</v>
      </c>
      <c r="F96" s="182" t="s">
        <v>327</v>
      </c>
      <c r="G96" s="183" t="s">
        <v>967</v>
      </c>
      <c r="H96" s="184">
        <v>1</v>
      </c>
      <c r="I96" s="185"/>
      <c r="J96" s="186">
        <f t="shared" si="0"/>
        <v>0</v>
      </c>
      <c r="K96" s="182" t="s">
        <v>447</v>
      </c>
      <c r="L96" s="38"/>
      <c r="M96" s="187" t="s">
        <v>447</v>
      </c>
      <c r="N96" s="188" t="s">
        <v>487</v>
      </c>
      <c r="O96" s="60"/>
      <c r="P96" s="189">
        <f t="shared" si="1"/>
        <v>0</v>
      </c>
      <c r="Q96" s="189">
        <v>0</v>
      </c>
      <c r="R96" s="189">
        <f t="shared" si="2"/>
        <v>0</v>
      </c>
      <c r="S96" s="189">
        <v>0</v>
      </c>
      <c r="T96" s="190">
        <f t="shared" si="3"/>
        <v>0</v>
      </c>
      <c r="AR96" s="17" t="s">
        <v>299</v>
      </c>
      <c r="AT96" s="17" t="s">
        <v>600</v>
      </c>
      <c r="AU96" s="17" t="s">
        <v>523</v>
      </c>
      <c r="AY96" s="17" t="s">
        <v>598</v>
      </c>
      <c r="BE96" s="191">
        <f t="shared" si="4"/>
        <v>0</v>
      </c>
      <c r="BF96" s="191">
        <f t="shared" si="5"/>
        <v>0</v>
      </c>
      <c r="BG96" s="191">
        <f t="shared" si="6"/>
        <v>0</v>
      </c>
      <c r="BH96" s="191">
        <f t="shared" si="7"/>
        <v>0</v>
      </c>
      <c r="BI96" s="191">
        <f t="shared" si="8"/>
        <v>0</v>
      </c>
      <c r="BJ96" s="17" t="s">
        <v>523</v>
      </c>
      <c r="BK96" s="191">
        <f t="shared" si="9"/>
        <v>0</v>
      </c>
      <c r="BL96" s="17" t="s">
        <v>299</v>
      </c>
      <c r="BM96" s="17" t="s">
        <v>328</v>
      </c>
    </row>
    <row r="97" spans="2:65" s="1" customFormat="1" ht="16.5" customHeight="1">
      <c r="B97" s="34"/>
      <c r="C97" s="180" t="s">
        <v>693</v>
      </c>
      <c r="D97" s="180" t="s">
        <v>600</v>
      </c>
      <c r="E97" s="181" t="s">
        <v>693</v>
      </c>
      <c r="F97" s="182" t="s">
        <v>329</v>
      </c>
      <c r="G97" s="183" t="s">
        <v>967</v>
      </c>
      <c r="H97" s="184">
        <v>1</v>
      </c>
      <c r="I97" s="185"/>
      <c r="J97" s="186">
        <f t="shared" si="0"/>
        <v>0</v>
      </c>
      <c r="K97" s="182" t="s">
        <v>447</v>
      </c>
      <c r="L97" s="38"/>
      <c r="M97" s="187" t="s">
        <v>447</v>
      </c>
      <c r="N97" s="188" t="s">
        <v>487</v>
      </c>
      <c r="O97" s="60"/>
      <c r="P97" s="189">
        <f t="shared" si="1"/>
        <v>0</v>
      </c>
      <c r="Q97" s="189">
        <v>0</v>
      </c>
      <c r="R97" s="189">
        <f t="shared" si="2"/>
        <v>0</v>
      </c>
      <c r="S97" s="189">
        <v>0</v>
      </c>
      <c r="T97" s="190">
        <f t="shared" si="3"/>
        <v>0</v>
      </c>
      <c r="AR97" s="17" t="s">
        <v>299</v>
      </c>
      <c r="AT97" s="17" t="s">
        <v>600</v>
      </c>
      <c r="AU97" s="17" t="s">
        <v>523</v>
      </c>
      <c r="AY97" s="17" t="s">
        <v>598</v>
      </c>
      <c r="BE97" s="191">
        <f t="shared" si="4"/>
        <v>0</v>
      </c>
      <c r="BF97" s="191">
        <f t="shared" si="5"/>
        <v>0</v>
      </c>
      <c r="BG97" s="191">
        <f t="shared" si="6"/>
        <v>0</v>
      </c>
      <c r="BH97" s="191">
        <f t="shared" si="7"/>
        <v>0</v>
      </c>
      <c r="BI97" s="191">
        <f t="shared" si="8"/>
        <v>0</v>
      </c>
      <c r="BJ97" s="17" t="s">
        <v>523</v>
      </c>
      <c r="BK97" s="191">
        <f t="shared" si="9"/>
        <v>0</v>
      </c>
      <c r="BL97" s="17" t="s">
        <v>299</v>
      </c>
      <c r="BM97" s="17" t="s">
        <v>330</v>
      </c>
    </row>
    <row r="98" spans="2:65" s="1" customFormat="1" ht="16.5" customHeight="1">
      <c r="B98" s="34"/>
      <c r="C98" s="180" t="s">
        <v>697</v>
      </c>
      <c r="D98" s="180" t="s">
        <v>600</v>
      </c>
      <c r="E98" s="181" t="s">
        <v>697</v>
      </c>
      <c r="F98" s="182" t="s">
        <v>331</v>
      </c>
      <c r="G98" s="183" t="s">
        <v>967</v>
      </c>
      <c r="H98" s="184">
        <v>1</v>
      </c>
      <c r="I98" s="185"/>
      <c r="J98" s="186">
        <f t="shared" si="0"/>
        <v>0</v>
      </c>
      <c r="K98" s="182" t="s">
        <v>447</v>
      </c>
      <c r="L98" s="38"/>
      <c r="M98" s="187" t="s">
        <v>447</v>
      </c>
      <c r="N98" s="188" t="s">
        <v>487</v>
      </c>
      <c r="O98" s="60"/>
      <c r="P98" s="189">
        <f t="shared" si="1"/>
        <v>0</v>
      </c>
      <c r="Q98" s="189">
        <v>0</v>
      </c>
      <c r="R98" s="189">
        <f t="shared" si="2"/>
        <v>0</v>
      </c>
      <c r="S98" s="189">
        <v>0</v>
      </c>
      <c r="T98" s="190">
        <f t="shared" si="3"/>
        <v>0</v>
      </c>
      <c r="AR98" s="17" t="s">
        <v>299</v>
      </c>
      <c r="AT98" s="17" t="s">
        <v>600</v>
      </c>
      <c r="AU98" s="17" t="s">
        <v>523</v>
      </c>
      <c r="AY98" s="17" t="s">
        <v>598</v>
      </c>
      <c r="BE98" s="191">
        <f t="shared" si="4"/>
        <v>0</v>
      </c>
      <c r="BF98" s="191">
        <f t="shared" si="5"/>
        <v>0</v>
      </c>
      <c r="BG98" s="191">
        <f t="shared" si="6"/>
        <v>0</v>
      </c>
      <c r="BH98" s="191">
        <f t="shared" si="7"/>
        <v>0</v>
      </c>
      <c r="BI98" s="191">
        <f t="shared" si="8"/>
        <v>0</v>
      </c>
      <c r="BJ98" s="17" t="s">
        <v>523</v>
      </c>
      <c r="BK98" s="191">
        <f t="shared" si="9"/>
        <v>0</v>
      </c>
      <c r="BL98" s="17" t="s">
        <v>299</v>
      </c>
      <c r="BM98" s="17" t="s">
        <v>332</v>
      </c>
    </row>
    <row r="99" spans="2:65" s="1" customFormat="1" ht="16.5" customHeight="1">
      <c r="B99" s="34"/>
      <c r="C99" s="180" t="s">
        <v>702</v>
      </c>
      <c r="D99" s="180" t="s">
        <v>600</v>
      </c>
      <c r="E99" s="181" t="s">
        <v>702</v>
      </c>
      <c r="F99" s="182" t="s">
        <v>333</v>
      </c>
      <c r="G99" s="183" t="s">
        <v>967</v>
      </c>
      <c r="H99" s="184">
        <v>1</v>
      </c>
      <c r="I99" s="185"/>
      <c r="J99" s="186">
        <f t="shared" si="0"/>
        <v>0</v>
      </c>
      <c r="K99" s="182" t="s">
        <v>447</v>
      </c>
      <c r="L99" s="38"/>
      <c r="M99" s="187" t="s">
        <v>447</v>
      </c>
      <c r="N99" s="188" t="s">
        <v>487</v>
      </c>
      <c r="O99" s="60"/>
      <c r="P99" s="189">
        <f t="shared" si="1"/>
        <v>0</v>
      </c>
      <c r="Q99" s="189">
        <v>0</v>
      </c>
      <c r="R99" s="189">
        <f t="shared" si="2"/>
        <v>0</v>
      </c>
      <c r="S99" s="189">
        <v>0</v>
      </c>
      <c r="T99" s="190">
        <f t="shared" si="3"/>
        <v>0</v>
      </c>
      <c r="AR99" s="17" t="s">
        <v>299</v>
      </c>
      <c r="AT99" s="17" t="s">
        <v>600</v>
      </c>
      <c r="AU99" s="17" t="s">
        <v>523</v>
      </c>
      <c r="AY99" s="17" t="s">
        <v>598</v>
      </c>
      <c r="BE99" s="191">
        <f t="shared" si="4"/>
        <v>0</v>
      </c>
      <c r="BF99" s="191">
        <f t="shared" si="5"/>
        <v>0</v>
      </c>
      <c r="BG99" s="191">
        <f t="shared" si="6"/>
        <v>0</v>
      </c>
      <c r="BH99" s="191">
        <f t="shared" si="7"/>
        <v>0</v>
      </c>
      <c r="BI99" s="191">
        <f t="shared" si="8"/>
        <v>0</v>
      </c>
      <c r="BJ99" s="17" t="s">
        <v>523</v>
      </c>
      <c r="BK99" s="191">
        <f t="shared" si="9"/>
        <v>0</v>
      </c>
      <c r="BL99" s="17" t="s">
        <v>299</v>
      </c>
      <c r="BM99" s="17" t="s">
        <v>334</v>
      </c>
    </row>
    <row r="100" spans="2:65" s="1" customFormat="1" ht="16.5" customHeight="1">
      <c r="B100" s="34"/>
      <c r="C100" s="180" t="s">
        <v>711</v>
      </c>
      <c r="D100" s="180" t="s">
        <v>600</v>
      </c>
      <c r="E100" s="181" t="s">
        <v>711</v>
      </c>
      <c r="F100" s="182" t="s">
        <v>335</v>
      </c>
      <c r="G100" s="183" t="s">
        <v>967</v>
      </c>
      <c r="H100" s="184">
        <v>1</v>
      </c>
      <c r="I100" s="185"/>
      <c r="J100" s="186">
        <f t="shared" si="0"/>
        <v>0</v>
      </c>
      <c r="K100" s="182" t="s">
        <v>447</v>
      </c>
      <c r="L100" s="38"/>
      <c r="M100" s="187" t="s">
        <v>447</v>
      </c>
      <c r="N100" s="188" t="s">
        <v>487</v>
      </c>
      <c r="O100" s="60"/>
      <c r="P100" s="189">
        <f t="shared" si="1"/>
        <v>0</v>
      </c>
      <c r="Q100" s="189">
        <v>0</v>
      </c>
      <c r="R100" s="189">
        <f t="shared" si="2"/>
        <v>0</v>
      </c>
      <c r="S100" s="189">
        <v>0</v>
      </c>
      <c r="T100" s="190">
        <f t="shared" si="3"/>
        <v>0</v>
      </c>
      <c r="AR100" s="17" t="s">
        <v>299</v>
      </c>
      <c r="AT100" s="17" t="s">
        <v>600</v>
      </c>
      <c r="AU100" s="17" t="s">
        <v>523</v>
      </c>
      <c r="AY100" s="17" t="s">
        <v>598</v>
      </c>
      <c r="BE100" s="191">
        <f t="shared" si="4"/>
        <v>0</v>
      </c>
      <c r="BF100" s="191">
        <f t="shared" si="5"/>
        <v>0</v>
      </c>
      <c r="BG100" s="191">
        <f t="shared" si="6"/>
        <v>0</v>
      </c>
      <c r="BH100" s="191">
        <f t="shared" si="7"/>
        <v>0</v>
      </c>
      <c r="BI100" s="191">
        <f t="shared" si="8"/>
        <v>0</v>
      </c>
      <c r="BJ100" s="17" t="s">
        <v>523</v>
      </c>
      <c r="BK100" s="191">
        <f t="shared" si="9"/>
        <v>0</v>
      </c>
      <c r="BL100" s="17" t="s">
        <v>299</v>
      </c>
      <c r="BM100" s="17" t="s">
        <v>336</v>
      </c>
    </row>
    <row r="101" spans="2:65" s="1" customFormat="1" ht="16.5" customHeight="1">
      <c r="B101" s="34"/>
      <c r="C101" s="180" t="s">
        <v>717</v>
      </c>
      <c r="D101" s="180" t="s">
        <v>600</v>
      </c>
      <c r="E101" s="181" t="s">
        <v>717</v>
      </c>
      <c r="F101" s="182" t="s">
        <v>337</v>
      </c>
      <c r="G101" s="183" t="s">
        <v>967</v>
      </c>
      <c r="H101" s="184">
        <v>1</v>
      </c>
      <c r="I101" s="185"/>
      <c r="J101" s="186">
        <f t="shared" si="0"/>
        <v>0</v>
      </c>
      <c r="K101" s="182" t="s">
        <v>447</v>
      </c>
      <c r="L101" s="38"/>
      <c r="M101" s="187" t="s">
        <v>447</v>
      </c>
      <c r="N101" s="188" t="s">
        <v>487</v>
      </c>
      <c r="O101" s="60"/>
      <c r="P101" s="189">
        <f t="shared" si="1"/>
        <v>0</v>
      </c>
      <c r="Q101" s="189">
        <v>0</v>
      </c>
      <c r="R101" s="189">
        <f t="shared" si="2"/>
        <v>0</v>
      </c>
      <c r="S101" s="189">
        <v>0</v>
      </c>
      <c r="T101" s="190">
        <f t="shared" si="3"/>
        <v>0</v>
      </c>
      <c r="AR101" s="17" t="s">
        <v>299</v>
      </c>
      <c r="AT101" s="17" t="s">
        <v>600</v>
      </c>
      <c r="AU101" s="17" t="s">
        <v>523</v>
      </c>
      <c r="AY101" s="17" t="s">
        <v>598</v>
      </c>
      <c r="BE101" s="191">
        <f t="shared" si="4"/>
        <v>0</v>
      </c>
      <c r="BF101" s="191">
        <f t="shared" si="5"/>
        <v>0</v>
      </c>
      <c r="BG101" s="191">
        <f t="shared" si="6"/>
        <v>0</v>
      </c>
      <c r="BH101" s="191">
        <f t="shared" si="7"/>
        <v>0</v>
      </c>
      <c r="BI101" s="191">
        <f t="shared" si="8"/>
        <v>0</v>
      </c>
      <c r="BJ101" s="17" t="s">
        <v>523</v>
      </c>
      <c r="BK101" s="191">
        <f t="shared" si="9"/>
        <v>0</v>
      </c>
      <c r="BL101" s="17" t="s">
        <v>299</v>
      </c>
      <c r="BM101" s="17" t="s">
        <v>338</v>
      </c>
    </row>
    <row r="102" spans="2:65" s="1" customFormat="1" ht="16.5" customHeight="1">
      <c r="B102" s="34"/>
      <c r="C102" s="180" t="s">
        <v>453</v>
      </c>
      <c r="D102" s="180" t="s">
        <v>600</v>
      </c>
      <c r="E102" s="181" t="s">
        <v>453</v>
      </c>
      <c r="F102" s="182" t="s">
        <v>339</v>
      </c>
      <c r="G102" s="183" t="s">
        <v>967</v>
      </c>
      <c r="H102" s="184">
        <v>1</v>
      </c>
      <c r="I102" s="185"/>
      <c r="J102" s="186">
        <f t="shared" si="0"/>
        <v>0</v>
      </c>
      <c r="K102" s="182" t="s">
        <v>447</v>
      </c>
      <c r="L102" s="38"/>
      <c r="M102" s="187" t="s">
        <v>447</v>
      </c>
      <c r="N102" s="188" t="s">
        <v>487</v>
      </c>
      <c r="O102" s="60"/>
      <c r="P102" s="189">
        <f t="shared" si="1"/>
        <v>0</v>
      </c>
      <c r="Q102" s="189">
        <v>0</v>
      </c>
      <c r="R102" s="189">
        <f t="shared" si="2"/>
        <v>0</v>
      </c>
      <c r="S102" s="189">
        <v>0</v>
      </c>
      <c r="T102" s="190">
        <f t="shared" si="3"/>
        <v>0</v>
      </c>
      <c r="AR102" s="17" t="s">
        <v>299</v>
      </c>
      <c r="AT102" s="17" t="s">
        <v>600</v>
      </c>
      <c r="AU102" s="17" t="s">
        <v>523</v>
      </c>
      <c r="AY102" s="17" t="s">
        <v>598</v>
      </c>
      <c r="BE102" s="191">
        <f t="shared" si="4"/>
        <v>0</v>
      </c>
      <c r="BF102" s="191">
        <f t="shared" si="5"/>
        <v>0</v>
      </c>
      <c r="BG102" s="191">
        <f t="shared" si="6"/>
        <v>0</v>
      </c>
      <c r="BH102" s="191">
        <f t="shared" si="7"/>
        <v>0</v>
      </c>
      <c r="BI102" s="191">
        <f t="shared" si="8"/>
        <v>0</v>
      </c>
      <c r="BJ102" s="17" t="s">
        <v>523</v>
      </c>
      <c r="BK102" s="191">
        <f t="shared" si="9"/>
        <v>0</v>
      </c>
      <c r="BL102" s="17" t="s">
        <v>299</v>
      </c>
      <c r="BM102" s="17" t="s">
        <v>340</v>
      </c>
    </row>
    <row r="103" spans="2:65" s="1" customFormat="1" ht="16.5" customHeight="1">
      <c r="B103" s="34"/>
      <c r="C103" s="180" t="s">
        <v>728</v>
      </c>
      <c r="D103" s="180" t="s">
        <v>600</v>
      </c>
      <c r="E103" s="181" t="s">
        <v>728</v>
      </c>
      <c r="F103" s="182" t="s">
        <v>341</v>
      </c>
      <c r="G103" s="183" t="s">
        <v>967</v>
      </c>
      <c r="H103" s="184">
        <v>1</v>
      </c>
      <c r="I103" s="185"/>
      <c r="J103" s="186">
        <f t="shared" si="0"/>
        <v>0</v>
      </c>
      <c r="K103" s="182" t="s">
        <v>447</v>
      </c>
      <c r="L103" s="38"/>
      <c r="M103" s="187" t="s">
        <v>447</v>
      </c>
      <c r="N103" s="188" t="s">
        <v>487</v>
      </c>
      <c r="O103" s="60"/>
      <c r="P103" s="189">
        <f t="shared" si="1"/>
        <v>0</v>
      </c>
      <c r="Q103" s="189">
        <v>0</v>
      </c>
      <c r="R103" s="189">
        <f t="shared" si="2"/>
        <v>0</v>
      </c>
      <c r="S103" s="189">
        <v>0</v>
      </c>
      <c r="T103" s="190">
        <f t="shared" si="3"/>
        <v>0</v>
      </c>
      <c r="AR103" s="17" t="s">
        <v>299</v>
      </c>
      <c r="AT103" s="17" t="s">
        <v>600</v>
      </c>
      <c r="AU103" s="17" t="s">
        <v>523</v>
      </c>
      <c r="AY103" s="17" t="s">
        <v>598</v>
      </c>
      <c r="BE103" s="191">
        <f t="shared" si="4"/>
        <v>0</v>
      </c>
      <c r="BF103" s="191">
        <f t="shared" si="5"/>
        <v>0</v>
      </c>
      <c r="BG103" s="191">
        <f t="shared" si="6"/>
        <v>0</v>
      </c>
      <c r="BH103" s="191">
        <f t="shared" si="7"/>
        <v>0</v>
      </c>
      <c r="BI103" s="191">
        <f t="shared" si="8"/>
        <v>0</v>
      </c>
      <c r="BJ103" s="17" t="s">
        <v>523</v>
      </c>
      <c r="BK103" s="191">
        <f t="shared" si="9"/>
        <v>0</v>
      </c>
      <c r="BL103" s="17" t="s">
        <v>299</v>
      </c>
      <c r="BM103" s="17" t="s">
        <v>342</v>
      </c>
    </row>
    <row r="104" spans="2:65" s="1" customFormat="1" ht="16.5" customHeight="1">
      <c r="B104" s="34"/>
      <c r="C104" s="180" t="s">
        <v>733</v>
      </c>
      <c r="D104" s="180" t="s">
        <v>600</v>
      </c>
      <c r="E104" s="181" t="s">
        <v>733</v>
      </c>
      <c r="F104" s="182" t="s">
        <v>343</v>
      </c>
      <c r="G104" s="183" t="s">
        <v>967</v>
      </c>
      <c r="H104" s="184">
        <v>1</v>
      </c>
      <c r="I104" s="185"/>
      <c r="J104" s="186">
        <f t="shared" si="0"/>
        <v>0</v>
      </c>
      <c r="K104" s="182" t="s">
        <v>447</v>
      </c>
      <c r="L104" s="38"/>
      <c r="M104" s="187" t="s">
        <v>447</v>
      </c>
      <c r="N104" s="188" t="s">
        <v>487</v>
      </c>
      <c r="O104" s="60"/>
      <c r="P104" s="189">
        <f t="shared" si="1"/>
        <v>0</v>
      </c>
      <c r="Q104" s="189">
        <v>0</v>
      </c>
      <c r="R104" s="189">
        <f t="shared" si="2"/>
        <v>0</v>
      </c>
      <c r="S104" s="189">
        <v>0</v>
      </c>
      <c r="T104" s="190">
        <f t="shared" si="3"/>
        <v>0</v>
      </c>
      <c r="AR104" s="17" t="s">
        <v>299</v>
      </c>
      <c r="AT104" s="17" t="s">
        <v>600</v>
      </c>
      <c r="AU104" s="17" t="s">
        <v>523</v>
      </c>
      <c r="AY104" s="17" t="s">
        <v>598</v>
      </c>
      <c r="BE104" s="191">
        <f t="shared" si="4"/>
        <v>0</v>
      </c>
      <c r="BF104" s="191">
        <f t="shared" si="5"/>
        <v>0</v>
      </c>
      <c r="BG104" s="191">
        <f t="shared" si="6"/>
        <v>0</v>
      </c>
      <c r="BH104" s="191">
        <f t="shared" si="7"/>
        <v>0</v>
      </c>
      <c r="BI104" s="191">
        <f t="shared" si="8"/>
        <v>0</v>
      </c>
      <c r="BJ104" s="17" t="s">
        <v>523</v>
      </c>
      <c r="BK104" s="191">
        <f t="shared" si="9"/>
        <v>0</v>
      </c>
      <c r="BL104" s="17" t="s">
        <v>299</v>
      </c>
      <c r="BM104" s="17" t="s">
        <v>344</v>
      </c>
    </row>
    <row r="105" spans="2:65" s="1" customFormat="1" ht="16.5" customHeight="1">
      <c r="B105" s="34"/>
      <c r="C105" s="180" t="s">
        <v>737</v>
      </c>
      <c r="D105" s="180" t="s">
        <v>600</v>
      </c>
      <c r="E105" s="181" t="s">
        <v>737</v>
      </c>
      <c r="F105" s="182" t="s">
        <v>345</v>
      </c>
      <c r="G105" s="183" t="s">
        <v>967</v>
      </c>
      <c r="H105" s="184">
        <v>1</v>
      </c>
      <c r="I105" s="185"/>
      <c r="J105" s="186">
        <f t="shared" si="0"/>
        <v>0</v>
      </c>
      <c r="K105" s="182" t="s">
        <v>447</v>
      </c>
      <c r="L105" s="38"/>
      <c r="M105" s="187" t="s">
        <v>447</v>
      </c>
      <c r="N105" s="188" t="s">
        <v>487</v>
      </c>
      <c r="O105" s="60"/>
      <c r="P105" s="189">
        <f t="shared" si="1"/>
        <v>0</v>
      </c>
      <c r="Q105" s="189">
        <v>0</v>
      </c>
      <c r="R105" s="189">
        <f t="shared" si="2"/>
        <v>0</v>
      </c>
      <c r="S105" s="189">
        <v>0</v>
      </c>
      <c r="T105" s="190">
        <f t="shared" si="3"/>
        <v>0</v>
      </c>
      <c r="AR105" s="17" t="s">
        <v>299</v>
      </c>
      <c r="AT105" s="17" t="s">
        <v>600</v>
      </c>
      <c r="AU105" s="17" t="s">
        <v>523</v>
      </c>
      <c r="AY105" s="17" t="s">
        <v>598</v>
      </c>
      <c r="BE105" s="191">
        <f t="shared" si="4"/>
        <v>0</v>
      </c>
      <c r="BF105" s="191">
        <f t="shared" si="5"/>
        <v>0</v>
      </c>
      <c r="BG105" s="191">
        <f t="shared" si="6"/>
        <v>0</v>
      </c>
      <c r="BH105" s="191">
        <f t="shared" si="7"/>
        <v>0</v>
      </c>
      <c r="BI105" s="191">
        <f t="shared" si="8"/>
        <v>0</v>
      </c>
      <c r="BJ105" s="17" t="s">
        <v>523</v>
      </c>
      <c r="BK105" s="191">
        <f t="shared" si="9"/>
        <v>0</v>
      </c>
      <c r="BL105" s="17" t="s">
        <v>299</v>
      </c>
      <c r="BM105" s="17" t="s">
        <v>346</v>
      </c>
    </row>
    <row r="106" spans="2:65" s="1" customFormat="1" ht="22.5" customHeight="1">
      <c r="B106" s="34"/>
      <c r="C106" s="180" t="s">
        <v>741</v>
      </c>
      <c r="D106" s="180" t="s">
        <v>600</v>
      </c>
      <c r="E106" s="181" t="s">
        <v>741</v>
      </c>
      <c r="F106" s="182" t="s">
        <v>347</v>
      </c>
      <c r="G106" s="183" t="s">
        <v>967</v>
      </c>
      <c r="H106" s="184">
        <v>1</v>
      </c>
      <c r="I106" s="185"/>
      <c r="J106" s="186">
        <f t="shared" si="0"/>
        <v>0</v>
      </c>
      <c r="K106" s="182" t="s">
        <v>447</v>
      </c>
      <c r="L106" s="38"/>
      <c r="M106" s="187" t="s">
        <v>447</v>
      </c>
      <c r="N106" s="188" t="s">
        <v>487</v>
      </c>
      <c r="O106" s="60"/>
      <c r="P106" s="189">
        <f t="shared" si="1"/>
        <v>0</v>
      </c>
      <c r="Q106" s="189">
        <v>0</v>
      </c>
      <c r="R106" s="189">
        <f t="shared" si="2"/>
        <v>0</v>
      </c>
      <c r="S106" s="189">
        <v>0</v>
      </c>
      <c r="T106" s="190">
        <f t="shared" si="3"/>
        <v>0</v>
      </c>
      <c r="AR106" s="17" t="s">
        <v>299</v>
      </c>
      <c r="AT106" s="17" t="s">
        <v>600</v>
      </c>
      <c r="AU106" s="17" t="s">
        <v>523</v>
      </c>
      <c r="AY106" s="17" t="s">
        <v>598</v>
      </c>
      <c r="BE106" s="191">
        <f t="shared" si="4"/>
        <v>0</v>
      </c>
      <c r="BF106" s="191">
        <f t="shared" si="5"/>
        <v>0</v>
      </c>
      <c r="BG106" s="191">
        <f t="shared" si="6"/>
        <v>0</v>
      </c>
      <c r="BH106" s="191">
        <f t="shared" si="7"/>
        <v>0</v>
      </c>
      <c r="BI106" s="191">
        <f t="shared" si="8"/>
        <v>0</v>
      </c>
      <c r="BJ106" s="17" t="s">
        <v>523</v>
      </c>
      <c r="BK106" s="191">
        <f t="shared" si="9"/>
        <v>0</v>
      </c>
      <c r="BL106" s="17" t="s">
        <v>299</v>
      </c>
      <c r="BM106" s="17" t="s">
        <v>348</v>
      </c>
    </row>
    <row r="107" spans="2:65" s="1" customFormat="1" ht="22.5" customHeight="1">
      <c r="B107" s="34"/>
      <c r="C107" s="180" t="s">
        <v>746</v>
      </c>
      <c r="D107" s="180" t="s">
        <v>600</v>
      </c>
      <c r="E107" s="181" t="s">
        <v>746</v>
      </c>
      <c r="F107" s="182" t="s">
        <v>349</v>
      </c>
      <c r="G107" s="183" t="s">
        <v>967</v>
      </c>
      <c r="H107" s="184">
        <v>1</v>
      </c>
      <c r="I107" s="185"/>
      <c r="J107" s="186">
        <f t="shared" si="0"/>
        <v>0</v>
      </c>
      <c r="K107" s="182" t="s">
        <v>447</v>
      </c>
      <c r="L107" s="38"/>
      <c r="M107" s="187" t="s">
        <v>447</v>
      </c>
      <c r="N107" s="188" t="s">
        <v>487</v>
      </c>
      <c r="O107" s="60"/>
      <c r="P107" s="189">
        <f t="shared" si="1"/>
        <v>0</v>
      </c>
      <c r="Q107" s="189">
        <v>0</v>
      </c>
      <c r="R107" s="189">
        <f t="shared" si="2"/>
        <v>0</v>
      </c>
      <c r="S107" s="189">
        <v>0</v>
      </c>
      <c r="T107" s="190">
        <f t="shared" si="3"/>
        <v>0</v>
      </c>
      <c r="AR107" s="17" t="s">
        <v>299</v>
      </c>
      <c r="AT107" s="17" t="s">
        <v>600</v>
      </c>
      <c r="AU107" s="17" t="s">
        <v>523</v>
      </c>
      <c r="AY107" s="17" t="s">
        <v>598</v>
      </c>
      <c r="BE107" s="191">
        <f t="shared" si="4"/>
        <v>0</v>
      </c>
      <c r="BF107" s="191">
        <f t="shared" si="5"/>
        <v>0</v>
      </c>
      <c r="BG107" s="191">
        <f t="shared" si="6"/>
        <v>0</v>
      </c>
      <c r="BH107" s="191">
        <f t="shared" si="7"/>
        <v>0</v>
      </c>
      <c r="BI107" s="191">
        <f t="shared" si="8"/>
        <v>0</v>
      </c>
      <c r="BJ107" s="17" t="s">
        <v>523</v>
      </c>
      <c r="BK107" s="191">
        <f t="shared" si="9"/>
        <v>0</v>
      </c>
      <c r="BL107" s="17" t="s">
        <v>299</v>
      </c>
      <c r="BM107" s="17" t="s">
        <v>350</v>
      </c>
    </row>
    <row r="108" spans="2:65" s="1" customFormat="1" ht="16.5" customHeight="1">
      <c r="B108" s="34"/>
      <c r="C108" s="180" t="s">
        <v>756</v>
      </c>
      <c r="D108" s="180" t="s">
        <v>600</v>
      </c>
      <c r="E108" s="181" t="s">
        <v>756</v>
      </c>
      <c r="F108" s="182" t="s">
        <v>351</v>
      </c>
      <c r="G108" s="183" t="s">
        <v>967</v>
      </c>
      <c r="H108" s="184">
        <v>1</v>
      </c>
      <c r="I108" s="185"/>
      <c r="J108" s="186">
        <f t="shared" si="0"/>
        <v>0</v>
      </c>
      <c r="K108" s="182" t="s">
        <v>447</v>
      </c>
      <c r="L108" s="38"/>
      <c r="M108" s="187" t="s">
        <v>447</v>
      </c>
      <c r="N108" s="188" t="s">
        <v>487</v>
      </c>
      <c r="O108" s="60"/>
      <c r="P108" s="189">
        <f t="shared" si="1"/>
        <v>0</v>
      </c>
      <c r="Q108" s="189">
        <v>0</v>
      </c>
      <c r="R108" s="189">
        <f t="shared" si="2"/>
        <v>0</v>
      </c>
      <c r="S108" s="189">
        <v>0</v>
      </c>
      <c r="T108" s="190">
        <f t="shared" si="3"/>
        <v>0</v>
      </c>
      <c r="AR108" s="17" t="s">
        <v>299</v>
      </c>
      <c r="AT108" s="17" t="s">
        <v>600</v>
      </c>
      <c r="AU108" s="17" t="s">
        <v>523</v>
      </c>
      <c r="AY108" s="17" t="s">
        <v>598</v>
      </c>
      <c r="BE108" s="191">
        <f t="shared" si="4"/>
        <v>0</v>
      </c>
      <c r="BF108" s="191">
        <f t="shared" si="5"/>
        <v>0</v>
      </c>
      <c r="BG108" s="191">
        <f t="shared" si="6"/>
        <v>0</v>
      </c>
      <c r="BH108" s="191">
        <f t="shared" si="7"/>
        <v>0</v>
      </c>
      <c r="BI108" s="191">
        <f t="shared" si="8"/>
        <v>0</v>
      </c>
      <c r="BJ108" s="17" t="s">
        <v>523</v>
      </c>
      <c r="BK108" s="191">
        <f t="shared" si="9"/>
        <v>0</v>
      </c>
      <c r="BL108" s="17" t="s">
        <v>299</v>
      </c>
      <c r="BM108" s="17" t="s">
        <v>352</v>
      </c>
    </row>
    <row r="109" spans="2:65" s="1" customFormat="1" ht="16.5" customHeight="1">
      <c r="B109" s="34"/>
      <c r="C109" s="180" t="s">
        <v>761</v>
      </c>
      <c r="D109" s="180" t="s">
        <v>600</v>
      </c>
      <c r="E109" s="181" t="s">
        <v>761</v>
      </c>
      <c r="F109" s="182" t="s">
        <v>353</v>
      </c>
      <c r="G109" s="183" t="s">
        <v>967</v>
      </c>
      <c r="H109" s="184">
        <v>1</v>
      </c>
      <c r="I109" s="185"/>
      <c r="J109" s="186">
        <f t="shared" si="0"/>
        <v>0</v>
      </c>
      <c r="K109" s="182" t="s">
        <v>447</v>
      </c>
      <c r="L109" s="38"/>
      <c r="M109" s="238" t="s">
        <v>447</v>
      </c>
      <c r="N109" s="239" t="s">
        <v>487</v>
      </c>
      <c r="O109" s="240"/>
      <c r="P109" s="241">
        <f t="shared" si="1"/>
        <v>0</v>
      </c>
      <c r="Q109" s="241">
        <v>0</v>
      </c>
      <c r="R109" s="241">
        <f t="shared" si="2"/>
        <v>0</v>
      </c>
      <c r="S109" s="241">
        <v>0</v>
      </c>
      <c r="T109" s="242">
        <f t="shared" si="3"/>
        <v>0</v>
      </c>
      <c r="AR109" s="17" t="s">
        <v>299</v>
      </c>
      <c r="AT109" s="17" t="s">
        <v>600</v>
      </c>
      <c r="AU109" s="17" t="s">
        <v>523</v>
      </c>
      <c r="AY109" s="17" t="s">
        <v>598</v>
      </c>
      <c r="BE109" s="191">
        <f t="shared" si="4"/>
        <v>0</v>
      </c>
      <c r="BF109" s="191">
        <f t="shared" si="5"/>
        <v>0</v>
      </c>
      <c r="BG109" s="191">
        <f t="shared" si="6"/>
        <v>0</v>
      </c>
      <c r="BH109" s="191">
        <f t="shared" si="7"/>
        <v>0</v>
      </c>
      <c r="BI109" s="191">
        <f t="shared" si="8"/>
        <v>0</v>
      </c>
      <c r="BJ109" s="17" t="s">
        <v>523</v>
      </c>
      <c r="BK109" s="191">
        <f t="shared" si="9"/>
        <v>0</v>
      </c>
      <c r="BL109" s="17" t="s">
        <v>299</v>
      </c>
      <c r="BM109" s="17" t="s">
        <v>354</v>
      </c>
    </row>
    <row r="110" spans="2:65" s="1" customFormat="1" ht="6.95" customHeight="1">
      <c r="B110" s="46"/>
      <c r="C110" s="47"/>
      <c r="D110" s="47"/>
      <c r="E110" s="47"/>
      <c r="F110" s="47"/>
      <c r="G110" s="47"/>
      <c r="H110" s="47"/>
      <c r="I110" s="132"/>
      <c r="J110" s="47"/>
      <c r="K110" s="47"/>
      <c r="L110" s="38"/>
    </row>
  </sheetData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honeticPr fontId="0" type="noConversion"/>
  <pageMargins left="0.39374999999999999" right="0.39374999999999999" top="0.39374999999999999" bottom="0.39374999999999999" header="0" footer="0"/>
  <pageSetup orientation="landscape" blackAndWhite="1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2:BM323"/>
  <sheetViews>
    <sheetView showGridLines="0" workbookViewId="0">
      <selection activeCell="I91" sqref="I91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style="104" customWidth="1"/>
    <col min="10" max="10" width="23.5" customWidth="1"/>
    <col min="11" max="11" width="15.5" hidden="1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46" ht="36.950000000000003" customHeight="1">
      <c r="L2" s="453"/>
      <c r="M2" s="453"/>
      <c r="N2" s="453"/>
      <c r="O2" s="453"/>
      <c r="P2" s="453"/>
      <c r="Q2" s="453"/>
      <c r="R2" s="453"/>
      <c r="S2" s="453"/>
      <c r="T2" s="453"/>
      <c r="U2" s="453"/>
      <c r="V2" s="453"/>
      <c r="AT2" s="17" t="s">
        <v>524</v>
      </c>
    </row>
    <row r="3" spans="2:46" ht="6.95" customHeight="1">
      <c r="B3" s="105"/>
      <c r="C3" s="106"/>
      <c r="D3" s="106"/>
      <c r="E3" s="106"/>
      <c r="F3" s="106"/>
      <c r="G3" s="106"/>
      <c r="H3" s="106"/>
      <c r="I3" s="107"/>
      <c r="J3" s="106"/>
      <c r="K3" s="106"/>
      <c r="L3" s="20"/>
      <c r="AT3" s="17" t="s">
        <v>525</v>
      </c>
    </row>
    <row r="4" spans="2:46" ht="24.95" customHeight="1">
      <c r="B4" s="20"/>
      <c r="D4" s="108" t="s">
        <v>566</v>
      </c>
      <c r="L4" s="20"/>
      <c r="M4" s="24" t="s">
        <v>456</v>
      </c>
      <c r="AT4" s="17" t="s">
        <v>450</v>
      </c>
    </row>
    <row r="5" spans="2:46" ht="6.95" customHeight="1">
      <c r="B5" s="20"/>
      <c r="L5" s="20"/>
    </row>
    <row r="6" spans="2:46" ht="12" customHeight="1">
      <c r="B6" s="20"/>
      <c r="D6" s="109" t="s">
        <v>462</v>
      </c>
      <c r="L6" s="20"/>
    </row>
    <row r="7" spans="2:46" ht="16.5" customHeight="1">
      <c r="B7" s="20"/>
      <c r="E7" s="487" t="str">
        <f>'Rekapitulace stavby'!K6</f>
        <v>Kanalizace Klučov - napojení místních částí Žhery a Skramníky - UZ+ NN - doplnění dotazů</v>
      </c>
      <c r="F7" s="488"/>
      <c r="G7" s="488"/>
      <c r="H7" s="488"/>
      <c r="L7" s="20"/>
    </row>
    <row r="8" spans="2:46" s="1" customFormat="1" ht="12" customHeight="1">
      <c r="B8" s="38"/>
      <c r="D8" s="109" t="s">
        <v>567</v>
      </c>
      <c r="I8" s="110"/>
      <c r="L8" s="38"/>
    </row>
    <row r="9" spans="2:46" s="1" customFormat="1" ht="36.950000000000003" customHeight="1">
      <c r="B9" s="38"/>
      <c r="E9" s="489" t="s">
        <v>568</v>
      </c>
      <c r="F9" s="490"/>
      <c r="G9" s="490"/>
      <c r="H9" s="490"/>
      <c r="I9" s="110"/>
      <c r="L9" s="38"/>
    </row>
    <row r="10" spans="2:46" s="1" customFormat="1">
      <c r="B10" s="38"/>
      <c r="I10" s="110"/>
      <c r="L10" s="38"/>
    </row>
    <row r="11" spans="2:46" s="1" customFormat="1" ht="12" customHeight="1">
      <c r="B11" s="38"/>
      <c r="D11" s="109" t="s">
        <v>464</v>
      </c>
      <c r="F11" s="17" t="s">
        <v>447</v>
      </c>
      <c r="I11" s="111" t="s">
        <v>465</v>
      </c>
      <c r="J11" s="17" t="s">
        <v>447</v>
      </c>
      <c r="L11" s="38"/>
    </row>
    <row r="12" spans="2:46" s="1" customFormat="1" ht="12" customHeight="1">
      <c r="B12" s="38"/>
      <c r="D12" s="109" t="s">
        <v>466</v>
      </c>
      <c r="F12" s="17" t="s">
        <v>472</v>
      </c>
      <c r="I12" s="111" t="s">
        <v>468</v>
      </c>
      <c r="J12" s="112" t="str">
        <f>'Rekapitulace stavby'!AN8</f>
        <v>12. 7. 2018</v>
      </c>
      <c r="L12" s="38"/>
    </row>
    <row r="13" spans="2:46" s="1" customFormat="1" ht="10.9" customHeight="1">
      <c r="B13" s="38"/>
      <c r="I13" s="110"/>
      <c r="L13" s="38"/>
    </row>
    <row r="14" spans="2:46" s="1" customFormat="1" ht="12" customHeight="1">
      <c r="B14" s="38"/>
      <c r="D14" s="109" t="s">
        <v>470</v>
      </c>
      <c r="I14" s="111" t="s">
        <v>471</v>
      </c>
      <c r="J14" s="17" t="str">
        <f>IF('Rekapitulace stavby'!AN10="","",'Rekapitulace stavby'!AN10)</f>
        <v/>
      </c>
      <c r="L14" s="38"/>
    </row>
    <row r="15" spans="2:46" s="1" customFormat="1" ht="18" customHeight="1">
      <c r="B15" s="38"/>
      <c r="E15" s="17" t="str">
        <f>IF('Rekapitulace stavby'!E11="","",'Rekapitulace stavby'!E11)</f>
        <v xml:space="preserve"> </v>
      </c>
      <c r="I15" s="111" t="s">
        <v>473</v>
      </c>
      <c r="J15" s="17" t="str">
        <f>IF('Rekapitulace stavby'!AN11="","",'Rekapitulace stavby'!AN11)</f>
        <v/>
      </c>
      <c r="L15" s="38"/>
    </row>
    <row r="16" spans="2:46" s="1" customFormat="1" ht="6.95" customHeight="1">
      <c r="B16" s="38"/>
      <c r="I16" s="110"/>
      <c r="L16" s="38"/>
    </row>
    <row r="17" spans="2:12" s="1" customFormat="1" ht="12" customHeight="1">
      <c r="B17" s="38"/>
      <c r="D17" s="109" t="s">
        <v>474</v>
      </c>
      <c r="I17" s="111" t="s">
        <v>471</v>
      </c>
      <c r="J17" s="30" t="str">
        <f>'Rekapitulace stavby'!AN13</f>
        <v>Vyplň údaj</v>
      </c>
      <c r="L17" s="38"/>
    </row>
    <row r="18" spans="2:12" s="1" customFormat="1" ht="18" customHeight="1">
      <c r="B18" s="38"/>
      <c r="E18" s="491" t="str">
        <f>'Rekapitulace stavby'!E14</f>
        <v>Vyplň údaj</v>
      </c>
      <c r="F18" s="492"/>
      <c r="G18" s="492"/>
      <c r="H18" s="492"/>
      <c r="I18" s="111" t="s">
        <v>473</v>
      </c>
      <c r="J18" s="30" t="str">
        <f>'Rekapitulace stavby'!AN14</f>
        <v>Vyplň údaj</v>
      </c>
      <c r="L18" s="38"/>
    </row>
    <row r="19" spans="2:12" s="1" customFormat="1" ht="6.95" customHeight="1">
      <c r="B19" s="38"/>
      <c r="I19" s="110"/>
      <c r="L19" s="38"/>
    </row>
    <row r="20" spans="2:12" s="1" customFormat="1" ht="12" customHeight="1">
      <c r="B20" s="38"/>
      <c r="D20" s="109" t="s">
        <v>476</v>
      </c>
      <c r="I20" s="111" t="s">
        <v>471</v>
      </c>
      <c r="J20" s="17" t="str">
        <f>IF('Rekapitulace stavby'!AN16="","",'Rekapitulace stavby'!AN16)</f>
        <v/>
      </c>
      <c r="L20" s="38"/>
    </row>
    <row r="21" spans="2:12" s="1" customFormat="1" ht="18" customHeight="1">
      <c r="B21" s="38"/>
      <c r="E21" s="17" t="str">
        <f>IF('Rekapitulace stavby'!E17="","",'Rekapitulace stavby'!E17)</f>
        <v>Ing. Martin Herman</v>
      </c>
      <c r="I21" s="111" t="s">
        <v>473</v>
      </c>
      <c r="J21" s="17" t="str">
        <f>IF('Rekapitulace stavby'!AN17="","",'Rekapitulace stavby'!AN17)</f>
        <v/>
      </c>
      <c r="L21" s="38"/>
    </row>
    <row r="22" spans="2:12" s="1" customFormat="1" ht="6.95" customHeight="1">
      <c r="B22" s="38"/>
      <c r="I22" s="110"/>
      <c r="L22" s="38"/>
    </row>
    <row r="23" spans="2:12" s="1" customFormat="1" ht="12" customHeight="1">
      <c r="B23" s="38"/>
      <c r="D23" s="109" t="s">
        <v>479</v>
      </c>
      <c r="I23" s="111" t="s">
        <v>471</v>
      </c>
      <c r="J23" s="17" t="str">
        <f>IF('Rekapitulace stavby'!AN19="","",'Rekapitulace stavby'!AN19)</f>
        <v/>
      </c>
      <c r="L23" s="38"/>
    </row>
    <row r="24" spans="2:12" s="1" customFormat="1" ht="18" customHeight="1">
      <c r="B24" s="38"/>
      <c r="E24" s="17" t="str">
        <f>IF('Rekapitulace stavby'!E20="","",'Rekapitulace stavby'!E20)</f>
        <v>VIS s.r.o., Hradec Králové, Dita Paštová</v>
      </c>
      <c r="I24" s="111" t="s">
        <v>473</v>
      </c>
      <c r="J24" s="17" t="str">
        <f>IF('Rekapitulace stavby'!AN20="","",'Rekapitulace stavby'!AN20)</f>
        <v/>
      </c>
      <c r="L24" s="38"/>
    </row>
    <row r="25" spans="2:12" s="1" customFormat="1" ht="6.95" customHeight="1">
      <c r="B25" s="38"/>
      <c r="I25" s="110"/>
      <c r="L25" s="38"/>
    </row>
    <row r="26" spans="2:12" s="1" customFormat="1" ht="12" customHeight="1">
      <c r="B26" s="38"/>
      <c r="D26" s="109" t="s">
        <v>481</v>
      </c>
      <c r="I26" s="110"/>
      <c r="L26" s="38"/>
    </row>
    <row r="27" spans="2:12" s="7" customFormat="1" ht="16.5" customHeight="1">
      <c r="B27" s="113"/>
      <c r="E27" s="493" t="s">
        <v>447</v>
      </c>
      <c r="F27" s="493"/>
      <c r="G27" s="493"/>
      <c r="H27" s="493"/>
      <c r="I27" s="114"/>
      <c r="L27" s="113"/>
    </row>
    <row r="28" spans="2:12" s="1" customFormat="1" ht="6.95" customHeight="1">
      <c r="B28" s="38"/>
      <c r="I28" s="110"/>
      <c r="L28" s="38"/>
    </row>
    <row r="29" spans="2:12" s="1" customFormat="1" ht="6.95" customHeight="1">
      <c r="B29" s="38"/>
      <c r="D29" s="56"/>
      <c r="E29" s="56"/>
      <c r="F29" s="56"/>
      <c r="G29" s="56"/>
      <c r="H29" s="56"/>
      <c r="I29" s="115"/>
      <c r="J29" s="56"/>
      <c r="K29" s="56"/>
      <c r="L29" s="38"/>
    </row>
    <row r="30" spans="2:12" s="1" customFormat="1" ht="25.35" customHeight="1">
      <c r="B30" s="38"/>
      <c r="D30" s="116" t="s">
        <v>482</v>
      </c>
      <c r="I30" s="110"/>
      <c r="J30" s="117">
        <f>ROUND(J88, 2)</f>
        <v>0</v>
      </c>
      <c r="L30" s="38"/>
    </row>
    <row r="31" spans="2:12" s="1" customFormat="1" ht="6.95" customHeight="1">
      <c r="B31" s="38"/>
      <c r="D31" s="56"/>
      <c r="E31" s="56"/>
      <c r="F31" s="56"/>
      <c r="G31" s="56"/>
      <c r="H31" s="56"/>
      <c r="I31" s="115"/>
      <c r="J31" s="56"/>
      <c r="K31" s="56"/>
      <c r="L31" s="38"/>
    </row>
    <row r="32" spans="2:12" s="1" customFormat="1" ht="14.45" customHeight="1">
      <c r="B32" s="38"/>
      <c r="F32" s="118" t="s">
        <v>484</v>
      </c>
      <c r="I32" s="119" t="s">
        <v>483</v>
      </c>
      <c r="J32" s="118" t="s">
        <v>485</v>
      </c>
      <c r="L32" s="38"/>
    </row>
    <row r="33" spans="2:12" s="1" customFormat="1" ht="14.45" customHeight="1">
      <c r="B33" s="38"/>
      <c r="D33" s="109" t="s">
        <v>486</v>
      </c>
      <c r="E33" s="109" t="s">
        <v>487</v>
      </c>
      <c r="F33" s="120">
        <f>ROUND((SUM(BE88:BE322)),  2)</f>
        <v>0</v>
      </c>
      <c r="I33" s="121">
        <v>0.21</v>
      </c>
      <c r="J33" s="120">
        <f>ROUND(((SUM(BE88:BE322))*I33),  2)</f>
        <v>0</v>
      </c>
      <c r="L33" s="38"/>
    </row>
    <row r="34" spans="2:12" s="1" customFormat="1" ht="14.45" customHeight="1">
      <c r="B34" s="38"/>
      <c r="E34" s="109" t="s">
        <v>488</v>
      </c>
      <c r="F34" s="120">
        <f>ROUND((SUM(BF88:BF322)),  2)</f>
        <v>0</v>
      </c>
      <c r="I34" s="121">
        <v>0.15</v>
      </c>
      <c r="J34" s="120">
        <f>ROUND(((SUM(BF88:BF322))*I34),  2)</f>
        <v>0</v>
      </c>
      <c r="L34" s="38"/>
    </row>
    <row r="35" spans="2:12" s="1" customFormat="1" ht="14.45" hidden="1" customHeight="1">
      <c r="B35" s="38"/>
      <c r="E35" s="109" t="s">
        <v>489</v>
      </c>
      <c r="F35" s="120">
        <f>ROUND((SUM(BG88:BG322)),  2)</f>
        <v>0</v>
      </c>
      <c r="I35" s="121">
        <v>0.21</v>
      </c>
      <c r="J35" s="120">
        <f>0</f>
        <v>0</v>
      </c>
      <c r="L35" s="38"/>
    </row>
    <row r="36" spans="2:12" s="1" customFormat="1" ht="14.45" hidden="1" customHeight="1">
      <c r="B36" s="38"/>
      <c r="E36" s="109" t="s">
        <v>490</v>
      </c>
      <c r="F36" s="120">
        <f>ROUND((SUM(BH88:BH322)),  2)</f>
        <v>0</v>
      </c>
      <c r="I36" s="121">
        <v>0.15</v>
      </c>
      <c r="J36" s="120">
        <f>0</f>
        <v>0</v>
      </c>
      <c r="L36" s="38"/>
    </row>
    <row r="37" spans="2:12" s="1" customFormat="1" ht="14.45" hidden="1" customHeight="1">
      <c r="B37" s="38"/>
      <c r="E37" s="109" t="s">
        <v>491</v>
      </c>
      <c r="F37" s="120">
        <f>ROUND((SUM(BI88:BI322)),  2)</f>
        <v>0</v>
      </c>
      <c r="I37" s="121">
        <v>0</v>
      </c>
      <c r="J37" s="120">
        <f>0</f>
        <v>0</v>
      </c>
      <c r="L37" s="38"/>
    </row>
    <row r="38" spans="2:12" s="1" customFormat="1" ht="6.95" customHeight="1">
      <c r="B38" s="38"/>
      <c r="I38" s="110"/>
      <c r="L38" s="38"/>
    </row>
    <row r="39" spans="2:12" s="1" customFormat="1" ht="25.35" customHeight="1">
      <c r="B39" s="38"/>
      <c r="C39" s="122"/>
      <c r="D39" s="123" t="s">
        <v>492</v>
      </c>
      <c r="E39" s="124"/>
      <c r="F39" s="124"/>
      <c r="G39" s="125" t="s">
        <v>493</v>
      </c>
      <c r="H39" s="126" t="s">
        <v>494</v>
      </c>
      <c r="I39" s="127"/>
      <c r="J39" s="128">
        <f>SUM(J30:J37)</f>
        <v>0</v>
      </c>
      <c r="K39" s="129"/>
      <c r="L39" s="38"/>
    </row>
    <row r="40" spans="2:12" s="1" customFormat="1" ht="14.45" customHeight="1">
      <c r="B40" s="130"/>
      <c r="C40" s="131"/>
      <c r="D40" s="131"/>
      <c r="E40" s="131"/>
      <c r="F40" s="131"/>
      <c r="G40" s="131"/>
      <c r="H40" s="131"/>
      <c r="I40" s="132"/>
      <c r="J40" s="131"/>
      <c r="K40" s="131"/>
      <c r="L40" s="38"/>
    </row>
    <row r="44" spans="2:12" s="1" customFormat="1" ht="6.95" customHeight="1">
      <c r="B44" s="133"/>
      <c r="C44" s="134"/>
      <c r="D44" s="134"/>
      <c r="E44" s="134"/>
      <c r="F44" s="134"/>
      <c r="G44" s="134"/>
      <c r="H44" s="134"/>
      <c r="I44" s="135"/>
      <c r="J44" s="134"/>
      <c r="K44" s="134"/>
      <c r="L44" s="38"/>
    </row>
    <row r="45" spans="2:12" s="1" customFormat="1" ht="24.95" customHeight="1">
      <c r="B45" s="34"/>
      <c r="C45" s="23" t="s">
        <v>569</v>
      </c>
      <c r="D45" s="35"/>
      <c r="E45" s="35"/>
      <c r="F45" s="35"/>
      <c r="G45" s="35"/>
      <c r="H45" s="35"/>
      <c r="I45" s="110"/>
      <c r="J45" s="35"/>
      <c r="K45" s="35"/>
      <c r="L45" s="38"/>
    </row>
    <row r="46" spans="2:12" s="1" customFormat="1" ht="6.95" customHeight="1">
      <c r="B46" s="34"/>
      <c r="C46" s="35"/>
      <c r="D46" s="35"/>
      <c r="E46" s="35"/>
      <c r="F46" s="35"/>
      <c r="G46" s="35"/>
      <c r="H46" s="35"/>
      <c r="I46" s="110"/>
      <c r="J46" s="35"/>
      <c r="K46" s="35"/>
      <c r="L46" s="38"/>
    </row>
    <row r="47" spans="2:12" s="1" customFormat="1" ht="12" customHeight="1">
      <c r="B47" s="34"/>
      <c r="C47" s="29" t="s">
        <v>462</v>
      </c>
      <c r="D47" s="35"/>
      <c r="E47" s="35"/>
      <c r="F47" s="35"/>
      <c r="G47" s="35"/>
      <c r="H47" s="35"/>
      <c r="I47" s="110"/>
      <c r="J47" s="35"/>
      <c r="K47" s="35"/>
      <c r="L47" s="38"/>
    </row>
    <row r="48" spans="2:12" s="1" customFormat="1" ht="16.5" customHeight="1">
      <c r="B48" s="34"/>
      <c r="C48" s="35"/>
      <c r="D48" s="35"/>
      <c r="E48" s="485" t="str">
        <f>E7</f>
        <v>Kanalizace Klučov - napojení místních částí Žhery a Skramníky - UZ+ NN - doplnění dotazů</v>
      </c>
      <c r="F48" s="486"/>
      <c r="G48" s="486"/>
      <c r="H48" s="486"/>
      <c r="I48" s="110"/>
      <c r="J48" s="35"/>
      <c r="K48" s="35"/>
      <c r="L48" s="38"/>
    </row>
    <row r="49" spans="2:47" s="1" customFormat="1" ht="12" customHeight="1">
      <c r="B49" s="34"/>
      <c r="C49" s="29" t="s">
        <v>567</v>
      </c>
      <c r="D49" s="35"/>
      <c r="E49" s="35"/>
      <c r="F49" s="35"/>
      <c r="G49" s="35"/>
      <c r="H49" s="35"/>
      <c r="I49" s="110"/>
      <c r="J49" s="35"/>
      <c r="K49" s="35"/>
      <c r="L49" s="38"/>
    </row>
    <row r="50" spans="2:47" s="1" customFormat="1" ht="16.5" customHeight="1">
      <c r="B50" s="34"/>
      <c r="C50" s="35"/>
      <c r="D50" s="35"/>
      <c r="E50" s="462" t="str">
        <f>E9</f>
        <v>SO_01 - Tlakové kanalizační stoky Žhery</v>
      </c>
      <c r="F50" s="461"/>
      <c r="G50" s="461"/>
      <c r="H50" s="461"/>
      <c r="I50" s="110"/>
      <c r="J50" s="35"/>
      <c r="K50" s="35"/>
      <c r="L50" s="38"/>
    </row>
    <row r="51" spans="2:47" s="1" customFormat="1" ht="6.95" customHeight="1">
      <c r="B51" s="34"/>
      <c r="C51" s="35"/>
      <c r="D51" s="35"/>
      <c r="E51" s="35"/>
      <c r="F51" s="35"/>
      <c r="G51" s="35"/>
      <c r="H51" s="35"/>
      <c r="I51" s="110"/>
      <c r="J51" s="35"/>
      <c r="K51" s="35"/>
      <c r="L51" s="38"/>
    </row>
    <row r="52" spans="2:47" s="1" customFormat="1" ht="12" customHeight="1">
      <c r="B52" s="34"/>
      <c r="C52" s="29" t="s">
        <v>466</v>
      </c>
      <c r="D52" s="35"/>
      <c r="E52" s="35"/>
      <c r="F52" s="27" t="str">
        <f>F12</f>
        <v xml:space="preserve"> </v>
      </c>
      <c r="G52" s="35"/>
      <c r="H52" s="35"/>
      <c r="I52" s="111" t="s">
        <v>468</v>
      </c>
      <c r="J52" s="55" t="str">
        <f>IF(J12="","",J12)</f>
        <v>12. 7. 2018</v>
      </c>
      <c r="K52" s="35"/>
      <c r="L52" s="38"/>
    </row>
    <row r="53" spans="2:47" s="1" customFormat="1" ht="6.95" customHeight="1">
      <c r="B53" s="34"/>
      <c r="C53" s="35"/>
      <c r="D53" s="35"/>
      <c r="E53" s="35"/>
      <c r="F53" s="35"/>
      <c r="G53" s="35"/>
      <c r="H53" s="35"/>
      <c r="I53" s="110"/>
      <c r="J53" s="35"/>
      <c r="K53" s="35"/>
      <c r="L53" s="38"/>
    </row>
    <row r="54" spans="2:47" s="1" customFormat="1" ht="13.7" customHeight="1">
      <c r="B54" s="34"/>
      <c r="C54" s="29" t="s">
        <v>470</v>
      </c>
      <c r="D54" s="35"/>
      <c r="E54" s="35"/>
      <c r="F54" s="27" t="str">
        <f>E15</f>
        <v xml:space="preserve"> </v>
      </c>
      <c r="G54" s="35"/>
      <c r="H54" s="35"/>
      <c r="I54" s="111" t="s">
        <v>476</v>
      </c>
      <c r="J54" s="32" t="str">
        <f>E21</f>
        <v>Ing. Martin Herman</v>
      </c>
      <c r="K54" s="35"/>
      <c r="L54" s="38"/>
    </row>
    <row r="55" spans="2:47" s="1" customFormat="1" ht="24.95" customHeight="1">
      <c r="B55" s="34"/>
      <c r="C55" s="29" t="s">
        <v>474</v>
      </c>
      <c r="D55" s="35"/>
      <c r="E55" s="35"/>
      <c r="F55" s="27" t="str">
        <f>IF(E18="","",E18)</f>
        <v>Vyplň údaj</v>
      </c>
      <c r="G55" s="35"/>
      <c r="H55" s="35"/>
      <c r="I55" s="111" t="s">
        <v>479</v>
      </c>
      <c r="J55" s="32" t="str">
        <f>E24</f>
        <v>VIS s.r.o., Hradec Králové, Dita Paštová</v>
      </c>
      <c r="K55" s="35"/>
      <c r="L55" s="38"/>
    </row>
    <row r="56" spans="2:47" s="1" customFormat="1" ht="10.35" customHeight="1">
      <c r="B56" s="34"/>
      <c r="C56" s="35"/>
      <c r="D56" s="35"/>
      <c r="E56" s="35"/>
      <c r="F56" s="35"/>
      <c r="G56" s="35"/>
      <c r="H56" s="35"/>
      <c r="I56" s="110"/>
      <c r="J56" s="35"/>
      <c r="K56" s="35"/>
      <c r="L56" s="38"/>
    </row>
    <row r="57" spans="2:47" s="1" customFormat="1" ht="29.25" customHeight="1">
      <c r="B57" s="34"/>
      <c r="C57" s="136" t="s">
        <v>570</v>
      </c>
      <c r="D57" s="42"/>
      <c r="E57" s="42"/>
      <c r="F57" s="42"/>
      <c r="G57" s="42"/>
      <c r="H57" s="42"/>
      <c r="I57" s="137"/>
      <c r="J57" s="138" t="s">
        <v>571</v>
      </c>
      <c r="K57" s="42"/>
      <c r="L57" s="38"/>
    </row>
    <row r="58" spans="2:47" s="1" customFormat="1" ht="10.35" customHeight="1">
      <c r="B58" s="34"/>
      <c r="C58" s="35"/>
      <c r="D58" s="35"/>
      <c r="E58" s="35"/>
      <c r="F58" s="35"/>
      <c r="G58" s="35"/>
      <c r="H58" s="35"/>
      <c r="I58" s="110"/>
      <c r="J58" s="35"/>
      <c r="K58" s="35"/>
      <c r="L58" s="38"/>
    </row>
    <row r="59" spans="2:47" s="1" customFormat="1" ht="22.9" customHeight="1">
      <c r="B59" s="34"/>
      <c r="C59" s="139" t="s">
        <v>572</v>
      </c>
      <c r="D59" s="35"/>
      <c r="E59" s="35"/>
      <c r="F59" s="35"/>
      <c r="G59" s="35"/>
      <c r="H59" s="35"/>
      <c r="I59" s="110"/>
      <c r="J59" s="72">
        <f>J88</f>
        <v>0</v>
      </c>
      <c r="K59" s="35"/>
      <c r="L59" s="38"/>
      <c r="AU59" s="17" t="s">
        <v>573</v>
      </c>
    </row>
    <row r="60" spans="2:47" s="8" customFormat="1" ht="24.95" customHeight="1">
      <c r="B60" s="140"/>
      <c r="C60" s="141"/>
      <c r="D60" s="142" t="s">
        <v>574</v>
      </c>
      <c r="E60" s="143"/>
      <c r="F60" s="143"/>
      <c r="G60" s="143"/>
      <c r="H60" s="143"/>
      <c r="I60" s="144"/>
      <c r="J60" s="145">
        <f>J89</f>
        <v>0</v>
      </c>
      <c r="K60" s="141"/>
      <c r="L60" s="146"/>
    </row>
    <row r="61" spans="2:47" s="9" customFormat="1" ht="19.899999999999999" customHeight="1">
      <c r="B61" s="147"/>
      <c r="C61" s="92"/>
      <c r="D61" s="148" t="s">
        <v>575</v>
      </c>
      <c r="E61" s="149"/>
      <c r="F61" s="149"/>
      <c r="G61" s="149"/>
      <c r="H61" s="149"/>
      <c r="I61" s="150"/>
      <c r="J61" s="151">
        <f>J90</f>
        <v>0</v>
      </c>
      <c r="K61" s="92"/>
      <c r="L61" s="152"/>
    </row>
    <row r="62" spans="2:47" s="9" customFormat="1" ht="19.899999999999999" customHeight="1">
      <c r="B62" s="147"/>
      <c r="C62" s="92"/>
      <c r="D62" s="148" t="s">
        <v>576</v>
      </c>
      <c r="E62" s="149"/>
      <c r="F62" s="149"/>
      <c r="G62" s="149"/>
      <c r="H62" s="149"/>
      <c r="I62" s="150"/>
      <c r="J62" s="151">
        <f>J216</f>
        <v>0</v>
      </c>
      <c r="K62" s="92"/>
      <c r="L62" s="152"/>
    </row>
    <row r="63" spans="2:47" s="9" customFormat="1" ht="19.899999999999999" customHeight="1">
      <c r="B63" s="147"/>
      <c r="C63" s="92"/>
      <c r="D63" s="148" t="s">
        <v>577</v>
      </c>
      <c r="E63" s="149"/>
      <c r="F63" s="149"/>
      <c r="G63" s="149"/>
      <c r="H63" s="149"/>
      <c r="I63" s="150"/>
      <c r="J63" s="151">
        <f>J221</f>
        <v>0</v>
      </c>
      <c r="K63" s="92"/>
      <c r="L63" s="152"/>
    </row>
    <row r="64" spans="2:47" s="9" customFormat="1" ht="19.899999999999999" customHeight="1">
      <c r="B64" s="147"/>
      <c r="C64" s="92"/>
      <c r="D64" s="148" t="s">
        <v>578</v>
      </c>
      <c r="E64" s="149"/>
      <c r="F64" s="149"/>
      <c r="G64" s="149"/>
      <c r="H64" s="149"/>
      <c r="I64" s="150"/>
      <c r="J64" s="151">
        <f>J228</f>
        <v>0</v>
      </c>
      <c r="K64" s="92"/>
      <c r="L64" s="152"/>
    </row>
    <row r="65" spans="2:12" s="9" customFormat="1" ht="19.899999999999999" customHeight="1">
      <c r="B65" s="147"/>
      <c r="C65" s="92"/>
      <c r="D65" s="148" t="s">
        <v>579</v>
      </c>
      <c r="E65" s="149"/>
      <c r="F65" s="149"/>
      <c r="G65" s="149"/>
      <c r="H65" s="149"/>
      <c r="I65" s="150"/>
      <c r="J65" s="151">
        <f>J282</f>
        <v>0</v>
      </c>
      <c r="K65" s="92"/>
      <c r="L65" s="152"/>
    </row>
    <row r="66" spans="2:12" s="9" customFormat="1" ht="19.899999999999999" customHeight="1">
      <c r="B66" s="147"/>
      <c r="C66" s="92"/>
      <c r="D66" s="148" t="s">
        <v>580</v>
      </c>
      <c r="E66" s="149"/>
      <c r="F66" s="149"/>
      <c r="G66" s="149"/>
      <c r="H66" s="149"/>
      <c r="I66" s="150"/>
      <c r="J66" s="151">
        <f>J307</f>
        <v>0</v>
      </c>
      <c r="K66" s="92"/>
      <c r="L66" s="152"/>
    </row>
    <row r="67" spans="2:12" s="9" customFormat="1" ht="19.899999999999999" customHeight="1">
      <c r="B67" s="147"/>
      <c r="C67" s="92"/>
      <c r="D67" s="148" t="s">
        <v>581</v>
      </c>
      <c r="E67" s="149"/>
      <c r="F67" s="149"/>
      <c r="G67" s="149"/>
      <c r="H67" s="149"/>
      <c r="I67" s="150"/>
      <c r="J67" s="151">
        <f>J311</f>
        <v>0</v>
      </c>
      <c r="K67" s="92"/>
      <c r="L67" s="152"/>
    </row>
    <row r="68" spans="2:12" s="9" customFormat="1" ht="19.899999999999999" customHeight="1">
      <c r="B68" s="147"/>
      <c r="C68" s="92"/>
      <c r="D68" s="148" t="s">
        <v>582</v>
      </c>
      <c r="E68" s="149"/>
      <c r="F68" s="149"/>
      <c r="G68" s="149"/>
      <c r="H68" s="149"/>
      <c r="I68" s="150"/>
      <c r="J68" s="151">
        <f>J321</f>
        <v>0</v>
      </c>
      <c r="K68" s="92"/>
      <c r="L68" s="152"/>
    </row>
    <row r="69" spans="2:12" s="1" customFormat="1" ht="21.75" customHeight="1">
      <c r="B69" s="34"/>
      <c r="C69" s="35"/>
      <c r="D69" s="35"/>
      <c r="E69" s="35"/>
      <c r="F69" s="35"/>
      <c r="G69" s="35"/>
      <c r="H69" s="35"/>
      <c r="I69" s="110"/>
      <c r="J69" s="35"/>
      <c r="K69" s="35"/>
      <c r="L69" s="38"/>
    </row>
    <row r="70" spans="2:12" s="1" customFormat="1" ht="6.95" customHeight="1">
      <c r="B70" s="46"/>
      <c r="C70" s="47"/>
      <c r="D70" s="47"/>
      <c r="E70" s="47"/>
      <c r="F70" s="47"/>
      <c r="G70" s="47"/>
      <c r="H70" s="47"/>
      <c r="I70" s="132"/>
      <c r="J70" s="47"/>
      <c r="K70" s="47"/>
      <c r="L70" s="38"/>
    </row>
    <row r="74" spans="2:12" s="1" customFormat="1" ht="6.95" customHeight="1">
      <c r="B74" s="48"/>
      <c r="C74" s="49"/>
      <c r="D74" s="49"/>
      <c r="E74" s="49"/>
      <c r="F74" s="49"/>
      <c r="G74" s="49"/>
      <c r="H74" s="49"/>
      <c r="I74" s="135"/>
      <c r="J74" s="49"/>
      <c r="K74" s="49"/>
      <c r="L74" s="38"/>
    </row>
    <row r="75" spans="2:12" s="1" customFormat="1" ht="24.95" customHeight="1">
      <c r="B75" s="34"/>
      <c r="C75" s="23" t="s">
        <v>583</v>
      </c>
      <c r="D75" s="35"/>
      <c r="E75" s="35"/>
      <c r="F75" s="35"/>
      <c r="G75" s="35"/>
      <c r="H75" s="35"/>
      <c r="I75" s="110"/>
      <c r="J75" s="35"/>
      <c r="K75" s="35"/>
      <c r="L75" s="38"/>
    </row>
    <row r="76" spans="2:12" s="1" customFormat="1" ht="6.95" customHeight="1">
      <c r="B76" s="34"/>
      <c r="C76" s="35"/>
      <c r="D76" s="35"/>
      <c r="E76" s="35"/>
      <c r="F76" s="35"/>
      <c r="G76" s="35"/>
      <c r="H76" s="35"/>
      <c r="I76" s="110"/>
      <c r="J76" s="35"/>
      <c r="K76" s="35"/>
      <c r="L76" s="38"/>
    </row>
    <row r="77" spans="2:12" s="1" customFormat="1" ht="12" customHeight="1">
      <c r="B77" s="34"/>
      <c r="C77" s="29" t="s">
        <v>462</v>
      </c>
      <c r="D77" s="35"/>
      <c r="E77" s="35"/>
      <c r="F77" s="35"/>
      <c r="G77" s="35"/>
      <c r="H77" s="35"/>
      <c r="I77" s="110"/>
      <c r="J77" s="35"/>
      <c r="K77" s="35"/>
      <c r="L77" s="38"/>
    </row>
    <row r="78" spans="2:12" s="1" customFormat="1" ht="16.5" customHeight="1">
      <c r="B78" s="34"/>
      <c r="C78" s="35"/>
      <c r="D78" s="35"/>
      <c r="E78" s="485" t="str">
        <f>E7</f>
        <v>Kanalizace Klučov - napojení místních částí Žhery a Skramníky - UZ+ NN - doplnění dotazů</v>
      </c>
      <c r="F78" s="486"/>
      <c r="G78" s="486"/>
      <c r="H78" s="486"/>
      <c r="I78" s="110"/>
      <c r="J78" s="35"/>
      <c r="K78" s="35"/>
      <c r="L78" s="38"/>
    </row>
    <row r="79" spans="2:12" s="1" customFormat="1" ht="12" customHeight="1">
      <c r="B79" s="34"/>
      <c r="C79" s="29" t="s">
        <v>567</v>
      </c>
      <c r="D79" s="35"/>
      <c r="E79" s="35"/>
      <c r="F79" s="35"/>
      <c r="G79" s="35"/>
      <c r="H79" s="35"/>
      <c r="I79" s="110"/>
      <c r="J79" s="35"/>
      <c r="K79" s="35"/>
      <c r="L79" s="38"/>
    </row>
    <row r="80" spans="2:12" s="1" customFormat="1" ht="16.5" customHeight="1">
      <c r="B80" s="34"/>
      <c r="C80" s="35"/>
      <c r="D80" s="35"/>
      <c r="E80" s="462" t="str">
        <f>E9</f>
        <v>SO_01 - Tlakové kanalizační stoky Žhery</v>
      </c>
      <c r="F80" s="461"/>
      <c r="G80" s="461"/>
      <c r="H80" s="461"/>
      <c r="I80" s="110"/>
      <c r="J80" s="35"/>
      <c r="K80" s="35"/>
      <c r="L80" s="38"/>
    </row>
    <row r="81" spans="2:65" s="1" customFormat="1" ht="6.95" customHeight="1">
      <c r="B81" s="34"/>
      <c r="C81" s="35"/>
      <c r="D81" s="35"/>
      <c r="E81" s="35"/>
      <c r="F81" s="35"/>
      <c r="G81" s="35"/>
      <c r="H81" s="35"/>
      <c r="I81" s="110"/>
      <c r="J81" s="35"/>
      <c r="K81" s="35"/>
      <c r="L81" s="38"/>
    </row>
    <row r="82" spans="2:65" s="1" customFormat="1" ht="12" customHeight="1">
      <c r="B82" s="34"/>
      <c r="C82" s="29" t="s">
        <v>466</v>
      </c>
      <c r="D82" s="35"/>
      <c r="E82" s="35"/>
      <c r="F82" s="27" t="str">
        <f>F12</f>
        <v xml:space="preserve"> </v>
      </c>
      <c r="G82" s="35"/>
      <c r="H82" s="35"/>
      <c r="I82" s="111" t="s">
        <v>468</v>
      </c>
      <c r="J82" s="55" t="str">
        <f>IF(J12="","",J12)</f>
        <v>12. 7. 2018</v>
      </c>
      <c r="K82" s="35"/>
      <c r="L82" s="38"/>
    </row>
    <row r="83" spans="2:65" s="1" customFormat="1" ht="6.95" customHeight="1">
      <c r="B83" s="34"/>
      <c r="C83" s="35"/>
      <c r="D83" s="35"/>
      <c r="E83" s="35"/>
      <c r="F83" s="35"/>
      <c r="G83" s="35"/>
      <c r="H83" s="35"/>
      <c r="I83" s="110"/>
      <c r="J83" s="35"/>
      <c r="K83" s="35"/>
      <c r="L83" s="38"/>
    </row>
    <row r="84" spans="2:65" s="1" customFormat="1" ht="13.7" customHeight="1">
      <c r="B84" s="34"/>
      <c r="C84" s="29" t="s">
        <v>470</v>
      </c>
      <c r="D84" s="35"/>
      <c r="E84" s="35"/>
      <c r="F84" s="27" t="str">
        <f>E15</f>
        <v xml:space="preserve"> </v>
      </c>
      <c r="G84" s="35"/>
      <c r="H84" s="35"/>
      <c r="I84" s="111" t="s">
        <v>476</v>
      </c>
      <c r="J84" s="32" t="str">
        <f>E21</f>
        <v>Ing. Martin Herman</v>
      </c>
      <c r="K84" s="35"/>
      <c r="L84" s="38"/>
    </row>
    <row r="85" spans="2:65" s="1" customFormat="1" ht="24.95" customHeight="1">
      <c r="B85" s="34"/>
      <c r="C85" s="29" t="s">
        <v>474</v>
      </c>
      <c r="D85" s="35"/>
      <c r="E85" s="35"/>
      <c r="F85" s="27" t="str">
        <f>IF(E18="","",E18)</f>
        <v>Vyplň údaj</v>
      </c>
      <c r="G85" s="35"/>
      <c r="H85" s="35"/>
      <c r="I85" s="111" t="s">
        <v>479</v>
      </c>
      <c r="J85" s="32" t="str">
        <f>E24</f>
        <v>VIS s.r.o., Hradec Králové, Dita Paštová</v>
      </c>
      <c r="K85" s="35"/>
      <c r="L85" s="38"/>
    </row>
    <row r="86" spans="2:65" s="1" customFormat="1" ht="10.35" customHeight="1">
      <c r="B86" s="34"/>
      <c r="C86" s="35"/>
      <c r="D86" s="35"/>
      <c r="E86" s="35"/>
      <c r="F86" s="35"/>
      <c r="G86" s="35"/>
      <c r="H86" s="35"/>
      <c r="I86" s="110"/>
      <c r="J86" s="35"/>
      <c r="K86" s="35"/>
      <c r="L86" s="38"/>
    </row>
    <row r="87" spans="2:65" s="10" customFormat="1" ht="29.25" customHeight="1">
      <c r="B87" s="153"/>
      <c r="C87" s="154" t="s">
        <v>584</v>
      </c>
      <c r="D87" s="155" t="s">
        <v>501</v>
      </c>
      <c r="E87" s="155" t="s">
        <v>497</v>
      </c>
      <c r="F87" s="155" t="s">
        <v>498</v>
      </c>
      <c r="G87" s="155" t="s">
        <v>585</v>
      </c>
      <c r="H87" s="155" t="s">
        <v>586</v>
      </c>
      <c r="I87" s="156" t="s">
        <v>587</v>
      </c>
      <c r="J87" s="157" t="s">
        <v>571</v>
      </c>
      <c r="K87" s="158" t="s">
        <v>588</v>
      </c>
      <c r="L87" s="159"/>
      <c r="M87" s="63" t="s">
        <v>447</v>
      </c>
      <c r="N87" s="64" t="s">
        <v>486</v>
      </c>
      <c r="O87" s="64" t="s">
        <v>589</v>
      </c>
      <c r="P87" s="64" t="s">
        <v>590</v>
      </c>
      <c r="Q87" s="64" t="s">
        <v>591</v>
      </c>
      <c r="R87" s="64" t="s">
        <v>592</v>
      </c>
      <c r="S87" s="64" t="s">
        <v>593</v>
      </c>
      <c r="T87" s="65" t="s">
        <v>594</v>
      </c>
    </row>
    <row r="88" spans="2:65" s="1" customFormat="1" ht="22.9" customHeight="1">
      <c r="B88" s="34"/>
      <c r="C88" s="70" t="s">
        <v>595</v>
      </c>
      <c r="D88" s="35"/>
      <c r="E88" s="35"/>
      <c r="F88" s="35"/>
      <c r="G88" s="35"/>
      <c r="H88" s="35"/>
      <c r="I88" s="110"/>
      <c r="J88" s="160">
        <f>BK88</f>
        <v>0</v>
      </c>
      <c r="K88" s="35"/>
      <c r="L88" s="38"/>
      <c r="M88" s="66"/>
      <c r="N88" s="67"/>
      <c r="O88" s="67"/>
      <c r="P88" s="161">
        <f>P89</f>
        <v>0</v>
      </c>
      <c r="Q88" s="67"/>
      <c r="R88" s="161">
        <f>R89</f>
        <v>388.88469954999999</v>
      </c>
      <c r="S88" s="67"/>
      <c r="T88" s="162">
        <f>T89</f>
        <v>129.23362000000003</v>
      </c>
      <c r="AT88" s="17" t="s">
        <v>515</v>
      </c>
      <c r="AU88" s="17" t="s">
        <v>573</v>
      </c>
      <c r="BK88" s="163">
        <f>BK89</f>
        <v>0</v>
      </c>
    </row>
    <row r="89" spans="2:65" s="11" customFormat="1" ht="25.9" customHeight="1">
      <c r="B89" s="164"/>
      <c r="C89" s="165"/>
      <c r="D89" s="166" t="s">
        <v>515</v>
      </c>
      <c r="E89" s="167" t="s">
        <v>596</v>
      </c>
      <c r="F89" s="167" t="s">
        <v>597</v>
      </c>
      <c r="G89" s="165"/>
      <c r="H89" s="165"/>
      <c r="I89" s="168"/>
      <c r="J89" s="169">
        <f>BK89</f>
        <v>0</v>
      </c>
      <c r="K89" s="165"/>
      <c r="L89" s="170"/>
      <c r="M89" s="171"/>
      <c r="N89" s="172"/>
      <c r="O89" s="172"/>
      <c r="P89" s="173">
        <f>P90+P216+P221+P228+P282+P307+P311+P321</f>
        <v>0</v>
      </c>
      <c r="Q89" s="172"/>
      <c r="R89" s="173">
        <f>R90+R216+R221+R228+R282+R307+R311+R321</f>
        <v>388.88469954999999</v>
      </c>
      <c r="S89" s="172"/>
      <c r="T89" s="174">
        <f>T90+T216+T221+T228+T282+T307+T311+T321</f>
        <v>129.23362000000003</v>
      </c>
      <c r="AR89" s="175" t="s">
        <v>523</v>
      </c>
      <c r="AT89" s="176" t="s">
        <v>515</v>
      </c>
      <c r="AU89" s="176" t="s">
        <v>516</v>
      </c>
      <c r="AY89" s="175" t="s">
        <v>598</v>
      </c>
      <c r="BK89" s="177">
        <f>BK90+BK216+BK221+BK228+BK282+BK307+BK311+BK321</f>
        <v>0</v>
      </c>
    </row>
    <row r="90" spans="2:65" s="11" customFormat="1" ht="22.9" customHeight="1">
      <c r="B90" s="164"/>
      <c r="C90" s="165"/>
      <c r="D90" s="166" t="s">
        <v>515</v>
      </c>
      <c r="E90" s="178" t="s">
        <v>523</v>
      </c>
      <c r="F90" s="178" t="s">
        <v>599</v>
      </c>
      <c r="G90" s="165"/>
      <c r="H90" s="165"/>
      <c r="I90" s="168"/>
      <c r="J90" s="179">
        <f>BK90</f>
        <v>0</v>
      </c>
      <c r="K90" s="165"/>
      <c r="L90" s="170"/>
      <c r="M90" s="171"/>
      <c r="N90" s="172"/>
      <c r="O90" s="172"/>
      <c r="P90" s="173">
        <f>SUM(P91:P215)</f>
        <v>0</v>
      </c>
      <c r="Q90" s="172"/>
      <c r="R90" s="173">
        <f>SUM(R91:R215)</f>
        <v>374.32148959999995</v>
      </c>
      <c r="S90" s="172"/>
      <c r="T90" s="174">
        <f>SUM(T91:T215)</f>
        <v>129.23362000000003</v>
      </c>
      <c r="AR90" s="175" t="s">
        <v>523</v>
      </c>
      <c r="AT90" s="176" t="s">
        <v>515</v>
      </c>
      <c r="AU90" s="176" t="s">
        <v>523</v>
      </c>
      <c r="AY90" s="175" t="s">
        <v>598</v>
      </c>
      <c r="BK90" s="177">
        <f>SUM(BK91:BK215)</f>
        <v>0</v>
      </c>
    </row>
    <row r="91" spans="2:65" s="1" customFormat="1" ht="16.5" customHeight="1">
      <c r="B91" s="34"/>
      <c r="C91" s="180" t="s">
        <v>523</v>
      </c>
      <c r="D91" s="180" t="s">
        <v>600</v>
      </c>
      <c r="E91" s="181" t="s">
        <v>601</v>
      </c>
      <c r="F91" s="182" t="s">
        <v>602</v>
      </c>
      <c r="G91" s="183" t="s">
        <v>603</v>
      </c>
      <c r="H91" s="184">
        <v>7.5</v>
      </c>
      <c r="I91" s="185"/>
      <c r="J91" s="186">
        <f>ROUND(I91*H91,2)</f>
        <v>0</v>
      </c>
      <c r="K91" s="182" t="s">
        <v>604</v>
      </c>
      <c r="L91" s="38"/>
      <c r="M91" s="187" t="s">
        <v>447</v>
      </c>
      <c r="N91" s="188" t="s">
        <v>487</v>
      </c>
      <c r="O91" s="60"/>
      <c r="P91" s="189">
        <f>O91*H91</f>
        <v>0</v>
      </c>
      <c r="Q91" s="189">
        <v>0</v>
      </c>
      <c r="R91" s="189">
        <f>Q91*H91</f>
        <v>0</v>
      </c>
      <c r="S91" s="189">
        <v>0.48</v>
      </c>
      <c r="T91" s="190">
        <f>S91*H91</f>
        <v>3.5999999999999996</v>
      </c>
      <c r="AR91" s="17" t="s">
        <v>605</v>
      </c>
      <c r="AT91" s="17" t="s">
        <v>600</v>
      </c>
      <c r="AU91" s="17" t="s">
        <v>525</v>
      </c>
      <c r="AY91" s="17" t="s">
        <v>598</v>
      </c>
      <c r="BE91" s="191">
        <f>IF(N91="základní",J91,0)</f>
        <v>0</v>
      </c>
      <c r="BF91" s="191">
        <f>IF(N91="snížená",J91,0)</f>
        <v>0</v>
      </c>
      <c r="BG91" s="191">
        <f>IF(N91="zákl. přenesená",J91,0)</f>
        <v>0</v>
      </c>
      <c r="BH91" s="191">
        <f>IF(N91="sníž. přenesená",J91,0)</f>
        <v>0</v>
      </c>
      <c r="BI91" s="191">
        <f>IF(N91="nulová",J91,0)</f>
        <v>0</v>
      </c>
      <c r="BJ91" s="17" t="s">
        <v>523</v>
      </c>
      <c r="BK91" s="191">
        <f>ROUND(I91*H91,2)</f>
        <v>0</v>
      </c>
      <c r="BL91" s="17" t="s">
        <v>605</v>
      </c>
      <c r="BM91" s="17" t="s">
        <v>606</v>
      </c>
    </row>
    <row r="92" spans="2:65" s="12" customFormat="1">
      <c r="B92" s="192"/>
      <c r="C92" s="193"/>
      <c r="D92" s="194" t="s">
        <v>607</v>
      </c>
      <c r="E92" s="195" t="s">
        <v>447</v>
      </c>
      <c r="F92" s="196" t="s">
        <v>608</v>
      </c>
      <c r="G92" s="193"/>
      <c r="H92" s="197">
        <v>7.5</v>
      </c>
      <c r="I92" s="198"/>
      <c r="J92" s="193"/>
      <c r="K92" s="193"/>
      <c r="L92" s="199"/>
      <c r="M92" s="200"/>
      <c r="N92" s="201"/>
      <c r="O92" s="201"/>
      <c r="P92" s="201"/>
      <c r="Q92" s="201"/>
      <c r="R92" s="201"/>
      <c r="S92" s="201"/>
      <c r="T92" s="202"/>
      <c r="AT92" s="203" t="s">
        <v>607</v>
      </c>
      <c r="AU92" s="203" t="s">
        <v>525</v>
      </c>
      <c r="AV92" s="12" t="s">
        <v>525</v>
      </c>
      <c r="AW92" s="12" t="s">
        <v>478</v>
      </c>
      <c r="AX92" s="12" t="s">
        <v>523</v>
      </c>
      <c r="AY92" s="203" t="s">
        <v>598</v>
      </c>
    </row>
    <row r="93" spans="2:65" s="1" customFormat="1" ht="16.5" customHeight="1">
      <c r="B93" s="34"/>
      <c r="C93" s="180" t="s">
        <v>525</v>
      </c>
      <c r="D93" s="180" t="s">
        <v>600</v>
      </c>
      <c r="E93" s="181" t="s">
        <v>609</v>
      </c>
      <c r="F93" s="182" t="s">
        <v>610</v>
      </c>
      <c r="G93" s="183" t="s">
        <v>603</v>
      </c>
      <c r="H93" s="184">
        <v>7.5</v>
      </c>
      <c r="I93" s="185"/>
      <c r="J93" s="186">
        <f>ROUND(I93*H93,2)</f>
        <v>0</v>
      </c>
      <c r="K93" s="182" t="s">
        <v>604</v>
      </c>
      <c r="L93" s="38"/>
      <c r="M93" s="187" t="s">
        <v>447</v>
      </c>
      <c r="N93" s="188" t="s">
        <v>487</v>
      </c>
      <c r="O93" s="60"/>
      <c r="P93" s="189">
        <f>O93*H93</f>
        <v>0</v>
      </c>
      <c r="Q93" s="189">
        <v>0</v>
      </c>
      <c r="R93" s="189">
        <f>Q93*H93</f>
        <v>0</v>
      </c>
      <c r="S93" s="189">
        <v>0.255</v>
      </c>
      <c r="T93" s="190">
        <f>S93*H93</f>
        <v>1.9125000000000001</v>
      </c>
      <c r="AR93" s="17" t="s">
        <v>605</v>
      </c>
      <c r="AT93" s="17" t="s">
        <v>600</v>
      </c>
      <c r="AU93" s="17" t="s">
        <v>525</v>
      </c>
      <c r="AY93" s="17" t="s">
        <v>598</v>
      </c>
      <c r="BE93" s="191">
        <f>IF(N93="základní",J93,0)</f>
        <v>0</v>
      </c>
      <c r="BF93" s="191">
        <f>IF(N93="snížená",J93,0)</f>
        <v>0</v>
      </c>
      <c r="BG93" s="191">
        <f>IF(N93="zákl. přenesená",J93,0)</f>
        <v>0</v>
      </c>
      <c r="BH93" s="191">
        <f>IF(N93="sníž. přenesená",J93,0)</f>
        <v>0</v>
      </c>
      <c r="BI93" s="191">
        <f>IF(N93="nulová",J93,0)</f>
        <v>0</v>
      </c>
      <c r="BJ93" s="17" t="s">
        <v>523</v>
      </c>
      <c r="BK93" s="191">
        <f>ROUND(I93*H93,2)</f>
        <v>0</v>
      </c>
      <c r="BL93" s="17" t="s">
        <v>605</v>
      </c>
      <c r="BM93" s="17" t="s">
        <v>611</v>
      </c>
    </row>
    <row r="94" spans="2:65" s="12" customFormat="1">
      <c r="B94" s="192"/>
      <c r="C94" s="193"/>
      <c r="D94" s="194" t="s">
        <v>607</v>
      </c>
      <c r="E94" s="195" t="s">
        <v>447</v>
      </c>
      <c r="F94" s="196" t="s">
        <v>608</v>
      </c>
      <c r="G94" s="193"/>
      <c r="H94" s="197">
        <v>7.5</v>
      </c>
      <c r="I94" s="198"/>
      <c r="J94" s="193"/>
      <c r="K94" s="193"/>
      <c r="L94" s="199"/>
      <c r="M94" s="200"/>
      <c r="N94" s="201"/>
      <c r="O94" s="201"/>
      <c r="P94" s="201"/>
      <c r="Q94" s="201"/>
      <c r="R94" s="201"/>
      <c r="S94" s="201"/>
      <c r="T94" s="202"/>
      <c r="AT94" s="203" t="s">
        <v>607</v>
      </c>
      <c r="AU94" s="203" t="s">
        <v>525</v>
      </c>
      <c r="AV94" s="12" t="s">
        <v>525</v>
      </c>
      <c r="AW94" s="12" t="s">
        <v>478</v>
      </c>
      <c r="AX94" s="12" t="s">
        <v>523</v>
      </c>
      <c r="AY94" s="203" t="s">
        <v>598</v>
      </c>
    </row>
    <row r="95" spans="2:65" s="1" customFormat="1" ht="16.5" customHeight="1">
      <c r="B95" s="34"/>
      <c r="C95" s="180" t="s">
        <v>612</v>
      </c>
      <c r="D95" s="180" t="s">
        <v>600</v>
      </c>
      <c r="E95" s="181" t="s">
        <v>613</v>
      </c>
      <c r="F95" s="182" t="s">
        <v>614</v>
      </c>
      <c r="G95" s="183" t="s">
        <v>603</v>
      </c>
      <c r="H95" s="184">
        <v>7.5</v>
      </c>
      <c r="I95" s="185"/>
      <c r="J95" s="186">
        <f>ROUND(I95*H95,2)</f>
        <v>0</v>
      </c>
      <c r="K95" s="182" t="s">
        <v>604</v>
      </c>
      <c r="L95" s="38"/>
      <c r="M95" s="187" t="s">
        <v>447</v>
      </c>
      <c r="N95" s="188" t="s">
        <v>487</v>
      </c>
      <c r="O95" s="60"/>
      <c r="P95" s="189">
        <f>O95*H95</f>
        <v>0</v>
      </c>
      <c r="Q95" s="189">
        <v>0</v>
      </c>
      <c r="R95" s="189">
        <f>Q95*H95</f>
        <v>0</v>
      </c>
      <c r="S95" s="189">
        <v>0.18</v>
      </c>
      <c r="T95" s="190">
        <f>S95*H95</f>
        <v>1.3499999999999999</v>
      </c>
      <c r="AR95" s="17" t="s">
        <v>605</v>
      </c>
      <c r="AT95" s="17" t="s">
        <v>600</v>
      </c>
      <c r="AU95" s="17" t="s">
        <v>525</v>
      </c>
      <c r="AY95" s="17" t="s">
        <v>598</v>
      </c>
      <c r="BE95" s="191">
        <f>IF(N95="základní",J95,0)</f>
        <v>0</v>
      </c>
      <c r="BF95" s="191">
        <f>IF(N95="snížená",J95,0)</f>
        <v>0</v>
      </c>
      <c r="BG95" s="191">
        <f>IF(N95="zákl. přenesená",J95,0)</f>
        <v>0</v>
      </c>
      <c r="BH95" s="191">
        <f>IF(N95="sníž. přenesená",J95,0)</f>
        <v>0</v>
      </c>
      <c r="BI95" s="191">
        <f>IF(N95="nulová",J95,0)</f>
        <v>0</v>
      </c>
      <c r="BJ95" s="17" t="s">
        <v>523</v>
      </c>
      <c r="BK95" s="191">
        <f>ROUND(I95*H95,2)</f>
        <v>0</v>
      </c>
      <c r="BL95" s="17" t="s">
        <v>605</v>
      </c>
      <c r="BM95" s="17" t="s">
        <v>615</v>
      </c>
    </row>
    <row r="96" spans="2:65" s="1" customFormat="1" ht="16.5" customHeight="1">
      <c r="B96" s="34"/>
      <c r="C96" s="180" t="s">
        <v>605</v>
      </c>
      <c r="D96" s="180" t="s">
        <v>600</v>
      </c>
      <c r="E96" s="181" t="s">
        <v>616</v>
      </c>
      <c r="F96" s="182" t="s">
        <v>617</v>
      </c>
      <c r="G96" s="183" t="s">
        <v>603</v>
      </c>
      <c r="H96" s="184">
        <v>60.5</v>
      </c>
      <c r="I96" s="185"/>
      <c r="J96" s="186">
        <f>ROUND(I96*H96,2)</f>
        <v>0</v>
      </c>
      <c r="K96" s="182" t="s">
        <v>604</v>
      </c>
      <c r="L96" s="38"/>
      <c r="M96" s="187" t="s">
        <v>447</v>
      </c>
      <c r="N96" s="188" t="s">
        <v>487</v>
      </c>
      <c r="O96" s="60"/>
      <c r="P96" s="189">
        <f>O96*H96</f>
        <v>0</v>
      </c>
      <c r="Q96" s="189">
        <v>0</v>
      </c>
      <c r="R96" s="189">
        <f>Q96*H96</f>
        <v>0</v>
      </c>
      <c r="S96" s="189">
        <v>0.28999999999999998</v>
      </c>
      <c r="T96" s="190">
        <f>S96*H96</f>
        <v>17.544999999999998</v>
      </c>
      <c r="AR96" s="17" t="s">
        <v>605</v>
      </c>
      <c r="AT96" s="17" t="s">
        <v>600</v>
      </c>
      <c r="AU96" s="17" t="s">
        <v>525</v>
      </c>
      <c r="AY96" s="17" t="s">
        <v>598</v>
      </c>
      <c r="BE96" s="191">
        <f>IF(N96="základní",J96,0)</f>
        <v>0</v>
      </c>
      <c r="BF96" s="191">
        <f>IF(N96="snížená",J96,0)</f>
        <v>0</v>
      </c>
      <c r="BG96" s="191">
        <f>IF(N96="zákl. přenesená",J96,0)</f>
        <v>0</v>
      </c>
      <c r="BH96" s="191">
        <f>IF(N96="sníž. přenesená",J96,0)</f>
        <v>0</v>
      </c>
      <c r="BI96" s="191">
        <f>IF(N96="nulová",J96,0)</f>
        <v>0</v>
      </c>
      <c r="BJ96" s="17" t="s">
        <v>523</v>
      </c>
      <c r="BK96" s="191">
        <f>ROUND(I96*H96,2)</f>
        <v>0</v>
      </c>
      <c r="BL96" s="17" t="s">
        <v>605</v>
      </c>
      <c r="BM96" s="17" t="s">
        <v>618</v>
      </c>
    </row>
    <row r="97" spans="2:65" s="1" customFormat="1" ht="16.5" customHeight="1">
      <c r="B97" s="34"/>
      <c r="C97" s="180" t="s">
        <v>619</v>
      </c>
      <c r="D97" s="180" t="s">
        <v>600</v>
      </c>
      <c r="E97" s="181" t="s">
        <v>620</v>
      </c>
      <c r="F97" s="182" t="s">
        <v>621</v>
      </c>
      <c r="G97" s="183" t="s">
        <v>603</v>
      </c>
      <c r="H97" s="184">
        <v>95.42</v>
      </c>
      <c r="I97" s="185"/>
      <c r="J97" s="186">
        <f>ROUND(I97*H97,2)</f>
        <v>0</v>
      </c>
      <c r="K97" s="182" t="s">
        <v>604</v>
      </c>
      <c r="L97" s="38"/>
      <c r="M97" s="187" t="s">
        <v>447</v>
      </c>
      <c r="N97" s="188" t="s">
        <v>487</v>
      </c>
      <c r="O97" s="60"/>
      <c r="P97" s="189">
        <f>O97*H97</f>
        <v>0</v>
      </c>
      <c r="Q97" s="189">
        <v>0</v>
      </c>
      <c r="R97" s="189">
        <f>Q97*H97</f>
        <v>0</v>
      </c>
      <c r="S97" s="189">
        <v>0.44</v>
      </c>
      <c r="T97" s="190">
        <f>S97*H97</f>
        <v>41.9848</v>
      </c>
      <c r="AR97" s="17" t="s">
        <v>605</v>
      </c>
      <c r="AT97" s="17" t="s">
        <v>600</v>
      </c>
      <c r="AU97" s="17" t="s">
        <v>525</v>
      </c>
      <c r="AY97" s="17" t="s">
        <v>598</v>
      </c>
      <c r="BE97" s="191">
        <f>IF(N97="základní",J97,0)</f>
        <v>0</v>
      </c>
      <c r="BF97" s="191">
        <f>IF(N97="snížená",J97,0)</f>
        <v>0</v>
      </c>
      <c r="BG97" s="191">
        <f>IF(N97="zákl. přenesená",J97,0)</f>
        <v>0</v>
      </c>
      <c r="BH97" s="191">
        <f>IF(N97="sníž. přenesená",J97,0)</f>
        <v>0</v>
      </c>
      <c r="BI97" s="191">
        <f>IF(N97="nulová",J97,0)</f>
        <v>0</v>
      </c>
      <c r="BJ97" s="17" t="s">
        <v>523</v>
      </c>
      <c r="BK97" s="191">
        <f>ROUND(I97*H97,2)</f>
        <v>0</v>
      </c>
      <c r="BL97" s="17" t="s">
        <v>605</v>
      </c>
      <c r="BM97" s="17" t="s">
        <v>622</v>
      </c>
    </row>
    <row r="98" spans="2:65" s="12" customFormat="1">
      <c r="B98" s="192"/>
      <c r="C98" s="193"/>
      <c r="D98" s="194" t="s">
        <v>607</v>
      </c>
      <c r="E98" s="195" t="s">
        <v>447</v>
      </c>
      <c r="F98" s="196" t="s">
        <v>623</v>
      </c>
      <c r="G98" s="193"/>
      <c r="H98" s="197">
        <v>21</v>
      </c>
      <c r="I98" s="198"/>
      <c r="J98" s="193"/>
      <c r="K98" s="193"/>
      <c r="L98" s="199"/>
      <c r="M98" s="200"/>
      <c r="N98" s="201"/>
      <c r="O98" s="201"/>
      <c r="P98" s="201"/>
      <c r="Q98" s="201"/>
      <c r="R98" s="201"/>
      <c r="S98" s="201"/>
      <c r="T98" s="202"/>
      <c r="AT98" s="203" t="s">
        <v>607</v>
      </c>
      <c r="AU98" s="203" t="s">
        <v>525</v>
      </c>
      <c r="AV98" s="12" t="s">
        <v>525</v>
      </c>
      <c r="AW98" s="12" t="s">
        <v>478</v>
      </c>
      <c r="AX98" s="12" t="s">
        <v>516</v>
      </c>
      <c r="AY98" s="203" t="s">
        <v>598</v>
      </c>
    </row>
    <row r="99" spans="2:65" s="12" customFormat="1">
      <c r="B99" s="192"/>
      <c r="C99" s="193"/>
      <c r="D99" s="194" t="s">
        <v>607</v>
      </c>
      <c r="E99" s="195" t="s">
        <v>447</v>
      </c>
      <c r="F99" s="196" t="s">
        <v>624</v>
      </c>
      <c r="G99" s="193"/>
      <c r="H99" s="197">
        <v>36</v>
      </c>
      <c r="I99" s="198"/>
      <c r="J99" s="193"/>
      <c r="K99" s="193"/>
      <c r="L99" s="199"/>
      <c r="M99" s="200"/>
      <c r="N99" s="201"/>
      <c r="O99" s="201"/>
      <c r="P99" s="201"/>
      <c r="Q99" s="201"/>
      <c r="R99" s="201"/>
      <c r="S99" s="201"/>
      <c r="T99" s="202"/>
      <c r="AT99" s="203" t="s">
        <v>607</v>
      </c>
      <c r="AU99" s="203" t="s">
        <v>525</v>
      </c>
      <c r="AV99" s="12" t="s">
        <v>525</v>
      </c>
      <c r="AW99" s="12" t="s">
        <v>478</v>
      </c>
      <c r="AX99" s="12" t="s">
        <v>516</v>
      </c>
      <c r="AY99" s="203" t="s">
        <v>598</v>
      </c>
    </row>
    <row r="100" spans="2:65" s="12" customFormat="1">
      <c r="B100" s="192"/>
      <c r="C100" s="193"/>
      <c r="D100" s="194" t="s">
        <v>607</v>
      </c>
      <c r="E100" s="195" t="s">
        <v>447</v>
      </c>
      <c r="F100" s="196" t="s">
        <v>625</v>
      </c>
      <c r="G100" s="193"/>
      <c r="H100" s="197">
        <v>12.5</v>
      </c>
      <c r="I100" s="198"/>
      <c r="J100" s="193"/>
      <c r="K100" s="193"/>
      <c r="L100" s="199"/>
      <c r="M100" s="200"/>
      <c r="N100" s="201"/>
      <c r="O100" s="201"/>
      <c r="P100" s="201"/>
      <c r="Q100" s="201"/>
      <c r="R100" s="201"/>
      <c r="S100" s="201"/>
      <c r="T100" s="202"/>
      <c r="AT100" s="203" t="s">
        <v>607</v>
      </c>
      <c r="AU100" s="203" t="s">
        <v>525</v>
      </c>
      <c r="AV100" s="12" t="s">
        <v>525</v>
      </c>
      <c r="AW100" s="12" t="s">
        <v>478</v>
      </c>
      <c r="AX100" s="12" t="s">
        <v>516</v>
      </c>
      <c r="AY100" s="203" t="s">
        <v>598</v>
      </c>
    </row>
    <row r="101" spans="2:65" s="12" customFormat="1">
      <c r="B101" s="192"/>
      <c r="C101" s="193"/>
      <c r="D101" s="194" t="s">
        <v>607</v>
      </c>
      <c r="E101" s="195" t="s">
        <v>447</v>
      </c>
      <c r="F101" s="196" t="s">
        <v>626</v>
      </c>
      <c r="G101" s="193"/>
      <c r="H101" s="197">
        <v>25.92</v>
      </c>
      <c r="I101" s="198"/>
      <c r="J101" s="193"/>
      <c r="K101" s="193"/>
      <c r="L101" s="199"/>
      <c r="M101" s="200"/>
      <c r="N101" s="201"/>
      <c r="O101" s="201"/>
      <c r="P101" s="201"/>
      <c r="Q101" s="201"/>
      <c r="R101" s="201"/>
      <c r="S101" s="201"/>
      <c r="T101" s="202"/>
      <c r="AT101" s="203" t="s">
        <v>607</v>
      </c>
      <c r="AU101" s="203" t="s">
        <v>525</v>
      </c>
      <c r="AV101" s="12" t="s">
        <v>525</v>
      </c>
      <c r="AW101" s="12" t="s">
        <v>478</v>
      </c>
      <c r="AX101" s="12" t="s">
        <v>516</v>
      </c>
      <c r="AY101" s="203" t="s">
        <v>598</v>
      </c>
    </row>
    <row r="102" spans="2:65" s="13" customFormat="1">
      <c r="B102" s="204"/>
      <c r="C102" s="205"/>
      <c r="D102" s="194" t="s">
        <v>607</v>
      </c>
      <c r="E102" s="206" t="s">
        <v>447</v>
      </c>
      <c r="F102" s="207" t="s">
        <v>627</v>
      </c>
      <c r="G102" s="205"/>
      <c r="H102" s="208">
        <v>95.42</v>
      </c>
      <c r="I102" s="209"/>
      <c r="J102" s="205"/>
      <c r="K102" s="205"/>
      <c r="L102" s="210"/>
      <c r="M102" s="211"/>
      <c r="N102" s="212"/>
      <c r="O102" s="212"/>
      <c r="P102" s="212"/>
      <c r="Q102" s="212"/>
      <c r="R102" s="212"/>
      <c r="S102" s="212"/>
      <c r="T102" s="213"/>
      <c r="AT102" s="214" t="s">
        <v>607</v>
      </c>
      <c r="AU102" s="214" t="s">
        <v>525</v>
      </c>
      <c r="AV102" s="13" t="s">
        <v>605</v>
      </c>
      <c r="AW102" s="13" t="s">
        <v>478</v>
      </c>
      <c r="AX102" s="13" t="s">
        <v>523</v>
      </c>
      <c r="AY102" s="214" t="s">
        <v>598</v>
      </c>
    </row>
    <row r="103" spans="2:65" s="1" customFormat="1" ht="16.5" customHeight="1">
      <c r="B103" s="34"/>
      <c r="C103" s="180" t="s">
        <v>628</v>
      </c>
      <c r="D103" s="180" t="s">
        <v>600</v>
      </c>
      <c r="E103" s="181" t="s">
        <v>629</v>
      </c>
      <c r="F103" s="182" t="s">
        <v>630</v>
      </c>
      <c r="G103" s="183" t="s">
        <v>603</v>
      </c>
      <c r="H103" s="184">
        <v>34.92</v>
      </c>
      <c r="I103" s="185"/>
      <c r="J103" s="186">
        <f>ROUND(I103*H103,2)</f>
        <v>0</v>
      </c>
      <c r="K103" s="182" t="s">
        <v>604</v>
      </c>
      <c r="L103" s="38"/>
      <c r="M103" s="187" t="s">
        <v>447</v>
      </c>
      <c r="N103" s="188" t="s">
        <v>487</v>
      </c>
      <c r="O103" s="60"/>
      <c r="P103" s="189">
        <f>O103*H103</f>
        <v>0</v>
      </c>
      <c r="Q103" s="189">
        <v>0</v>
      </c>
      <c r="R103" s="189">
        <f>Q103*H103</f>
        <v>0</v>
      </c>
      <c r="S103" s="189">
        <v>0.625</v>
      </c>
      <c r="T103" s="190">
        <f>S103*H103</f>
        <v>21.825000000000003</v>
      </c>
      <c r="AR103" s="17" t="s">
        <v>605</v>
      </c>
      <c r="AT103" s="17" t="s">
        <v>600</v>
      </c>
      <c r="AU103" s="17" t="s">
        <v>525</v>
      </c>
      <c r="AY103" s="17" t="s">
        <v>598</v>
      </c>
      <c r="BE103" s="191">
        <f>IF(N103="základní",J103,0)</f>
        <v>0</v>
      </c>
      <c r="BF103" s="191">
        <f>IF(N103="snížená",J103,0)</f>
        <v>0</v>
      </c>
      <c r="BG103" s="191">
        <f>IF(N103="zákl. přenesená",J103,0)</f>
        <v>0</v>
      </c>
      <c r="BH103" s="191">
        <f>IF(N103="sníž. přenesená",J103,0)</f>
        <v>0</v>
      </c>
      <c r="BI103" s="191">
        <f>IF(N103="nulová",J103,0)</f>
        <v>0</v>
      </c>
      <c r="BJ103" s="17" t="s">
        <v>523</v>
      </c>
      <c r="BK103" s="191">
        <f>ROUND(I103*H103,2)</f>
        <v>0</v>
      </c>
      <c r="BL103" s="17" t="s">
        <v>605</v>
      </c>
      <c r="BM103" s="17" t="s">
        <v>631</v>
      </c>
    </row>
    <row r="104" spans="2:65" s="12" customFormat="1">
      <c r="B104" s="192"/>
      <c r="C104" s="193"/>
      <c r="D104" s="194" t="s">
        <v>607</v>
      </c>
      <c r="E104" s="195" t="s">
        <v>447</v>
      </c>
      <c r="F104" s="196" t="s">
        <v>632</v>
      </c>
      <c r="G104" s="193"/>
      <c r="H104" s="197">
        <v>3</v>
      </c>
      <c r="I104" s="198"/>
      <c r="J104" s="193"/>
      <c r="K104" s="193"/>
      <c r="L104" s="199"/>
      <c r="M104" s="200"/>
      <c r="N104" s="201"/>
      <c r="O104" s="201"/>
      <c r="P104" s="201"/>
      <c r="Q104" s="201"/>
      <c r="R104" s="201"/>
      <c r="S104" s="201"/>
      <c r="T104" s="202"/>
      <c r="AT104" s="203" t="s">
        <v>607</v>
      </c>
      <c r="AU104" s="203" t="s">
        <v>525</v>
      </c>
      <c r="AV104" s="12" t="s">
        <v>525</v>
      </c>
      <c r="AW104" s="12" t="s">
        <v>478</v>
      </c>
      <c r="AX104" s="12" t="s">
        <v>516</v>
      </c>
      <c r="AY104" s="203" t="s">
        <v>598</v>
      </c>
    </row>
    <row r="105" spans="2:65" s="12" customFormat="1">
      <c r="B105" s="192"/>
      <c r="C105" s="193"/>
      <c r="D105" s="194" t="s">
        <v>607</v>
      </c>
      <c r="E105" s="195" t="s">
        <v>447</v>
      </c>
      <c r="F105" s="196" t="s">
        <v>633</v>
      </c>
      <c r="G105" s="193"/>
      <c r="H105" s="197">
        <v>6</v>
      </c>
      <c r="I105" s="198"/>
      <c r="J105" s="193"/>
      <c r="K105" s="193"/>
      <c r="L105" s="199"/>
      <c r="M105" s="200"/>
      <c r="N105" s="201"/>
      <c r="O105" s="201"/>
      <c r="P105" s="201"/>
      <c r="Q105" s="201"/>
      <c r="R105" s="201"/>
      <c r="S105" s="201"/>
      <c r="T105" s="202"/>
      <c r="AT105" s="203" t="s">
        <v>607</v>
      </c>
      <c r="AU105" s="203" t="s">
        <v>525</v>
      </c>
      <c r="AV105" s="12" t="s">
        <v>525</v>
      </c>
      <c r="AW105" s="12" t="s">
        <v>478</v>
      </c>
      <c r="AX105" s="12" t="s">
        <v>516</v>
      </c>
      <c r="AY105" s="203" t="s">
        <v>598</v>
      </c>
    </row>
    <row r="106" spans="2:65" s="12" customFormat="1">
      <c r="B106" s="192"/>
      <c r="C106" s="193"/>
      <c r="D106" s="194" t="s">
        <v>607</v>
      </c>
      <c r="E106" s="195" t="s">
        <v>447</v>
      </c>
      <c r="F106" s="196" t="s">
        <v>634</v>
      </c>
      <c r="G106" s="193"/>
      <c r="H106" s="197">
        <v>25.92</v>
      </c>
      <c r="I106" s="198"/>
      <c r="J106" s="193"/>
      <c r="K106" s="193"/>
      <c r="L106" s="199"/>
      <c r="M106" s="200"/>
      <c r="N106" s="201"/>
      <c r="O106" s="201"/>
      <c r="P106" s="201"/>
      <c r="Q106" s="201"/>
      <c r="R106" s="201"/>
      <c r="S106" s="201"/>
      <c r="T106" s="202"/>
      <c r="AT106" s="203" t="s">
        <v>607</v>
      </c>
      <c r="AU106" s="203" t="s">
        <v>525</v>
      </c>
      <c r="AV106" s="12" t="s">
        <v>525</v>
      </c>
      <c r="AW106" s="12" t="s">
        <v>478</v>
      </c>
      <c r="AX106" s="12" t="s">
        <v>516</v>
      </c>
      <c r="AY106" s="203" t="s">
        <v>598</v>
      </c>
    </row>
    <row r="107" spans="2:65" s="13" customFormat="1">
      <c r="B107" s="204"/>
      <c r="C107" s="205"/>
      <c r="D107" s="194" t="s">
        <v>607</v>
      </c>
      <c r="E107" s="206" t="s">
        <v>447</v>
      </c>
      <c r="F107" s="207" t="s">
        <v>627</v>
      </c>
      <c r="G107" s="205"/>
      <c r="H107" s="208">
        <v>34.92</v>
      </c>
      <c r="I107" s="209"/>
      <c r="J107" s="205"/>
      <c r="K107" s="205"/>
      <c r="L107" s="210"/>
      <c r="M107" s="211"/>
      <c r="N107" s="212"/>
      <c r="O107" s="212"/>
      <c r="P107" s="212"/>
      <c r="Q107" s="212"/>
      <c r="R107" s="212"/>
      <c r="S107" s="212"/>
      <c r="T107" s="213"/>
      <c r="AT107" s="214" t="s">
        <v>607</v>
      </c>
      <c r="AU107" s="214" t="s">
        <v>525</v>
      </c>
      <c r="AV107" s="13" t="s">
        <v>605</v>
      </c>
      <c r="AW107" s="13" t="s">
        <v>478</v>
      </c>
      <c r="AX107" s="13" t="s">
        <v>523</v>
      </c>
      <c r="AY107" s="214" t="s">
        <v>598</v>
      </c>
    </row>
    <row r="108" spans="2:65" s="1" customFormat="1" ht="16.5" customHeight="1">
      <c r="B108" s="34"/>
      <c r="C108" s="180" t="s">
        <v>635</v>
      </c>
      <c r="D108" s="180" t="s">
        <v>600</v>
      </c>
      <c r="E108" s="181" t="s">
        <v>636</v>
      </c>
      <c r="F108" s="182" t="s">
        <v>637</v>
      </c>
      <c r="G108" s="183" t="s">
        <v>603</v>
      </c>
      <c r="H108" s="184">
        <v>34.92</v>
      </c>
      <c r="I108" s="185"/>
      <c r="J108" s="186">
        <f>ROUND(I108*H108,2)</f>
        <v>0</v>
      </c>
      <c r="K108" s="182" t="s">
        <v>604</v>
      </c>
      <c r="L108" s="38"/>
      <c r="M108" s="187" t="s">
        <v>447</v>
      </c>
      <c r="N108" s="188" t="s">
        <v>487</v>
      </c>
      <c r="O108" s="60"/>
      <c r="P108" s="189">
        <f>O108*H108</f>
        <v>0</v>
      </c>
      <c r="Q108" s="189">
        <v>0</v>
      </c>
      <c r="R108" s="189">
        <f>Q108*H108</f>
        <v>0</v>
      </c>
      <c r="S108" s="189">
        <v>9.8000000000000004E-2</v>
      </c>
      <c r="T108" s="190">
        <f>S108*H108</f>
        <v>3.4221600000000003</v>
      </c>
      <c r="AR108" s="17" t="s">
        <v>605</v>
      </c>
      <c r="AT108" s="17" t="s">
        <v>600</v>
      </c>
      <c r="AU108" s="17" t="s">
        <v>525</v>
      </c>
      <c r="AY108" s="17" t="s">
        <v>598</v>
      </c>
      <c r="BE108" s="191">
        <f>IF(N108="základní",J108,0)</f>
        <v>0</v>
      </c>
      <c r="BF108" s="191">
        <f>IF(N108="snížená",J108,0)</f>
        <v>0</v>
      </c>
      <c r="BG108" s="191">
        <f>IF(N108="zákl. přenesená",J108,0)</f>
        <v>0</v>
      </c>
      <c r="BH108" s="191">
        <f>IF(N108="sníž. přenesená",J108,0)</f>
        <v>0</v>
      </c>
      <c r="BI108" s="191">
        <f>IF(N108="nulová",J108,0)</f>
        <v>0</v>
      </c>
      <c r="BJ108" s="17" t="s">
        <v>523</v>
      </c>
      <c r="BK108" s="191">
        <f>ROUND(I108*H108,2)</f>
        <v>0</v>
      </c>
      <c r="BL108" s="17" t="s">
        <v>605</v>
      </c>
      <c r="BM108" s="17" t="s">
        <v>638</v>
      </c>
    </row>
    <row r="109" spans="2:65" s="12" customFormat="1">
      <c r="B109" s="192"/>
      <c r="C109" s="193"/>
      <c r="D109" s="194" t="s">
        <v>607</v>
      </c>
      <c r="E109" s="195" t="s">
        <v>447</v>
      </c>
      <c r="F109" s="196" t="s">
        <v>632</v>
      </c>
      <c r="G109" s="193"/>
      <c r="H109" s="197">
        <v>3</v>
      </c>
      <c r="I109" s="198"/>
      <c r="J109" s="193"/>
      <c r="K109" s="193"/>
      <c r="L109" s="199"/>
      <c r="M109" s="200"/>
      <c r="N109" s="201"/>
      <c r="O109" s="201"/>
      <c r="P109" s="201"/>
      <c r="Q109" s="201"/>
      <c r="R109" s="201"/>
      <c r="S109" s="201"/>
      <c r="T109" s="202"/>
      <c r="AT109" s="203" t="s">
        <v>607</v>
      </c>
      <c r="AU109" s="203" t="s">
        <v>525</v>
      </c>
      <c r="AV109" s="12" t="s">
        <v>525</v>
      </c>
      <c r="AW109" s="12" t="s">
        <v>478</v>
      </c>
      <c r="AX109" s="12" t="s">
        <v>516</v>
      </c>
      <c r="AY109" s="203" t="s">
        <v>598</v>
      </c>
    </row>
    <row r="110" spans="2:65" s="12" customFormat="1">
      <c r="B110" s="192"/>
      <c r="C110" s="193"/>
      <c r="D110" s="194" t="s">
        <v>607</v>
      </c>
      <c r="E110" s="195" t="s">
        <v>447</v>
      </c>
      <c r="F110" s="196" t="s">
        <v>633</v>
      </c>
      <c r="G110" s="193"/>
      <c r="H110" s="197">
        <v>6</v>
      </c>
      <c r="I110" s="198"/>
      <c r="J110" s="193"/>
      <c r="K110" s="193"/>
      <c r="L110" s="199"/>
      <c r="M110" s="200"/>
      <c r="N110" s="201"/>
      <c r="O110" s="201"/>
      <c r="P110" s="201"/>
      <c r="Q110" s="201"/>
      <c r="R110" s="201"/>
      <c r="S110" s="201"/>
      <c r="T110" s="202"/>
      <c r="AT110" s="203" t="s">
        <v>607</v>
      </c>
      <c r="AU110" s="203" t="s">
        <v>525</v>
      </c>
      <c r="AV110" s="12" t="s">
        <v>525</v>
      </c>
      <c r="AW110" s="12" t="s">
        <v>478</v>
      </c>
      <c r="AX110" s="12" t="s">
        <v>516</v>
      </c>
      <c r="AY110" s="203" t="s">
        <v>598</v>
      </c>
    </row>
    <row r="111" spans="2:65" s="12" customFormat="1">
      <c r="B111" s="192"/>
      <c r="C111" s="193"/>
      <c r="D111" s="194" t="s">
        <v>607</v>
      </c>
      <c r="E111" s="195" t="s">
        <v>447</v>
      </c>
      <c r="F111" s="196" t="s">
        <v>634</v>
      </c>
      <c r="G111" s="193"/>
      <c r="H111" s="197">
        <v>25.92</v>
      </c>
      <c r="I111" s="198"/>
      <c r="J111" s="193"/>
      <c r="K111" s="193"/>
      <c r="L111" s="199"/>
      <c r="M111" s="200"/>
      <c r="N111" s="201"/>
      <c r="O111" s="201"/>
      <c r="P111" s="201"/>
      <c r="Q111" s="201"/>
      <c r="R111" s="201"/>
      <c r="S111" s="201"/>
      <c r="T111" s="202"/>
      <c r="AT111" s="203" t="s">
        <v>607</v>
      </c>
      <c r="AU111" s="203" t="s">
        <v>525</v>
      </c>
      <c r="AV111" s="12" t="s">
        <v>525</v>
      </c>
      <c r="AW111" s="12" t="s">
        <v>478</v>
      </c>
      <c r="AX111" s="12" t="s">
        <v>516</v>
      </c>
      <c r="AY111" s="203" t="s">
        <v>598</v>
      </c>
    </row>
    <row r="112" spans="2:65" s="13" customFormat="1">
      <c r="B112" s="204"/>
      <c r="C112" s="205"/>
      <c r="D112" s="194" t="s">
        <v>607</v>
      </c>
      <c r="E112" s="206" t="s">
        <v>447</v>
      </c>
      <c r="F112" s="207" t="s">
        <v>627</v>
      </c>
      <c r="G112" s="205"/>
      <c r="H112" s="208">
        <v>34.92</v>
      </c>
      <c r="I112" s="209"/>
      <c r="J112" s="205"/>
      <c r="K112" s="205"/>
      <c r="L112" s="210"/>
      <c r="M112" s="211"/>
      <c r="N112" s="212"/>
      <c r="O112" s="212"/>
      <c r="P112" s="212"/>
      <c r="Q112" s="212"/>
      <c r="R112" s="212"/>
      <c r="S112" s="212"/>
      <c r="T112" s="213"/>
      <c r="AT112" s="214" t="s">
        <v>607</v>
      </c>
      <c r="AU112" s="214" t="s">
        <v>525</v>
      </c>
      <c r="AV112" s="13" t="s">
        <v>605</v>
      </c>
      <c r="AW112" s="13" t="s">
        <v>478</v>
      </c>
      <c r="AX112" s="13" t="s">
        <v>523</v>
      </c>
      <c r="AY112" s="214" t="s">
        <v>598</v>
      </c>
    </row>
    <row r="113" spans="2:65" s="1" customFormat="1" ht="16.5" customHeight="1">
      <c r="B113" s="34"/>
      <c r="C113" s="180" t="s">
        <v>639</v>
      </c>
      <c r="D113" s="180" t="s">
        <v>600</v>
      </c>
      <c r="E113" s="181" t="s">
        <v>640</v>
      </c>
      <c r="F113" s="182" t="s">
        <v>641</v>
      </c>
      <c r="G113" s="183" t="s">
        <v>603</v>
      </c>
      <c r="H113" s="184">
        <v>60.5</v>
      </c>
      <c r="I113" s="185"/>
      <c r="J113" s="186">
        <f>ROUND(I113*H113,2)</f>
        <v>0</v>
      </c>
      <c r="K113" s="182" t="s">
        <v>604</v>
      </c>
      <c r="L113" s="38"/>
      <c r="M113" s="187" t="s">
        <v>447</v>
      </c>
      <c r="N113" s="188" t="s">
        <v>487</v>
      </c>
      <c r="O113" s="60"/>
      <c r="P113" s="189">
        <f>O113*H113</f>
        <v>0</v>
      </c>
      <c r="Q113" s="189">
        <v>0</v>
      </c>
      <c r="R113" s="189">
        <f>Q113*H113</f>
        <v>0</v>
      </c>
      <c r="S113" s="189">
        <v>0.22</v>
      </c>
      <c r="T113" s="190">
        <f>S113*H113</f>
        <v>13.31</v>
      </c>
      <c r="AR113" s="17" t="s">
        <v>605</v>
      </c>
      <c r="AT113" s="17" t="s">
        <v>600</v>
      </c>
      <c r="AU113" s="17" t="s">
        <v>525</v>
      </c>
      <c r="AY113" s="17" t="s">
        <v>598</v>
      </c>
      <c r="BE113" s="191">
        <f>IF(N113="základní",J113,0)</f>
        <v>0</v>
      </c>
      <c r="BF113" s="191">
        <f>IF(N113="snížená",J113,0)</f>
        <v>0</v>
      </c>
      <c r="BG113" s="191">
        <f>IF(N113="zákl. přenesená",J113,0)</f>
        <v>0</v>
      </c>
      <c r="BH113" s="191">
        <f>IF(N113="sníž. přenesená",J113,0)</f>
        <v>0</v>
      </c>
      <c r="BI113" s="191">
        <f>IF(N113="nulová",J113,0)</f>
        <v>0</v>
      </c>
      <c r="BJ113" s="17" t="s">
        <v>523</v>
      </c>
      <c r="BK113" s="191">
        <f>ROUND(I113*H113,2)</f>
        <v>0</v>
      </c>
      <c r="BL113" s="17" t="s">
        <v>605</v>
      </c>
      <c r="BM113" s="17" t="s">
        <v>642</v>
      </c>
    </row>
    <row r="114" spans="2:65" s="12" customFormat="1">
      <c r="B114" s="192"/>
      <c r="C114" s="193"/>
      <c r="D114" s="194" t="s">
        <v>607</v>
      </c>
      <c r="E114" s="195" t="s">
        <v>447</v>
      </c>
      <c r="F114" s="196" t="s">
        <v>643</v>
      </c>
      <c r="G114" s="193"/>
      <c r="H114" s="197">
        <v>18</v>
      </c>
      <c r="I114" s="198"/>
      <c r="J114" s="193"/>
      <c r="K114" s="193"/>
      <c r="L114" s="199"/>
      <c r="M114" s="200"/>
      <c r="N114" s="201"/>
      <c r="O114" s="201"/>
      <c r="P114" s="201"/>
      <c r="Q114" s="201"/>
      <c r="R114" s="201"/>
      <c r="S114" s="201"/>
      <c r="T114" s="202"/>
      <c r="AT114" s="203" t="s">
        <v>607</v>
      </c>
      <c r="AU114" s="203" t="s">
        <v>525</v>
      </c>
      <c r="AV114" s="12" t="s">
        <v>525</v>
      </c>
      <c r="AW114" s="12" t="s">
        <v>478</v>
      </c>
      <c r="AX114" s="12" t="s">
        <v>516</v>
      </c>
      <c r="AY114" s="203" t="s">
        <v>598</v>
      </c>
    </row>
    <row r="115" spans="2:65" s="12" customFormat="1">
      <c r="B115" s="192"/>
      <c r="C115" s="193"/>
      <c r="D115" s="194" t="s">
        <v>607</v>
      </c>
      <c r="E115" s="195" t="s">
        <v>447</v>
      </c>
      <c r="F115" s="196" t="s">
        <v>644</v>
      </c>
      <c r="G115" s="193"/>
      <c r="H115" s="197">
        <v>30</v>
      </c>
      <c r="I115" s="198"/>
      <c r="J115" s="193"/>
      <c r="K115" s="193"/>
      <c r="L115" s="199"/>
      <c r="M115" s="200"/>
      <c r="N115" s="201"/>
      <c r="O115" s="201"/>
      <c r="P115" s="201"/>
      <c r="Q115" s="201"/>
      <c r="R115" s="201"/>
      <c r="S115" s="201"/>
      <c r="T115" s="202"/>
      <c r="AT115" s="203" t="s">
        <v>607</v>
      </c>
      <c r="AU115" s="203" t="s">
        <v>525</v>
      </c>
      <c r="AV115" s="12" t="s">
        <v>525</v>
      </c>
      <c r="AW115" s="12" t="s">
        <v>478</v>
      </c>
      <c r="AX115" s="12" t="s">
        <v>516</v>
      </c>
      <c r="AY115" s="203" t="s">
        <v>598</v>
      </c>
    </row>
    <row r="116" spans="2:65" s="12" customFormat="1">
      <c r="B116" s="192"/>
      <c r="C116" s="193"/>
      <c r="D116" s="194" t="s">
        <v>607</v>
      </c>
      <c r="E116" s="195" t="s">
        <v>447</v>
      </c>
      <c r="F116" s="196" t="s">
        <v>645</v>
      </c>
      <c r="G116" s="193"/>
      <c r="H116" s="197">
        <v>12.5</v>
      </c>
      <c r="I116" s="198"/>
      <c r="J116" s="193"/>
      <c r="K116" s="193"/>
      <c r="L116" s="199"/>
      <c r="M116" s="200"/>
      <c r="N116" s="201"/>
      <c r="O116" s="201"/>
      <c r="P116" s="201"/>
      <c r="Q116" s="201"/>
      <c r="R116" s="201"/>
      <c r="S116" s="201"/>
      <c r="T116" s="202"/>
      <c r="AT116" s="203" t="s">
        <v>607</v>
      </c>
      <c r="AU116" s="203" t="s">
        <v>525</v>
      </c>
      <c r="AV116" s="12" t="s">
        <v>525</v>
      </c>
      <c r="AW116" s="12" t="s">
        <v>478</v>
      </c>
      <c r="AX116" s="12" t="s">
        <v>516</v>
      </c>
      <c r="AY116" s="203" t="s">
        <v>598</v>
      </c>
    </row>
    <row r="117" spans="2:65" s="13" customFormat="1">
      <c r="B117" s="204"/>
      <c r="C117" s="205"/>
      <c r="D117" s="194" t="s">
        <v>607</v>
      </c>
      <c r="E117" s="206" t="s">
        <v>447</v>
      </c>
      <c r="F117" s="207" t="s">
        <v>627</v>
      </c>
      <c r="G117" s="205"/>
      <c r="H117" s="208">
        <v>60.5</v>
      </c>
      <c r="I117" s="209"/>
      <c r="J117" s="205"/>
      <c r="K117" s="205"/>
      <c r="L117" s="210"/>
      <c r="M117" s="211"/>
      <c r="N117" s="212"/>
      <c r="O117" s="212"/>
      <c r="P117" s="212"/>
      <c r="Q117" s="212"/>
      <c r="R117" s="212"/>
      <c r="S117" s="212"/>
      <c r="T117" s="213"/>
      <c r="AT117" s="214" t="s">
        <v>607</v>
      </c>
      <c r="AU117" s="214" t="s">
        <v>525</v>
      </c>
      <c r="AV117" s="13" t="s">
        <v>605</v>
      </c>
      <c r="AW117" s="13" t="s">
        <v>478</v>
      </c>
      <c r="AX117" s="13" t="s">
        <v>523</v>
      </c>
      <c r="AY117" s="214" t="s">
        <v>598</v>
      </c>
    </row>
    <row r="118" spans="2:65" s="1" customFormat="1" ht="16.5" customHeight="1">
      <c r="B118" s="34"/>
      <c r="C118" s="180" t="s">
        <v>646</v>
      </c>
      <c r="D118" s="180" t="s">
        <v>600</v>
      </c>
      <c r="E118" s="181" t="s">
        <v>647</v>
      </c>
      <c r="F118" s="182" t="s">
        <v>648</v>
      </c>
      <c r="G118" s="183" t="s">
        <v>603</v>
      </c>
      <c r="H118" s="184">
        <v>189.72</v>
      </c>
      <c r="I118" s="185"/>
      <c r="J118" s="186">
        <f>ROUND(I118*H118,2)</f>
        <v>0</v>
      </c>
      <c r="K118" s="182" t="s">
        <v>604</v>
      </c>
      <c r="L118" s="38"/>
      <c r="M118" s="187" t="s">
        <v>447</v>
      </c>
      <c r="N118" s="188" t="s">
        <v>487</v>
      </c>
      <c r="O118" s="60"/>
      <c r="P118" s="189">
        <f>O118*H118</f>
        <v>0</v>
      </c>
      <c r="Q118" s="189">
        <v>6.9999999999999994E-5</v>
      </c>
      <c r="R118" s="189">
        <f>Q118*H118</f>
        <v>1.3280399999999999E-2</v>
      </c>
      <c r="S118" s="189">
        <v>0.128</v>
      </c>
      <c r="T118" s="190">
        <f>S118*H118</f>
        <v>24.28416</v>
      </c>
      <c r="AR118" s="17" t="s">
        <v>605</v>
      </c>
      <c r="AT118" s="17" t="s">
        <v>600</v>
      </c>
      <c r="AU118" s="17" t="s">
        <v>525</v>
      </c>
      <c r="AY118" s="17" t="s">
        <v>598</v>
      </c>
      <c r="BE118" s="191">
        <f>IF(N118="základní",J118,0)</f>
        <v>0</v>
      </c>
      <c r="BF118" s="191">
        <f>IF(N118="snížená",J118,0)</f>
        <v>0</v>
      </c>
      <c r="BG118" s="191">
        <f>IF(N118="zákl. přenesená",J118,0)</f>
        <v>0</v>
      </c>
      <c r="BH118" s="191">
        <f>IF(N118="sníž. přenesená",J118,0)</f>
        <v>0</v>
      </c>
      <c r="BI118" s="191">
        <f>IF(N118="nulová",J118,0)</f>
        <v>0</v>
      </c>
      <c r="BJ118" s="17" t="s">
        <v>523</v>
      </c>
      <c r="BK118" s="191">
        <f>ROUND(I118*H118,2)</f>
        <v>0</v>
      </c>
      <c r="BL118" s="17" t="s">
        <v>605</v>
      </c>
      <c r="BM118" s="17" t="s">
        <v>649</v>
      </c>
    </row>
    <row r="119" spans="2:65" s="12" customFormat="1">
      <c r="B119" s="192"/>
      <c r="C119" s="193"/>
      <c r="D119" s="194" t="s">
        <v>607</v>
      </c>
      <c r="E119" s="195" t="s">
        <v>447</v>
      </c>
      <c r="F119" s="196" t="s">
        <v>650</v>
      </c>
      <c r="G119" s="193"/>
      <c r="H119" s="197">
        <v>45</v>
      </c>
      <c r="I119" s="198"/>
      <c r="J119" s="193"/>
      <c r="K119" s="193"/>
      <c r="L119" s="199"/>
      <c r="M119" s="200"/>
      <c r="N119" s="201"/>
      <c r="O119" s="201"/>
      <c r="P119" s="201"/>
      <c r="Q119" s="201"/>
      <c r="R119" s="201"/>
      <c r="S119" s="201"/>
      <c r="T119" s="202"/>
      <c r="AT119" s="203" t="s">
        <v>607</v>
      </c>
      <c r="AU119" s="203" t="s">
        <v>525</v>
      </c>
      <c r="AV119" s="12" t="s">
        <v>525</v>
      </c>
      <c r="AW119" s="12" t="s">
        <v>478</v>
      </c>
      <c r="AX119" s="12" t="s">
        <v>516</v>
      </c>
      <c r="AY119" s="203" t="s">
        <v>598</v>
      </c>
    </row>
    <row r="120" spans="2:65" s="12" customFormat="1">
      <c r="B120" s="192"/>
      <c r="C120" s="193"/>
      <c r="D120" s="194" t="s">
        <v>607</v>
      </c>
      <c r="E120" s="195" t="s">
        <v>447</v>
      </c>
      <c r="F120" s="196" t="s">
        <v>651</v>
      </c>
      <c r="G120" s="193"/>
      <c r="H120" s="197">
        <v>62.5</v>
      </c>
      <c r="I120" s="198"/>
      <c r="J120" s="193"/>
      <c r="K120" s="193"/>
      <c r="L120" s="199"/>
      <c r="M120" s="200"/>
      <c r="N120" s="201"/>
      <c r="O120" s="201"/>
      <c r="P120" s="201"/>
      <c r="Q120" s="201"/>
      <c r="R120" s="201"/>
      <c r="S120" s="201"/>
      <c r="T120" s="202"/>
      <c r="AT120" s="203" t="s">
        <v>607</v>
      </c>
      <c r="AU120" s="203" t="s">
        <v>525</v>
      </c>
      <c r="AV120" s="12" t="s">
        <v>525</v>
      </c>
      <c r="AW120" s="12" t="s">
        <v>478</v>
      </c>
      <c r="AX120" s="12" t="s">
        <v>516</v>
      </c>
      <c r="AY120" s="203" t="s">
        <v>598</v>
      </c>
    </row>
    <row r="121" spans="2:65" s="12" customFormat="1">
      <c r="B121" s="192"/>
      <c r="C121" s="193"/>
      <c r="D121" s="194" t="s">
        <v>607</v>
      </c>
      <c r="E121" s="195" t="s">
        <v>447</v>
      </c>
      <c r="F121" s="196" t="s">
        <v>652</v>
      </c>
      <c r="G121" s="193"/>
      <c r="H121" s="197">
        <v>7.5</v>
      </c>
      <c r="I121" s="198"/>
      <c r="J121" s="193"/>
      <c r="K121" s="193"/>
      <c r="L121" s="199"/>
      <c r="M121" s="200"/>
      <c r="N121" s="201"/>
      <c r="O121" s="201"/>
      <c r="P121" s="201"/>
      <c r="Q121" s="201"/>
      <c r="R121" s="201"/>
      <c r="S121" s="201"/>
      <c r="T121" s="202"/>
      <c r="AT121" s="203" t="s">
        <v>607</v>
      </c>
      <c r="AU121" s="203" t="s">
        <v>525</v>
      </c>
      <c r="AV121" s="12" t="s">
        <v>525</v>
      </c>
      <c r="AW121" s="12" t="s">
        <v>478</v>
      </c>
      <c r="AX121" s="12" t="s">
        <v>516</v>
      </c>
      <c r="AY121" s="203" t="s">
        <v>598</v>
      </c>
    </row>
    <row r="122" spans="2:65" s="12" customFormat="1">
      <c r="B122" s="192"/>
      <c r="C122" s="193"/>
      <c r="D122" s="194" t="s">
        <v>607</v>
      </c>
      <c r="E122" s="195" t="s">
        <v>447</v>
      </c>
      <c r="F122" s="196" t="s">
        <v>653</v>
      </c>
      <c r="G122" s="193"/>
      <c r="H122" s="197">
        <v>12.5</v>
      </c>
      <c r="I122" s="198"/>
      <c r="J122" s="193"/>
      <c r="K122" s="193"/>
      <c r="L122" s="199"/>
      <c r="M122" s="200"/>
      <c r="N122" s="201"/>
      <c r="O122" s="201"/>
      <c r="P122" s="201"/>
      <c r="Q122" s="201"/>
      <c r="R122" s="201"/>
      <c r="S122" s="201"/>
      <c r="T122" s="202"/>
      <c r="AT122" s="203" t="s">
        <v>607</v>
      </c>
      <c r="AU122" s="203" t="s">
        <v>525</v>
      </c>
      <c r="AV122" s="12" t="s">
        <v>525</v>
      </c>
      <c r="AW122" s="12" t="s">
        <v>478</v>
      </c>
      <c r="AX122" s="12" t="s">
        <v>516</v>
      </c>
      <c r="AY122" s="203" t="s">
        <v>598</v>
      </c>
    </row>
    <row r="123" spans="2:65" s="12" customFormat="1">
      <c r="B123" s="192"/>
      <c r="C123" s="193"/>
      <c r="D123" s="194" t="s">
        <v>607</v>
      </c>
      <c r="E123" s="195" t="s">
        <v>447</v>
      </c>
      <c r="F123" s="196" t="s">
        <v>654</v>
      </c>
      <c r="G123" s="193"/>
      <c r="H123" s="197">
        <v>24.5</v>
      </c>
      <c r="I123" s="198"/>
      <c r="J123" s="193"/>
      <c r="K123" s="193"/>
      <c r="L123" s="199"/>
      <c r="M123" s="200"/>
      <c r="N123" s="201"/>
      <c r="O123" s="201"/>
      <c r="P123" s="201"/>
      <c r="Q123" s="201"/>
      <c r="R123" s="201"/>
      <c r="S123" s="201"/>
      <c r="T123" s="202"/>
      <c r="AT123" s="203" t="s">
        <v>607</v>
      </c>
      <c r="AU123" s="203" t="s">
        <v>525</v>
      </c>
      <c r="AV123" s="12" t="s">
        <v>525</v>
      </c>
      <c r="AW123" s="12" t="s">
        <v>478</v>
      </c>
      <c r="AX123" s="12" t="s">
        <v>516</v>
      </c>
      <c r="AY123" s="203" t="s">
        <v>598</v>
      </c>
    </row>
    <row r="124" spans="2:65" s="12" customFormat="1">
      <c r="B124" s="192"/>
      <c r="C124" s="193"/>
      <c r="D124" s="194" t="s">
        <v>607</v>
      </c>
      <c r="E124" s="195" t="s">
        <v>447</v>
      </c>
      <c r="F124" s="196" t="s">
        <v>655</v>
      </c>
      <c r="G124" s="193"/>
      <c r="H124" s="197">
        <v>37.72</v>
      </c>
      <c r="I124" s="198"/>
      <c r="J124" s="193"/>
      <c r="K124" s="193"/>
      <c r="L124" s="199"/>
      <c r="M124" s="200"/>
      <c r="N124" s="201"/>
      <c r="O124" s="201"/>
      <c r="P124" s="201"/>
      <c r="Q124" s="201"/>
      <c r="R124" s="201"/>
      <c r="S124" s="201"/>
      <c r="T124" s="202"/>
      <c r="AT124" s="203" t="s">
        <v>607</v>
      </c>
      <c r="AU124" s="203" t="s">
        <v>525</v>
      </c>
      <c r="AV124" s="12" t="s">
        <v>525</v>
      </c>
      <c r="AW124" s="12" t="s">
        <v>478</v>
      </c>
      <c r="AX124" s="12" t="s">
        <v>516</v>
      </c>
      <c r="AY124" s="203" t="s">
        <v>598</v>
      </c>
    </row>
    <row r="125" spans="2:65" s="13" customFormat="1">
      <c r="B125" s="204"/>
      <c r="C125" s="205"/>
      <c r="D125" s="194" t="s">
        <v>607</v>
      </c>
      <c r="E125" s="206" t="s">
        <v>447</v>
      </c>
      <c r="F125" s="207" t="s">
        <v>627</v>
      </c>
      <c r="G125" s="205"/>
      <c r="H125" s="208">
        <v>189.72</v>
      </c>
      <c r="I125" s="209"/>
      <c r="J125" s="205"/>
      <c r="K125" s="205"/>
      <c r="L125" s="210"/>
      <c r="M125" s="211"/>
      <c r="N125" s="212"/>
      <c r="O125" s="212"/>
      <c r="P125" s="212"/>
      <c r="Q125" s="212"/>
      <c r="R125" s="212"/>
      <c r="S125" s="212"/>
      <c r="T125" s="213"/>
      <c r="AT125" s="214" t="s">
        <v>607</v>
      </c>
      <c r="AU125" s="214" t="s">
        <v>525</v>
      </c>
      <c r="AV125" s="13" t="s">
        <v>605</v>
      </c>
      <c r="AW125" s="13" t="s">
        <v>478</v>
      </c>
      <c r="AX125" s="13" t="s">
        <v>523</v>
      </c>
      <c r="AY125" s="214" t="s">
        <v>598</v>
      </c>
    </row>
    <row r="126" spans="2:65" s="1" customFormat="1" ht="16.5" customHeight="1">
      <c r="B126" s="34"/>
      <c r="C126" s="180" t="s">
        <v>656</v>
      </c>
      <c r="D126" s="180" t="s">
        <v>600</v>
      </c>
      <c r="E126" s="181" t="s">
        <v>657</v>
      </c>
      <c r="F126" s="182" t="s">
        <v>658</v>
      </c>
      <c r="G126" s="183" t="s">
        <v>659</v>
      </c>
      <c r="H126" s="184">
        <v>320</v>
      </c>
      <c r="I126" s="185"/>
      <c r="J126" s="186">
        <f>ROUND(I126*H126,2)</f>
        <v>0</v>
      </c>
      <c r="K126" s="182" t="s">
        <v>604</v>
      </c>
      <c r="L126" s="38"/>
      <c r="M126" s="187" t="s">
        <v>447</v>
      </c>
      <c r="N126" s="188" t="s">
        <v>487</v>
      </c>
      <c r="O126" s="60"/>
      <c r="P126" s="189">
        <f>O126*H126</f>
        <v>0</v>
      </c>
      <c r="Q126" s="189">
        <v>0</v>
      </c>
      <c r="R126" s="189">
        <f>Q126*H126</f>
        <v>0</v>
      </c>
      <c r="S126" s="189">
        <v>0</v>
      </c>
      <c r="T126" s="190">
        <f>S126*H126</f>
        <v>0</v>
      </c>
      <c r="AR126" s="17" t="s">
        <v>605</v>
      </c>
      <c r="AT126" s="17" t="s">
        <v>600</v>
      </c>
      <c r="AU126" s="17" t="s">
        <v>525</v>
      </c>
      <c r="AY126" s="17" t="s">
        <v>598</v>
      </c>
      <c r="BE126" s="191">
        <f>IF(N126="základní",J126,0)</f>
        <v>0</v>
      </c>
      <c r="BF126" s="191">
        <f>IF(N126="snížená",J126,0)</f>
        <v>0</v>
      </c>
      <c r="BG126" s="191">
        <f>IF(N126="zákl. přenesená",J126,0)</f>
        <v>0</v>
      </c>
      <c r="BH126" s="191">
        <f>IF(N126="sníž. přenesená",J126,0)</f>
        <v>0</v>
      </c>
      <c r="BI126" s="191">
        <f>IF(N126="nulová",J126,0)</f>
        <v>0</v>
      </c>
      <c r="BJ126" s="17" t="s">
        <v>523</v>
      </c>
      <c r="BK126" s="191">
        <f>ROUND(I126*H126,2)</f>
        <v>0</v>
      </c>
      <c r="BL126" s="17" t="s">
        <v>605</v>
      </c>
      <c r="BM126" s="17" t="s">
        <v>660</v>
      </c>
    </row>
    <row r="127" spans="2:65" s="1" customFormat="1" ht="16.5" customHeight="1">
      <c r="B127" s="34"/>
      <c r="C127" s="180" t="s">
        <v>661</v>
      </c>
      <c r="D127" s="180" t="s">
        <v>600</v>
      </c>
      <c r="E127" s="181" t="s">
        <v>662</v>
      </c>
      <c r="F127" s="182" t="s">
        <v>663</v>
      </c>
      <c r="G127" s="183" t="s">
        <v>664</v>
      </c>
      <c r="H127" s="184">
        <v>32</v>
      </c>
      <c r="I127" s="185"/>
      <c r="J127" s="186">
        <f>ROUND(I127*H127,2)</f>
        <v>0</v>
      </c>
      <c r="K127" s="182" t="s">
        <v>604</v>
      </c>
      <c r="L127" s="38"/>
      <c r="M127" s="187" t="s">
        <v>447</v>
      </c>
      <c r="N127" s="188" t="s">
        <v>487</v>
      </c>
      <c r="O127" s="60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AR127" s="17" t="s">
        <v>605</v>
      </c>
      <c r="AT127" s="17" t="s">
        <v>600</v>
      </c>
      <c r="AU127" s="17" t="s">
        <v>525</v>
      </c>
      <c r="AY127" s="17" t="s">
        <v>598</v>
      </c>
      <c r="BE127" s="191">
        <f>IF(N127="základní",J127,0)</f>
        <v>0</v>
      </c>
      <c r="BF127" s="191">
        <f>IF(N127="snížená",J127,0)</f>
        <v>0</v>
      </c>
      <c r="BG127" s="191">
        <f>IF(N127="zákl. přenesená",J127,0)</f>
        <v>0</v>
      </c>
      <c r="BH127" s="191">
        <f>IF(N127="sníž. přenesená",J127,0)</f>
        <v>0</v>
      </c>
      <c r="BI127" s="191">
        <f>IF(N127="nulová",J127,0)</f>
        <v>0</v>
      </c>
      <c r="BJ127" s="17" t="s">
        <v>523</v>
      </c>
      <c r="BK127" s="191">
        <f>ROUND(I127*H127,2)</f>
        <v>0</v>
      </c>
      <c r="BL127" s="17" t="s">
        <v>605</v>
      </c>
      <c r="BM127" s="17" t="s">
        <v>665</v>
      </c>
    </row>
    <row r="128" spans="2:65" s="1" customFormat="1" ht="16.5" customHeight="1">
      <c r="B128" s="34"/>
      <c r="C128" s="180" t="s">
        <v>666</v>
      </c>
      <c r="D128" s="180" t="s">
        <v>600</v>
      </c>
      <c r="E128" s="181" t="s">
        <v>667</v>
      </c>
      <c r="F128" s="182" t="s">
        <v>668</v>
      </c>
      <c r="G128" s="183" t="s">
        <v>669</v>
      </c>
      <c r="H128" s="184">
        <v>71.177999999999997</v>
      </c>
      <c r="I128" s="185"/>
      <c r="J128" s="186">
        <f>ROUND(I128*H128,2)</f>
        <v>0</v>
      </c>
      <c r="K128" s="182" t="s">
        <v>604</v>
      </c>
      <c r="L128" s="38"/>
      <c r="M128" s="187" t="s">
        <v>447</v>
      </c>
      <c r="N128" s="188" t="s">
        <v>487</v>
      </c>
      <c r="O128" s="60"/>
      <c r="P128" s="189">
        <f>O128*H128</f>
        <v>0</v>
      </c>
      <c r="Q128" s="189">
        <v>0</v>
      </c>
      <c r="R128" s="189">
        <f>Q128*H128</f>
        <v>0</v>
      </c>
      <c r="S128" s="189">
        <v>0</v>
      </c>
      <c r="T128" s="190">
        <f>S128*H128</f>
        <v>0</v>
      </c>
      <c r="AR128" s="17" t="s">
        <v>605</v>
      </c>
      <c r="AT128" s="17" t="s">
        <v>600</v>
      </c>
      <c r="AU128" s="17" t="s">
        <v>525</v>
      </c>
      <c r="AY128" s="17" t="s">
        <v>598</v>
      </c>
      <c r="BE128" s="191">
        <f>IF(N128="základní",J128,0)</f>
        <v>0</v>
      </c>
      <c r="BF128" s="191">
        <f>IF(N128="snížená",J128,0)</f>
        <v>0</v>
      </c>
      <c r="BG128" s="191">
        <f>IF(N128="zákl. přenesená",J128,0)</f>
        <v>0</v>
      </c>
      <c r="BH128" s="191">
        <f>IF(N128="sníž. přenesená",J128,0)</f>
        <v>0</v>
      </c>
      <c r="BI128" s="191">
        <f>IF(N128="nulová",J128,0)</f>
        <v>0</v>
      </c>
      <c r="BJ128" s="17" t="s">
        <v>523</v>
      </c>
      <c r="BK128" s="191">
        <f>ROUND(I128*H128,2)</f>
        <v>0</v>
      </c>
      <c r="BL128" s="17" t="s">
        <v>605</v>
      </c>
      <c r="BM128" s="17" t="s">
        <v>670</v>
      </c>
    </row>
    <row r="129" spans="2:65" s="12" customFormat="1">
      <c r="B129" s="192"/>
      <c r="C129" s="193"/>
      <c r="D129" s="194" t="s">
        <v>607</v>
      </c>
      <c r="E129" s="195" t="s">
        <v>447</v>
      </c>
      <c r="F129" s="196" t="s">
        <v>671</v>
      </c>
      <c r="G129" s="193"/>
      <c r="H129" s="197">
        <v>15.3</v>
      </c>
      <c r="I129" s="198"/>
      <c r="J129" s="193"/>
      <c r="K129" s="193"/>
      <c r="L129" s="199"/>
      <c r="M129" s="200"/>
      <c r="N129" s="201"/>
      <c r="O129" s="201"/>
      <c r="P129" s="201"/>
      <c r="Q129" s="201"/>
      <c r="R129" s="201"/>
      <c r="S129" s="201"/>
      <c r="T129" s="202"/>
      <c r="AT129" s="203" t="s">
        <v>607</v>
      </c>
      <c r="AU129" s="203" t="s">
        <v>525</v>
      </c>
      <c r="AV129" s="12" t="s">
        <v>525</v>
      </c>
      <c r="AW129" s="12" t="s">
        <v>478</v>
      </c>
      <c r="AX129" s="12" t="s">
        <v>516</v>
      </c>
      <c r="AY129" s="203" t="s">
        <v>598</v>
      </c>
    </row>
    <row r="130" spans="2:65" s="12" customFormat="1">
      <c r="B130" s="192"/>
      <c r="C130" s="193"/>
      <c r="D130" s="194" t="s">
        <v>607</v>
      </c>
      <c r="E130" s="195" t="s">
        <v>447</v>
      </c>
      <c r="F130" s="196" t="s">
        <v>672</v>
      </c>
      <c r="G130" s="193"/>
      <c r="H130" s="197">
        <v>28.8</v>
      </c>
      <c r="I130" s="198"/>
      <c r="J130" s="193"/>
      <c r="K130" s="193"/>
      <c r="L130" s="199"/>
      <c r="M130" s="200"/>
      <c r="N130" s="201"/>
      <c r="O130" s="201"/>
      <c r="P130" s="201"/>
      <c r="Q130" s="201"/>
      <c r="R130" s="201"/>
      <c r="S130" s="201"/>
      <c r="T130" s="202"/>
      <c r="AT130" s="203" t="s">
        <v>607</v>
      </c>
      <c r="AU130" s="203" t="s">
        <v>525</v>
      </c>
      <c r="AV130" s="12" t="s">
        <v>525</v>
      </c>
      <c r="AW130" s="12" t="s">
        <v>478</v>
      </c>
      <c r="AX130" s="12" t="s">
        <v>516</v>
      </c>
      <c r="AY130" s="203" t="s">
        <v>598</v>
      </c>
    </row>
    <row r="131" spans="2:65" s="12" customFormat="1">
      <c r="B131" s="192"/>
      <c r="C131" s="193"/>
      <c r="D131" s="194" t="s">
        <v>607</v>
      </c>
      <c r="E131" s="195" t="s">
        <v>447</v>
      </c>
      <c r="F131" s="196" t="s">
        <v>673</v>
      </c>
      <c r="G131" s="193"/>
      <c r="H131" s="197">
        <v>3.75</v>
      </c>
      <c r="I131" s="198"/>
      <c r="J131" s="193"/>
      <c r="K131" s="193"/>
      <c r="L131" s="199"/>
      <c r="M131" s="200"/>
      <c r="N131" s="201"/>
      <c r="O131" s="201"/>
      <c r="P131" s="201"/>
      <c r="Q131" s="201"/>
      <c r="R131" s="201"/>
      <c r="S131" s="201"/>
      <c r="T131" s="202"/>
      <c r="AT131" s="203" t="s">
        <v>607</v>
      </c>
      <c r="AU131" s="203" t="s">
        <v>525</v>
      </c>
      <c r="AV131" s="12" t="s">
        <v>525</v>
      </c>
      <c r="AW131" s="12" t="s">
        <v>478</v>
      </c>
      <c r="AX131" s="12" t="s">
        <v>516</v>
      </c>
      <c r="AY131" s="203" t="s">
        <v>598</v>
      </c>
    </row>
    <row r="132" spans="2:65" s="12" customFormat="1">
      <c r="B132" s="192"/>
      <c r="C132" s="193"/>
      <c r="D132" s="194" t="s">
        <v>607</v>
      </c>
      <c r="E132" s="195" t="s">
        <v>447</v>
      </c>
      <c r="F132" s="196" t="s">
        <v>674</v>
      </c>
      <c r="G132" s="193"/>
      <c r="H132" s="197">
        <v>23.327999999999999</v>
      </c>
      <c r="I132" s="198"/>
      <c r="J132" s="193"/>
      <c r="K132" s="193"/>
      <c r="L132" s="199"/>
      <c r="M132" s="200"/>
      <c r="N132" s="201"/>
      <c r="O132" s="201"/>
      <c r="P132" s="201"/>
      <c r="Q132" s="201"/>
      <c r="R132" s="201"/>
      <c r="S132" s="201"/>
      <c r="T132" s="202"/>
      <c r="AT132" s="203" t="s">
        <v>607</v>
      </c>
      <c r="AU132" s="203" t="s">
        <v>525</v>
      </c>
      <c r="AV132" s="12" t="s">
        <v>525</v>
      </c>
      <c r="AW132" s="12" t="s">
        <v>478</v>
      </c>
      <c r="AX132" s="12" t="s">
        <v>516</v>
      </c>
      <c r="AY132" s="203" t="s">
        <v>598</v>
      </c>
    </row>
    <row r="133" spans="2:65" s="13" customFormat="1">
      <c r="B133" s="204"/>
      <c r="C133" s="205"/>
      <c r="D133" s="194" t="s">
        <v>607</v>
      </c>
      <c r="E133" s="206" t="s">
        <v>447</v>
      </c>
      <c r="F133" s="207" t="s">
        <v>627</v>
      </c>
      <c r="G133" s="205"/>
      <c r="H133" s="208">
        <v>71.177999999999997</v>
      </c>
      <c r="I133" s="209"/>
      <c r="J133" s="205"/>
      <c r="K133" s="205"/>
      <c r="L133" s="210"/>
      <c r="M133" s="211"/>
      <c r="N133" s="212"/>
      <c r="O133" s="212"/>
      <c r="P133" s="212"/>
      <c r="Q133" s="212"/>
      <c r="R133" s="212"/>
      <c r="S133" s="212"/>
      <c r="T133" s="213"/>
      <c r="AT133" s="214" t="s">
        <v>607</v>
      </c>
      <c r="AU133" s="214" t="s">
        <v>525</v>
      </c>
      <c r="AV133" s="13" t="s">
        <v>605</v>
      </c>
      <c r="AW133" s="13" t="s">
        <v>478</v>
      </c>
      <c r="AX133" s="13" t="s">
        <v>523</v>
      </c>
      <c r="AY133" s="214" t="s">
        <v>598</v>
      </c>
    </row>
    <row r="134" spans="2:65" s="1" customFormat="1" ht="16.5" customHeight="1">
      <c r="B134" s="34"/>
      <c r="C134" s="180" t="s">
        <v>675</v>
      </c>
      <c r="D134" s="180" t="s">
        <v>600</v>
      </c>
      <c r="E134" s="181" t="s">
        <v>676</v>
      </c>
      <c r="F134" s="182" t="s">
        <v>677</v>
      </c>
      <c r="G134" s="183" t="s">
        <v>669</v>
      </c>
      <c r="H134" s="184">
        <v>335.68</v>
      </c>
      <c r="I134" s="185"/>
      <c r="J134" s="186">
        <f>ROUND(I134*H134,2)</f>
        <v>0</v>
      </c>
      <c r="K134" s="182" t="s">
        <v>604</v>
      </c>
      <c r="L134" s="38"/>
      <c r="M134" s="187" t="s">
        <v>447</v>
      </c>
      <c r="N134" s="188" t="s">
        <v>487</v>
      </c>
      <c r="O134" s="60"/>
      <c r="P134" s="189">
        <f>O134*H134</f>
        <v>0</v>
      </c>
      <c r="Q134" s="189">
        <v>0</v>
      </c>
      <c r="R134" s="189">
        <f>Q134*H134</f>
        <v>0</v>
      </c>
      <c r="S134" s="189">
        <v>0</v>
      </c>
      <c r="T134" s="190">
        <f>S134*H134</f>
        <v>0</v>
      </c>
      <c r="AR134" s="17" t="s">
        <v>605</v>
      </c>
      <c r="AT134" s="17" t="s">
        <v>600</v>
      </c>
      <c r="AU134" s="17" t="s">
        <v>525</v>
      </c>
      <c r="AY134" s="17" t="s">
        <v>598</v>
      </c>
      <c r="BE134" s="191">
        <f>IF(N134="základní",J134,0)</f>
        <v>0</v>
      </c>
      <c r="BF134" s="191">
        <f>IF(N134="snížená",J134,0)</f>
        <v>0</v>
      </c>
      <c r="BG134" s="191">
        <f>IF(N134="zákl. přenesená",J134,0)</f>
        <v>0</v>
      </c>
      <c r="BH134" s="191">
        <f>IF(N134="sníž. přenesená",J134,0)</f>
        <v>0</v>
      </c>
      <c r="BI134" s="191">
        <f>IF(N134="nulová",J134,0)</f>
        <v>0</v>
      </c>
      <c r="BJ134" s="17" t="s">
        <v>523</v>
      </c>
      <c r="BK134" s="191">
        <f>ROUND(I134*H134,2)</f>
        <v>0</v>
      </c>
      <c r="BL134" s="17" t="s">
        <v>605</v>
      </c>
      <c r="BM134" s="17" t="s">
        <v>678</v>
      </c>
    </row>
    <row r="135" spans="2:65" s="12" customFormat="1">
      <c r="B135" s="192"/>
      <c r="C135" s="193"/>
      <c r="D135" s="194" t="s">
        <v>607</v>
      </c>
      <c r="E135" s="195" t="s">
        <v>447</v>
      </c>
      <c r="F135" s="196" t="s">
        <v>679</v>
      </c>
      <c r="G135" s="193"/>
      <c r="H135" s="197">
        <v>150</v>
      </c>
      <c r="I135" s="198"/>
      <c r="J135" s="193"/>
      <c r="K135" s="193"/>
      <c r="L135" s="199"/>
      <c r="M135" s="200"/>
      <c r="N135" s="201"/>
      <c r="O135" s="201"/>
      <c r="P135" s="201"/>
      <c r="Q135" s="201"/>
      <c r="R135" s="201"/>
      <c r="S135" s="201"/>
      <c r="T135" s="202"/>
      <c r="AT135" s="203" t="s">
        <v>607</v>
      </c>
      <c r="AU135" s="203" t="s">
        <v>525</v>
      </c>
      <c r="AV135" s="12" t="s">
        <v>525</v>
      </c>
      <c r="AW135" s="12" t="s">
        <v>478</v>
      </c>
      <c r="AX135" s="12" t="s">
        <v>516</v>
      </c>
      <c r="AY135" s="203" t="s">
        <v>598</v>
      </c>
    </row>
    <row r="136" spans="2:65" s="12" customFormat="1">
      <c r="B136" s="192"/>
      <c r="C136" s="193"/>
      <c r="D136" s="194" t="s">
        <v>607</v>
      </c>
      <c r="E136" s="195" t="s">
        <v>447</v>
      </c>
      <c r="F136" s="196" t="s">
        <v>680</v>
      </c>
      <c r="G136" s="193"/>
      <c r="H136" s="197">
        <v>264</v>
      </c>
      <c r="I136" s="198"/>
      <c r="J136" s="193"/>
      <c r="K136" s="193"/>
      <c r="L136" s="199"/>
      <c r="M136" s="200"/>
      <c r="N136" s="201"/>
      <c r="O136" s="201"/>
      <c r="P136" s="201"/>
      <c r="Q136" s="201"/>
      <c r="R136" s="201"/>
      <c r="S136" s="201"/>
      <c r="T136" s="202"/>
      <c r="AT136" s="203" t="s">
        <v>607</v>
      </c>
      <c r="AU136" s="203" t="s">
        <v>525</v>
      </c>
      <c r="AV136" s="12" t="s">
        <v>525</v>
      </c>
      <c r="AW136" s="12" t="s">
        <v>478</v>
      </c>
      <c r="AX136" s="12" t="s">
        <v>516</v>
      </c>
      <c r="AY136" s="203" t="s">
        <v>598</v>
      </c>
    </row>
    <row r="137" spans="2:65" s="12" customFormat="1">
      <c r="B137" s="192"/>
      <c r="C137" s="193"/>
      <c r="D137" s="194" t="s">
        <v>607</v>
      </c>
      <c r="E137" s="195" t="s">
        <v>447</v>
      </c>
      <c r="F137" s="196" t="s">
        <v>681</v>
      </c>
      <c r="G137" s="193"/>
      <c r="H137" s="197">
        <v>50</v>
      </c>
      <c r="I137" s="198"/>
      <c r="J137" s="193"/>
      <c r="K137" s="193"/>
      <c r="L137" s="199"/>
      <c r="M137" s="200"/>
      <c r="N137" s="201"/>
      <c r="O137" s="201"/>
      <c r="P137" s="201"/>
      <c r="Q137" s="201"/>
      <c r="R137" s="201"/>
      <c r="S137" s="201"/>
      <c r="T137" s="202"/>
      <c r="AT137" s="203" t="s">
        <v>607</v>
      </c>
      <c r="AU137" s="203" t="s">
        <v>525</v>
      </c>
      <c r="AV137" s="12" t="s">
        <v>525</v>
      </c>
      <c r="AW137" s="12" t="s">
        <v>478</v>
      </c>
      <c r="AX137" s="12" t="s">
        <v>516</v>
      </c>
      <c r="AY137" s="203" t="s">
        <v>598</v>
      </c>
    </row>
    <row r="138" spans="2:65" s="12" customFormat="1">
      <c r="B138" s="192"/>
      <c r="C138" s="193"/>
      <c r="D138" s="194" t="s">
        <v>607</v>
      </c>
      <c r="E138" s="195" t="s">
        <v>447</v>
      </c>
      <c r="F138" s="196" t="s">
        <v>682</v>
      </c>
      <c r="G138" s="193"/>
      <c r="H138" s="197">
        <v>207.36</v>
      </c>
      <c r="I138" s="198"/>
      <c r="J138" s="193"/>
      <c r="K138" s="193"/>
      <c r="L138" s="199"/>
      <c r="M138" s="200"/>
      <c r="N138" s="201"/>
      <c r="O138" s="201"/>
      <c r="P138" s="201"/>
      <c r="Q138" s="201"/>
      <c r="R138" s="201"/>
      <c r="S138" s="201"/>
      <c r="T138" s="202"/>
      <c r="AT138" s="203" t="s">
        <v>607</v>
      </c>
      <c r="AU138" s="203" t="s">
        <v>525</v>
      </c>
      <c r="AV138" s="12" t="s">
        <v>525</v>
      </c>
      <c r="AW138" s="12" t="s">
        <v>478</v>
      </c>
      <c r="AX138" s="12" t="s">
        <v>516</v>
      </c>
      <c r="AY138" s="203" t="s">
        <v>598</v>
      </c>
    </row>
    <row r="139" spans="2:65" s="14" customFormat="1">
      <c r="B139" s="215"/>
      <c r="C139" s="216"/>
      <c r="D139" s="194" t="s">
        <v>607</v>
      </c>
      <c r="E139" s="217" t="s">
        <v>447</v>
      </c>
      <c r="F139" s="218" t="s">
        <v>683</v>
      </c>
      <c r="G139" s="216"/>
      <c r="H139" s="219">
        <v>671.36</v>
      </c>
      <c r="I139" s="220"/>
      <c r="J139" s="216"/>
      <c r="K139" s="216"/>
      <c r="L139" s="221"/>
      <c r="M139" s="222"/>
      <c r="N139" s="223"/>
      <c r="O139" s="223"/>
      <c r="P139" s="223"/>
      <c r="Q139" s="223"/>
      <c r="R139" s="223"/>
      <c r="S139" s="223"/>
      <c r="T139" s="224"/>
      <c r="AT139" s="225" t="s">
        <v>607</v>
      </c>
      <c r="AU139" s="225" t="s">
        <v>525</v>
      </c>
      <c r="AV139" s="14" t="s">
        <v>612</v>
      </c>
      <c r="AW139" s="14" t="s">
        <v>478</v>
      </c>
      <c r="AX139" s="14" t="s">
        <v>516</v>
      </c>
      <c r="AY139" s="225" t="s">
        <v>598</v>
      </c>
    </row>
    <row r="140" spans="2:65" s="12" customFormat="1">
      <c r="B140" s="192"/>
      <c r="C140" s="193"/>
      <c r="D140" s="194" t="s">
        <v>607</v>
      </c>
      <c r="E140" s="195" t="s">
        <v>447</v>
      </c>
      <c r="F140" s="196" t="s">
        <v>684</v>
      </c>
      <c r="G140" s="193"/>
      <c r="H140" s="197">
        <v>335.68</v>
      </c>
      <c r="I140" s="198"/>
      <c r="J140" s="193"/>
      <c r="K140" s="193"/>
      <c r="L140" s="199"/>
      <c r="M140" s="200"/>
      <c r="N140" s="201"/>
      <c r="O140" s="201"/>
      <c r="P140" s="201"/>
      <c r="Q140" s="201"/>
      <c r="R140" s="201"/>
      <c r="S140" s="201"/>
      <c r="T140" s="202"/>
      <c r="AT140" s="203" t="s">
        <v>607</v>
      </c>
      <c r="AU140" s="203" t="s">
        <v>525</v>
      </c>
      <c r="AV140" s="12" t="s">
        <v>525</v>
      </c>
      <c r="AW140" s="12" t="s">
        <v>478</v>
      </c>
      <c r="AX140" s="12" t="s">
        <v>523</v>
      </c>
      <c r="AY140" s="203" t="s">
        <v>598</v>
      </c>
    </row>
    <row r="141" spans="2:65" s="1" customFormat="1" ht="16.5" customHeight="1">
      <c r="B141" s="34"/>
      <c r="C141" s="180" t="s">
        <v>685</v>
      </c>
      <c r="D141" s="180" t="s">
        <v>600</v>
      </c>
      <c r="E141" s="181" t="s">
        <v>686</v>
      </c>
      <c r="F141" s="182" t="s">
        <v>687</v>
      </c>
      <c r="G141" s="183" t="s">
        <v>669</v>
      </c>
      <c r="H141" s="184">
        <v>335.68</v>
      </c>
      <c r="I141" s="185"/>
      <c r="J141" s="186">
        <f>ROUND(I141*H141,2)</f>
        <v>0</v>
      </c>
      <c r="K141" s="182" t="s">
        <v>604</v>
      </c>
      <c r="L141" s="38"/>
      <c r="M141" s="187" t="s">
        <v>447</v>
      </c>
      <c r="N141" s="188" t="s">
        <v>487</v>
      </c>
      <c r="O141" s="60"/>
      <c r="P141" s="189">
        <f>O141*H141</f>
        <v>0</v>
      </c>
      <c r="Q141" s="189">
        <v>0</v>
      </c>
      <c r="R141" s="189">
        <f>Q141*H141</f>
        <v>0</v>
      </c>
      <c r="S141" s="189">
        <v>0</v>
      </c>
      <c r="T141" s="190">
        <f>S141*H141</f>
        <v>0</v>
      </c>
      <c r="AR141" s="17" t="s">
        <v>605</v>
      </c>
      <c r="AT141" s="17" t="s">
        <v>600</v>
      </c>
      <c r="AU141" s="17" t="s">
        <v>525</v>
      </c>
      <c r="AY141" s="17" t="s">
        <v>598</v>
      </c>
      <c r="BE141" s="191">
        <f>IF(N141="základní",J141,0)</f>
        <v>0</v>
      </c>
      <c r="BF141" s="191">
        <f>IF(N141="snížená",J141,0)</f>
        <v>0</v>
      </c>
      <c r="BG141" s="191">
        <f>IF(N141="zákl. přenesená",J141,0)</f>
        <v>0</v>
      </c>
      <c r="BH141" s="191">
        <f>IF(N141="sníž. přenesená",J141,0)</f>
        <v>0</v>
      </c>
      <c r="BI141" s="191">
        <f>IF(N141="nulová",J141,0)</f>
        <v>0</v>
      </c>
      <c r="BJ141" s="17" t="s">
        <v>523</v>
      </c>
      <c r="BK141" s="191">
        <f>ROUND(I141*H141,2)</f>
        <v>0</v>
      </c>
      <c r="BL141" s="17" t="s">
        <v>605</v>
      </c>
      <c r="BM141" s="17" t="s">
        <v>688</v>
      </c>
    </row>
    <row r="142" spans="2:65" s="1" customFormat="1" ht="16.5" customHeight="1">
      <c r="B142" s="34"/>
      <c r="C142" s="180" t="s">
        <v>454</v>
      </c>
      <c r="D142" s="180" t="s">
        <v>600</v>
      </c>
      <c r="E142" s="181" t="s">
        <v>689</v>
      </c>
      <c r="F142" s="182" t="s">
        <v>690</v>
      </c>
      <c r="G142" s="183" t="s">
        <v>669</v>
      </c>
      <c r="H142" s="184">
        <v>335.68</v>
      </c>
      <c r="I142" s="185"/>
      <c r="J142" s="186">
        <f>ROUND(I142*H142,2)</f>
        <v>0</v>
      </c>
      <c r="K142" s="182" t="s">
        <v>604</v>
      </c>
      <c r="L142" s="38"/>
      <c r="M142" s="187" t="s">
        <v>447</v>
      </c>
      <c r="N142" s="188" t="s">
        <v>487</v>
      </c>
      <c r="O142" s="60"/>
      <c r="P142" s="189">
        <f>O142*H142</f>
        <v>0</v>
      </c>
      <c r="Q142" s="189">
        <v>0</v>
      </c>
      <c r="R142" s="189">
        <f>Q142*H142</f>
        <v>0</v>
      </c>
      <c r="S142" s="189">
        <v>0</v>
      </c>
      <c r="T142" s="190">
        <f>S142*H142</f>
        <v>0</v>
      </c>
      <c r="AR142" s="17" t="s">
        <v>605</v>
      </c>
      <c r="AT142" s="17" t="s">
        <v>600</v>
      </c>
      <c r="AU142" s="17" t="s">
        <v>525</v>
      </c>
      <c r="AY142" s="17" t="s">
        <v>598</v>
      </c>
      <c r="BE142" s="191">
        <f>IF(N142="základní",J142,0)</f>
        <v>0</v>
      </c>
      <c r="BF142" s="191">
        <f>IF(N142="snížená",J142,0)</f>
        <v>0</v>
      </c>
      <c r="BG142" s="191">
        <f>IF(N142="zákl. přenesená",J142,0)</f>
        <v>0</v>
      </c>
      <c r="BH142" s="191">
        <f>IF(N142="sníž. přenesená",J142,0)</f>
        <v>0</v>
      </c>
      <c r="BI142" s="191">
        <f>IF(N142="nulová",J142,0)</f>
        <v>0</v>
      </c>
      <c r="BJ142" s="17" t="s">
        <v>523</v>
      </c>
      <c r="BK142" s="191">
        <f>ROUND(I142*H142,2)</f>
        <v>0</v>
      </c>
      <c r="BL142" s="17" t="s">
        <v>605</v>
      </c>
      <c r="BM142" s="17" t="s">
        <v>691</v>
      </c>
    </row>
    <row r="143" spans="2:65" s="12" customFormat="1">
      <c r="B143" s="192"/>
      <c r="C143" s="193"/>
      <c r="D143" s="194" t="s">
        <v>607</v>
      </c>
      <c r="E143" s="195" t="s">
        <v>447</v>
      </c>
      <c r="F143" s="196" t="s">
        <v>679</v>
      </c>
      <c r="G143" s="193"/>
      <c r="H143" s="197">
        <v>150</v>
      </c>
      <c r="I143" s="198"/>
      <c r="J143" s="193"/>
      <c r="K143" s="193"/>
      <c r="L143" s="199"/>
      <c r="M143" s="200"/>
      <c r="N143" s="201"/>
      <c r="O143" s="201"/>
      <c r="P143" s="201"/>
      <c r="Q143" s="201"/>
      <c r="R143" s="201"/>
      <c r="S143" s="201"/>
      <c r="T143" s="202"/>
      <c r="AT143" s="203" t="s">
        <v>607</v>
      </c>
      <c r="AU143" s="203" t="s">
        <v>525</v>
      </c>
      <c r="AV143" s="12" t="s">
        <v>525</v>
      </c>
      <c r="AW143" s="12" t="s">
        <v>478</v>
      </c>
      <c r="AX143" s="12" t="s">
        <v>516</v>
      </c>
      <c r="AY143" s="203" t="s">
        <v>598</v>
      </c>
    </row>
    <row r="144" spans="2:65" s="12" customFormat="1">
      <c r="B144" s="192"/>
      <c r="C144" s="193"/>
      <c r="D144" s="194" t="s">
        <v>607</v>
      </c>
      <c r="E144" s="195" t="s">
        <v>447</v>
      </c>
      <c r="F144" s="196" t="s">
        <v>680</v>
      </c>
      <c r="G144" s="193"/>
      <c r="H144" s="197">
        <v>264</v>
      </c>
      <c r="I144" s="198"/>
      <c r="J144" s="193"/>
      <c r="K144" s="193"/>
      <c r="L144" s="199"/>
      <c r="M144" s="200"/>
      <c r="N144" s="201"/>
      <c r="O144" s="201"/>
      <c r="P144" s="201"/>
      <c r="Q144" s="201"/>
      <c r="R144" s="201"/>
      <c r="S144" s="201"/>
      <c r="T144" s="202"/>
      <c r="AT144" s="203" t="s">
        <v>607</v>
      </c>
      <c r="AU144" s="203" t="s">
        <v>525</v>
      </c>
      <c r="AV144" s="12" t="s">
        <v>525</v>
      </c>
      <c r="AW144" s="12" t="s">
        <v>478</v>
      </c>
      <c r="AX144" s="12" t="s">
        <v>516</v>
      </c>
      <c r="AY144" s="203" t="s">
        <v>598</v>
      </c>
    </row>
    <row r="145" spans="2:65" s="12" customFormat="1">
      <c r="B145" s="192"/>
      <c r="C145" s="193"/>
      <c r="D145" s="194" t="s">
        <v>607</v>
      </c>
      <c r="E145" s="195" t="s">
        <v>447</v>
      </c>
      <c r="F145" s="196" t="s">
        <v>681</v>
      </c>
      <c r="G145" s="193"/>
      <c r="H145" s="197">
        <v>50</v>
      </c>
      <c r="I145" s="198"/>
      <c r="J145" s="193"/>
      <c r="K145" s="193"/>
      <c r="L145" s="199"/>
      <c r="M145" s="200"/>
      <c r="N145" s="201"/>
      <c r="O145" s="201"/>
      <c r="P145" s="201"/>
      <c r="Q145" s="201"/>
      <c r="R145" s="201"/>
      <c r="S145" s="201"/>
      <c r="T145" s="202"/>
      <c r="AT145" s="203" t="s">
        <v>607</v>
      </c>
      <c r="AU145" s="203" t="s">
        <v>525</v>
      </c>
      <c r="AV145" s="12" t="s">
        <v>525</v>
      </c>
      <c r="AW145" s="12" t="s">
        <v>478</v>
      </c>
      <c r="AX145" s="12" t="s">
        <v>516</v>
      </c>
      <c r="AY145" s="203" t="s">
        <v>598</v>
      </c>
    </row>
    <row r="146" spans="2:65" s="12" customFormat="1">
      <c r="B146" s="192"/>
      <c r="C146" s="193"/>
      <c r="D146" s="194" t="s">
        <v>607</v>
      </c>
      <c r="E146" s="195" t="s">
        <v>447</v>
      </c>
      <c r="F146" s="196" t="s">
        <v>682</v>
      </c>
      <c r="G146" s="193"/>
      <c r="H146" s="197">
        <v>207.36</v>
      </c>
      <c r="I146" s="198"/>
      <c r="J146" s="193"/>
      <c r="K146" s="193"/>
      <c r="L146" s="199"/>
      <c r="M146" s="200"/>
      <c r="N146" s="201"/>
      <c r="O146" s="201"/>
      <c r="P146" s="201"/>
      <c r="Q146" s="201"/>
      <c r="R146" s="201"/>
      <c r="S146" s="201"/>
      <c r="T146" s="202"/>
      <c r="AT146" s="203" t="s">
        <v>607</v>
      </c>
      <c r="AU146" s="203" t="s">
        <v>525</v>
      </c>
      <c r="AV146" s="12" t="s">
        <v>525</v>
      </c>
      <c r="AW146" s="12" t="s">
        <v>478</v>
      </c>
      <c r="AX146" s="12" t="s">
        <v>516</v>
      </c>
      <c r="AY146" s="203" t="s">
        <v>598</v>
      </c>
    </row>
    <row r="147" spans="2:65" s="14" customFormat="1">
      <c r="B147" s="215"/>
      <c r="C147" s="216"/>
      <c r="D147" s="194" t="s">
        <v>607</v>
      </c>
      <c r="E147" s="217" t="s">
        <v>447</v>
      </c>
      <c r="F147" s="218" t="s">
        <v>683</v>
      </c>
      <c r="G147" s="216"/>
      <c r="H147" s="219">
        <v>671.36</v>
      </c>
      <c r="I147" s="220"/>
      <c r="J147" s="216"/>
      <c r="K147" s="216"/>
      <c r="L147" s="221"/>
      <c r="M147" s="222"/>
      <c r="N147" s="223"/>
      <c r="O147" s="223"/>
      <c r="P147" s="223"/>
      <c r="Q147" s="223"/>
      <c r="R147" s="223"/>
      <c r="S147" s="223"/>
      <c r="T147" s="224"/>
      <c r="AT147" s="225" t="s">
        <v>607</v>
      </c>
      <c r="AU147" s="225" t="s">
        <v>525</v>
      </c>
      <c r="AV147" s="14" t="s">
        <v>612</v>
      </c>
      <c r="AW147" s="14" t="s">
        <v>478</v>
      </c>
      <c r="AX147" s="14" t="s">
        <v>516</v>
      </c>
      <c r="AY147" s="225" t="s">
        <v>598</v>
      </c>
    </row>
    <row r="148" spans="2:65" s="12" customFormat="1">
      <c r="B148" s="192"/>
      <c r="C148" s="193"/>
      <c r="D148" s="194" t="s">
        <v>607</v>
      </c>
      <c r="E148" s="195" t="s">
        <v>447</v>
      </c>
      <c r="F148" s="196" t="s">
        <v>692</v>
      </c>
      <c r="G148" s="193"/>
      <c r="H148" s="197">
        <v>335.68</v>
      </c>
      <c r="I148" s="198"/>
      <c r="J148" s="193"/>
      <c r="K148" s="193"/>
      <c r="L148" s="199"/>
      <c r="M148" s="200"/>
      <c r="N148" s="201"/>
      <c r="O148" s="201"/>
      <c r="P148" s="201"/>
      <c r="Q148" s="201"/>
      <c r="R148" s="201"/>
      <c r="S148" s="201"/>
      <c r="T148" s="202"/>
      <c r="AT148" s="203" t="s">
        <v>607</v>
      </c>
      <c r="AU148" s="203" t="s">
        <v>525</v>
      </c>
      <c r="AV148" s="12" t="s">
        <v>525</v>
      </c>
      <c r="AW148" s="12" t="s">
        <v>478</v>
      </c>
      <c r="AX148" s="12" t="s">
        <v>523</v>
      </c>
      <c r="AY148" s="203" t="s">
        <v>598</v>
      </c>
    </row>
    <row r="149" spans="2:65" s="1" customFormat="1" ht="16.5" customHeight="1">
      <c r="B149" s="34"/>
      <c r="C149" s="180" t="s">
        <v>693</v>
      </c>
      <c r="D149" s="180" t="s">
        <v>600</v>
      </c>
      <c r="E149" s="181" t="s">
        <v>694</v>
      </c>
      <c r="F149" s="182" t="s">
        <v>695</v>
      </c>
      <c r="G149" s="183" t="s">
        <v>669</v>
      </c>
      <c r="H149" s="184">
        <v>335.68</v>
      </c>
      <c r="I149" s="185"/>
      <c r="J149" s="186">
        <f>ROUND(I149*H149,2)</f>
        <v>0</v>
      </c>
      <c r="K149" s="182" t="s">
        <v>604</v>
      </c>
      <c r="L149" s="38"/>
      <c r="M149" s="187" t="s">
        <v>447</v>
      </c>
      <c r="N149" s="188" t="s">
        <v>487</v>
      </c>
      <c r="O149" s="60"/>
      <c r="P149" s="189">
        <f>O149*H149</f>
        <v>0</v>
      </c>
      <c r="Q149" s="189">
        <v>0</v>
      </c>
      <c r="R149" s="189">
        <f>Q149*H149</f>
        <v>0</v>
      </c>
      <c r="S149" s="189">
        <v>0</v>
      </c>
      <c r="T149" s="190">
        <f>S149*H149</f>
        <v>0</v>
      </c>
      <c r="AR149" s="17" t="s">
        <v>605</v>
      </c>
      <c r="AT149" s="17" t="s">
        <v>600</v>
      </c>
      <c r="AU149" s="17" t="s">
        <v>525</v>
      </c>
      <c r="AY149" s="17" t="s">
        <v>598</v>
      </c>
      <c r="BE149" s="191">
        <f>IF(N149="základní",J149,0)</f>
        <v>0</v>
      </c>
      <c r="BF149" s="191">
        <f>IF(N149="snížená",J149,0)</f>
        <v>0</v>
      </c>
      <c r="BG149" s="191">
        <f>IF(N149="zákl. přenesená",J149,0)</f>
        <v>0</v>
      </c>
      <c r="BH149" s="191">
        <f>IF(N149="sníž. přenesená",J149,0)</f>
        <v>0</v>
      </c>
      <c r="BI149" s="191">
        <f>IF(N149="nulová",J149,0)</f>
        <v>0</v>
      </c>
      <c r="BJ149" s="17" t="s">
        <v>523</v>
      </c>
      <c r="BK149" s="191">
        <f>ROUND(I149*H149,2)</f>
        <v>0</v>
      </c>
      <c r="BL149" s="17" t="s">
        <v>605</v>
      </c>
      <c r="BM149" s="17" t="s">
        <v>696</v>
      </c>
    </row>
    <row r="150" spans="2:65" s="1" customFormat="1" ht="16.5" customHeight="1">
      <c r="B150" s="34"/>
      <c r="C150" s="180" t="s">
        <v>697</v>
      </c>
      <c r="D150" s="180" t="s">
        <v>600</v>
      </c>
      <c r="E150" s="181" t="s">
        <v>698</v>
      </c>
      <c r="F150" s="182" t="s">
        <v>699</v>
      </c>
      <c r="G150" s="183" t="s">
        <v>700</v>
      </c>
      <c r="H150" s="184">
        <v>26.5</v>
      </c>
      <c r="I150" s="185"/>
      <c r="J150" s="186">
        <f>ROUND(I150*H150,2)</f>
        <v>0</v>
      </c>
      <c r="K150" s="182" t="s">
        <v>604</v>
      </c>
      <c r="L150" s="38"/>
      <c r="M150" s="187" t="s">
        <v>447</v>
      </c>
      <c r="N150" s="188" t="s">
        <v>487</v>
      </c>
      <c r="O150" s="60"/>
      <c r="P150" s="189">
        <f>O150*H150</f>
        <v>0</v>
      </c>
      <c r="Q150" s="189">
        <v>0</v>
      </c>
      <c r="R150" s="189">
        <f>Q150*H150</f>
        <v>0</v>
      </c>
      <c r="S150" s="189">
        <v>0</v>
      </c>
      <c r="T150" s="190">
        <f>S150*H150</f>
        <v>0</v>
      </c>
      <c r="AR150" s="17" t="s">
        <v>605</v>
      </c>
      <c r="AT150" s="17" t="s">
        <v>600</v>
      </c>
      <c r="AU150" s="17" t="s">
        <v>525</v>
      </c>
      <c r="AY150" s="17" t="s">
        <v>598</v>
      </c>
      <c r="BE150" s="191">
        <f>IF(N150="základní",J150,0)</f>
        <v>0</v>
      </c>
      <c r="BF150" s="191">
        <f>IF(N150="snížená",J150,0)</f>
        <v>0</v>
      </c>
      <c r="BG150" s="191">
        <f>IF(N150="zákl. přenesená",J150,0)</f>
        <v>0</v>
      </c>
      <c r="BH150" s="191">
        <f>IF(N150="sníž. přenesená",J150,0)</f>
        <v>0</v>
      </c>
      <c r="BI150" s="191">
        <f>IF(N150="nulová",J150,0)</f>
        <v>0</v>
      </c>
      <c r="BJ150" s="17" t="s">
        <v>523</v>
      </c>
      <c r="BK150" s="191">
        <f>ROUND(I150*H150,2)</f>
        <v>0</v>
      </c>
      <c r="BL150" s="17" t="s">
        <v>605</v>
      </c>
      <c r="BM150" s="17" t="s">
        <v>701</v>
      </c>
    </row>
    <row r="151" spans="2:65" s="1" customFormat="1" ht="16.5" customHeight="1">
      <c r="B151" s="34"/>
      <c r="C151" s="180" t="s">
        <v>702</v>
      </c>
      <c r="D151" s="180" t="s">
        <v>600</v>
      </c>
      <c r="E151" s="181" t="s">
        <v>703</v>
      </c>
      <c r="F151" s="182" t="s">
        <v>704</v>
      </c>
      <c r="G151" s="183" t="s">
        <v>700</v>
      </c>
      <c r="H151" s="184">
        <v>3239</v>
      </c>
      <c r="I151" s="185"/>
      <c r="J151" s="186">
        <f>ROUND(I151*H151,2)</f>
        <v>0</v>
      </c>
      <c r="K151" s="182" t="s">
        <v>604</v>
      </c>
      <c r="L151" s="38"/>
      <c r="M151" s="187" t="s">
        <v>447</v>
      </c>
      <c r="N151" s="188" t="s">
        <v>487</v>
      </c>
      <c r="O151" s="60"/>
      <c r="P151" s="189">
        <f>O151*H151</f>
        <v>0</v>
      </c>
      <c r="Q151" s="189">
        <v>0</v>
      </c>
      <c r="R151" s="189">
        <f>Q151*H151</f>
        <v>0</v>
      </c>
      <c r="S151" s="189">
        <v>0</v>
      </c>
      <c r="T151" s="190">
        <f>S151*H151</f>
        <v>0</v>
      </c>
      <c r="AR151" s="17" t="s">
        <v>605</v>
      </c>
      <c r="AT151" s="17" t="s">
        <v>600</v>
      </c>
      <c r="AU151" s="17" t="s">
        <v>525</v>
      </c>
      <c r="AY151" s="17" t="s">
        <v>598</v>
      </c>
      <c r="BE151" s="191">
        <f>IF(N151="základní",J151,0)</f>
        <v>0</v>
      </c>
      <c r="BF151" s="191">
        <f>IF(N151="snížená",J151,0)</f>
        <v>0</v>
      </c>
      <c r="BG151" s="191">
        <f>IF(N151="zákl. přenesená",J151,0)</f>
        <v>0</v>
      </c>
      <c r="BH151" s="191">
        <f>IF(N151="sníž. přenesená",J151,0)</f>
        <v>0</v>
      </c>
      <c r="BI151" s="191">
        <f>IF(N151="nulová",J151,0)</f>
        <v>0</v>
      </c>
      <c r="BJ151" s="17" t="s">
        <v>523</v>
      </c>
      <c r="BK151" s="191">
        <f>ROUND(I151*H151,2)</f>
        <v>0</v>
      </c>
      <c r="BL151" s="17" t="s">
        <v>605</v>
      </c>
      <c r="BM151" s="17" t="s">
        <v>705</v>
      </c>
    </row>
    <row r="152" spans="2:65" s="12" customFormat="1">
      <c r="B152" s="192"/>
      <c r="C152" s="193"/>
      <c r="D152" s="194" t="s">
        <v>607</v>
      </c>
      <c r="E152" s="195" t="s">
        <v>447</v>
      </c>
      <c r="F152" s="196" t="s">
        <v>706</v>
      </c>
      <c r="G152" s="193"/>
      <c r="H152" s="197">
        <v>2700</v>
      </c>
      <c r="I152" s="198"/>
      <c r="J152" s="193"/>
      <c r="K152" s="193"/>
      <c r="L152" s="199"/>
      <c r="M152" s="200"/>
      <c r="N152" s="201"/>
      <c r="O152" s="201"/>
      <c r="P152" s="201"/>
      <c r="Q152" s="201"/>
      <c r="R152" s="201"/>
      <c r="S152" s="201"/>
      <c r="T152" s="202"/>
      <c r="AT152" s="203" t="s">
        <v>607</v>
      </c>
      <c r="AU152" s="203" t="s">
        <v>525</v>
      </c>
      <c r="AV152" s="12" t="s">
        <v>525</v>
      </c>
      <c r="AW152" s="12" t="s">
        <v>478</v>
      </c>
      <c r="AX152" s="12" t="s">
        <v>516</v>
      </c>
      <c r="AY152" s="203" t="s">
        <v>598</v>
      </c>
    </row>
    <row r="153" spans="2:65" s="12" customFormat="1">
      <c r="B153" s="192"/>
      <c r="C153" s="193"/>
      <c r="D153" s="194" t="s">
        <v>607</v>
      </c>
      <c r="E153" s="195" t="s">
        <v>447</v>
      </c>
      <c r="F153" s="196" t="s">
        <v>707</v>
      </c>
      <c r="G153" s="193"/>
      <c r="H153" s="197">
        <v>91</v>
      </c>
      <c r="I153" s="198"/>
      <c r="J153" s="193"/>
      <c r="K153" s="193"/>
      <c r="L153" s="199"/>
      <c r="M153" s="200"/>
      <c r="N153" s="201"/>
      <c r="O153" s="201"/>
      <c r="P153" s="201"/>
      <c r="Q153" s="201"/>
      <c r="R153" s="201"/>
      <c r="S153" s="201"/>
      <c r="T153" s="202"/>
      <c r="AT153" s="203" t="s">
        <v>607</v>
      </c>
      <c r="AU153" s="203" t="s">
        <v>525</v>
      </c>
      <c r="AV153" s="12" t="s">
        <v>525</v>
      </c>
      <c r="AW153" s="12" t="s">
        <v>478</v>
      </c>
      <c r="AX153" s="12" t="s">
        <v>516</v>
      </c>
      <c r="AY153" s="203" t="s">
        <v>598</v>
      </c>
    </row>
    <row r="154" spans="2:65" s="12" customFormat="1">
      <c r="B154" s="192"/>
      <c r="C154" s="193"/>
      <c r="D154" s="194" t="s">
        <v>607</v>
      </c>
      <c r="E154" s="195" t="s">
        <v>447</v>
      </c>
      <c r="F154" s="196" t="s">
        <v>708</v>
      </c>
      <c r="G154" s="193"/>
      <c r="H154" s="197">
        <v>185</v>
      </c>
      <c r="I154" s="198"/>
      <c r="J154" s="193"/>
      <c r="K154" s="193"/>
      <c r="L154" s="199"/>
      <c r="M154" s="200"/>
      <c r="N154" s="201"/>
      <c r="O154" s="201"/>
      <c r="P154" s="201"/>
      <c r="Q154" s="201"/>
      <c r="R154" s="201"/>
      <c r="S154" s="201"/>
      <c r="T154" s="202"/>
      <c r="AT154" s="203" t="s">
        <v>607</v>
      </c>
      <c r="AU154" s="203" t="s">
        <v>525</v>
      </c>
      <c r="AV154" s="12" t="s">
        <v>525</v>
      </c>
      <c r="AW154" s="12" t="s">
        <v>478</v>
      </c>
      <c r="AX154" s="12" t="s">
        <v>516</v>
      </c>
      <c r="AY154" s="203" t="s">
        <v>598</v>
      </c>
    </row>
    <row r="155" spans="2:65" s="12" customFormat="1">
      <c r="B155" s="192"/>
      <c r="C155" s="193"/>
      <c r="D155" s="194" t="s">
        <v>607</v>
      </c>
      <c r="E155" s="195" t="s">
        <v>447</v>
      </c>
      <c r="F155" s="196" t="s">
        <v>709</v>
      </c>
      <c r="G155" s="193"/>
      <c r="H155" s="197">
        <v>86</v>
      </c>
      <c r="I155" s="198"/>
      <c r="J155" s="193"/>
      <c r="K155" s="193"/>
      <c r="L155" s="199"/>
      <c r="M155" s="200"/>
      <c r="N155" s="201"/>
      <c r="O155" s="201"/>
      <c r="P155" s="201"/>
      <c r="Q155" s="201"/>
      <c r="R155" s="201"/>
      <c r="S155" s="201"/>
      <c r="T155" s="202"/>
      <c r="AT155" s="203" t="s">
        <v>607</v>
      </c>
      <c r="AU155" s="203" t="s">
        <v>525</v>
      </c>
      <c r="AV155" s="12" t="s">
        <v>525</v>
      </c>
      <c r="AW155" s="12" t="s">
        <v>478</v>
      </c>
      <c r="AX155" s="12" t="s">
        <v>516</v>
      </c>
      <c r="AY155" s="203" t="s">
        <v>598</v>
      </c>
    </row>
    <row r="156" spans="2:65" s="12" customFormat="1">
      <c r="B156" s="192"/>
      <c r="C156" s="193"/>
      <c r="D156" s="194" t="s">
        <v>607</v>
      </c>
      <c r="E156" s="195" t="s">
        <v>447</v>
      </c>
      <c r="F156" s="196" t="s">
        <v>710</v>
      </c>
      <c r="G156" s="193"/>
      <c r="H156" s="197">
        <v>177</v>
      </c>
      <c r="I156" s="198"/>
      <c r="J156" s="193"/>
      <c r="K156" s="193"/>
      <c r="L156" s="199"/>
      <c r="M156" s="200"/>
      <c r="N156" s="201"/>
      <c r="O156" s="201"/>
      <c r="P156" s="201"/>
      <c r="Q156" s="201"/>
      <c r="R156" s="201"/>
      <c r="S156" s="201"/>
      <c r="T156" s="202"/>
      <c r="AT156" s="203" t="s">
        <v>607</v>
      </c>
      <c r="AU156" s="203" t="s">
        <v>525</v>
      </c>
      <c r="AV156" s="12" t="s">
        <v>525</v>
      </c>
      <c r="AW156" s="12" t="s">
        <v>478</v>
      </c>
      <c r="AX156" s="12" t="s">
        <v>516</v>
      </c>
      <c r="AY156" s="203" t="s">
        <v>598</v>
      </c>
    </row>
    <row r="157" spans="2:65" s="13" customFormat="1">
      <c r="B157" s="204"/>
      <c r="C157" s="205"/>
      <c r="D157" s="194" t="s">
        <v>607</v>
      </c>
      <c r="E157" s="206" t="s">
        <v>447</v>
      </c>
      <c r="F157" s="207" t="s">
        <v>627</v>
      </c>
      <c r="G157" s="205"/>
      <c r="H157" s="208">
        <v>3239</v>
      </c>
      <c r="I157" s="209"/>
      <c r="J157" s="205"/>
      <c r="K157" s="205"/>
      <c r="L157" s="210"/>
      <c r="M157" s="211"/>
      <c r="N157" s="212"/>
      <c r="O157" s="212"/>
      <c r="P157" s="212"/>
      <c r="Q157" s="212"/>
      <c r="R157" s="212"/>
      <c r="S157" s="212"/>
      <c r="T157" s="213"/>
      <c r="AT157" s="214" t="s">
        <v>607</v>
      </c>
      <c r="AU157" s="214" t="s">
        <v>525</v>
      </c>
      <c r="AV157" s="13" t="s">
        <v>605</v>
      </c>
      <c r="AW157" s="13" t="s">
        <v>478</v>
      </c>
      <c r="AX157" s="13" t="s">
        <v>523</v>
      </c>
      <c r="AY157" s="214" t="s">
        <v>598</v>
      </c>
    </row>
    <row r="158" spans="2:65" s="1" customFormat="1" ht="16.5" customHeight="1">
      <c r="B158" s="34"/>
      <c r="C158" s="226" t="s">
        <v>711</v>
      </c>
      <c r="D158" s="226" t="s">
        <v>712</v>
      </c>
      <c r="E158" s="227" t="s">
        <v>713</v>
      </c>
      <c r="F158" s="228" t="s">
        <v>714</v>
      </c>
      <c r="G158" s="229" t="s">
        <v>700</v>
      </c>
      <c r="H158" s="230">
        <v>13.5</v>
      </c>
      <c r="I158" s="231"/>
      <c r="J158" s="232">
        <f>ROUND(I158*H158,2)</f>
        <v>0</v>
      </c>
      <c r="K158" s="228" t="s">
        <v>604</v>
      </c>
      <c r="L158" s="233"/>
      <c r="M158" s="234" t="s">
        <v>447</v>
      </c>
      <c r="N158" s="235" t="s">
        <v>487</v>
      </c>
      <c r="O158" s="60"/>
      <c r="P158" s="189">
        <f>O158*H158</f>
        <v>0</v>
      </c>
      <c r="Q158" s="189">
        <v>1.7149999999999999E-2</v>
      </c>
      <c r="R158" s="189">
        <f>Q158*H158</f>
        <v>0.23152499999999998</v>
      </c>
      <c r="S158" s="189">
        <v>0</v>
      </c>
      <c r="T158" s="190">
        <f>S158*H158</f>
        <v>0</v>
      </c>
      <c r="AR158" s="17" t="s">
        <v>639</v>
      </c>
      <c r="AT158" s="17" t="s">
        <v>712</v>
      </c>
      <c r="AU158" s="17" t="s">
        <v>525</v>
      </c>
      <c r="AY158" s="17" t="s">
        <v>598</v>
      </c>
      <c r="BE158" s="191">
        <f>IF(N158="základní",J158,0)</f>
        <v>0</v>
      </c>
      <c r="BF158" s="191">
        <f>IF(N158="snížená",J158,0)</f>
        <v>0</v>
      </c>
      <c r="BG158" s="191">
        <f>IF(N158="zákl. přenesená",J158,0)</f>
        <v>0</v>
      </c>
      <c r="BH158" s="191">
        <f>IF(N158="sníž. přenesená",J158,0)</f>
        <v>0</v>
      </c>
      <c r="BI158" s="191">
        <f>IF(N158="nulová",J158,0)</f>
        <v>0</v>
      </c>
      <c r="BJ158" s="17" t="s">
        <v>523</v>
      </c>
      <c r="BK158" s="191">
        <f>ROUND(I158*H158,2)</f>
        <v>0</v>
      </c>
      <c r="BL158" s="17" t="s">
        <v>605</v>
      </c>
      <c r="BM158" s="17" t="s">
        <v>715</v>
      </c>
    </row>
    <row r="159" spans="2:65" s="12" customFormat="1">
      <c r="B159" s="192"/>
      <c r="C159" s="193"/>
      <c r="D159" s="194" t="s">
        <v>607</v>
      </c>
      <c r="E159" s="195" t="s">
        <v>447</v>
      </c>
      <c r="F159" s="196" t="s">
        <v>716</v>
      </c>
      <c r="G159" s="193"/>
      <c r="H159" s="197">
        <v>13.5</v>
      </c>
      <c r="I159" s="198"/>
      <c r="J159" s="193"/>
      <c r="K159" s="193"/>
      <c r="L159" s="199"/>
      <c r="M159" s="200"/>
      <c r="N159" s="201"/>
      <c r="O159" s="201"/>
      <c r="P159" s="201"/>
      <c r="Q159" s="201"/>
      <c r="R159" s="201"/>
      <c r="S159" s="201"/>
      <c r="T159" s="202"/>
      <c r="AT159" s="203" t="s">
        <v>607</v>
      </c>
      <c r="AU159" s="203" t="s">
        <v>525</v>
      </c>
      <c r="AV159" s="12" t="s">
        <v>525</v>
      </c>
      <c r="AW159" s="12" t="s">
        <v>478</v>
      </c>
      <c r="AX159" s="12" t="s">
        <v>523</v>
      </c>
      <c r="AY159" s="203" t="s">
        <v>598</v>
      </c>
    </row>
    <row r="160" spans="2:65" s="1" customFormat="1" ht="16.5" customHeight="1">
      <c r="B160" s="34"/>
      <c r="C160" s="226" t="s">
        <v>717</v>
      </c>
      <c r="D160" s="226" t="s">
        <v>712</v>
      </c>
      <c r="E160" s="227" t="s">
        <v>718</v>
      </c>
      <c r="F160" s="228" t="s">
        <v>719</v>
      </c>
      <c r="G160" s="229" t="s">
        <v>700</v>
      </c>
      <c r="H160" s="230">
        <v>13</v>
      </c>
      <c r="I160" s="231"/>
      <c r="J160" s="232">
        <f>ROUND(I160*H160,2)</f>
        <v>0</v>
      </c>
      <c r="K160" s="228" t="s">
        <v>604</v>
      </c>
      <c r="L160" s="233"/>
      <c r="M160" s="234" t="s">
        <v>447</v>
      </c>
      <c r="N160" s="235" t="s">
        <v>487</v>
      </c>
      <c r="O160" s="60"/>
      <c r="P160" s="189">
        <f>O160*H160</f>
        <v>0</v>
      </c>
      <c r="Q160" s="189">
        <v>1.426E-2</v>
      </c>
      <c r="R160" s="189">
        <f>Q160*H160</f>
        <v>0.18537999999999999</v>
      </c>
      <c r="S160" s="189">
        <v>0</v>
      </c>
      <c r="T160" s="190">
        <f>S160*H160</f>
        <v>0</v>
      </c>
      <c r="AR160" s="17" t="s">
        <v>639</v>
      </c>
      <c r="AT160" s="17" t="s">
        <v>712</v>
      </c>
      <c r="AU160" s="17" t="s">
        <v>525</v>
      </c>
      <c r="AY160" s="17" t="s">
        <v>598</v>
      </c>
      <c r="BE160" s="191">
        <f>IF(N160="základní",J160,0)</f>
        <v>0</v>
      </c>
      <c r="BF160" s="191">
        <f>IF(N160="snížená",J160,0)</f>
        <v>0</v>
      </c>
      <c r="BG160" s="191">
        <f>IF(N160="zákl. přenesená",J160,0)</f>
        <v>0</v>
      </c>
      <c r="BH160" s="191">
        <f>IF(N160="sníž. přenesená",J160,0)</f>
        <v>0</v>
      </c>
      <c r="BI160" s="191">
        <f>IF(N160="nulová",J160,0)</f>
        <v>0</v>
      </c>
      <c r="BJ160" s="17" t="s">
        <v>523</v>
      </c>
      <c r="BK160" s="191">
        <f>ROUND(I160*H160,2)</f>
        <v>0</v>
      </c>
      <c r="BL160" s="17" t="s">
        <v>605</v>
      </c>
      <c r="BM160" s="17" t="s">
        <v>720</v>
      </c>
    </row>
    <row r="161" spans="2:65" s="12" customFormat="1">
      <c r="B161" s="192"/>
      <c r="C161" s="193"/>
      <c r="D161" s="194" t="s">
        <v>607</v>
      </c>
      <c r="E161" s="195" t="s">
        <v>447</v>
      </c>
      <c r="F161" s="196" t="s">
        <v>721</v>
      </c>
      <c r="G161" s="193"/>
      <c r="H161" s="197">
        <v>6.5</v>
      </c>
      <c r="I161" s="198"/>
      <c r="J161" s="193"/>
      <c r="K161" s="193"/>
      <c r="L161" s="199"/>
      <c r="M161" s="200"/>
      <c r="N161" s="201"/>
      <c r="O161" s="201"/>
      <c r="P161" s="201"/>
      <c r="Q161" s="201"/>
      <c r="R161" s="201"/>
      <c r="S161" s="201"/>
      <c r="T161" s="202"/>
      <c r="AT161" s="203" t="s">
        <v>607</v>
      </c>
      <c r="AU161" s="203" t="s">
        <v>525</v>
      </c>
      <c r="AV161" s="12" t="s">
        <v>525</v>
      </c>
      <c r="AW161" s="12" t="s">
        <v>478</v>
      </c>
      <c r="AX161" s="12" t="s">
        <v>516</v>
      </c>
      <c r="AY161" s="203" t="s">
        <v>598</v>
      </c>
    </row>
    <row r="162" spans="2:65" s="12" customFormat="1">
      <c r="B162" s="192"/>
      <c r="C162" s="193"/>
      <c r="D162" s="194" t="s">
        <v>607</v>
      </c>
      <c r="E162" s="195" t="s">
        <v>447</v>
      </c>
      <c r="F162" s="196" t="s">
        <v>722</v>
      </c>
      <c r="G162" s="193"/>
      <c r="H162" s="197">
        <v>6.5</v>
      </c>
      <c r="I162" s="198"/>
      <c r="J162" s="193"/>
      <c r="K162" s="193"/>
      <c r="L162" s="199"/>
      <c r="M162" s="200"/>
      <c r="N162" s="201"/>
      <c r="O162" s="201"/>
      <c r="P162" s="201"/>
      <c r="Q162" s="201"/>
      <c r="R162" s="201"/>
      <c r="S162" s="201"/>
      <c r="T162" s="202"/>
      <c r="AT162" s="203" t="s">
        <v>607</v>
      </c>
      <c r="AU162" s="203" t="s">
        <v>525</v>
      </c>
      <c r="AV162" s="12" t="s">
        <v>525</v>
      </c>
      <c r="AW162" s="12" t="s">
        <v>478</v>
      </c>
      <c r="AX162" s="12" t="s">
        <v>516</v>
      </c>
      <c r="AY162" s="203" t="s">
        <v>598</v>
      </c>
    </row>
    <row r="163" spans="2:65" s="13" customFormat="1">
      <c r="B163" s="204"/>
      <c r="C163" s="205"/>
      <c r="D163" s="194" t="s">
        <v>607</v>
      </c>
      <c r="E163" s="206" t="s">
        <v>447</v>
      </c>
      <c r="F163" s="207" t="s">
        <v>627</v>
      </c>
      <c r="G163" s="205"/>
      <c r="H163" s="208">
        <v>13</v>
      </c>
      <c r="I163" s="209"/>
      <c r="J163" s="205"/>
      <c r="K163" s="205"/>
      <c r="L163" s="210"/>
      <c r="M163" s="211"/>
      <c r="N163" s="212"/>
      <c r="O163" s="212"/>
      <c r="P163" s="212"/>
      <c r="Q163" s="212"/>
      <c r="R163" s="212"/>
      <c r="S163" s="212"/>
      <c r="T163" s="213"/>
      <c r="AT163" s="214" t="s">
        <v>607</v>
      </c>
      <c r="AU163" s="214" t="s">
        <v>525</v>
      </c>
      <c r="AV163" s="13" t="s">
        <v>605</v>
      </c>
      <c r="AW163" s="13" t="s">
        <v>478</v>
      </c>
      <c r="AX163" s="13" t="s">
        <v>523</v>
      </c>
      <c r="AY163" s="214" t="s">
        <v>598</v>
      </c>
    </row>
    <row r="164" spans="2:65" s="1" customFormat="1" ht="16.5" customHeight="1">
      <c r="B164" s="34"/>
      <c r="C164" s="180" t="s">
        <v>453</v>
      </c>
      <c r="D164" s="180" t="s">
        <v>600</v>
      </c>
      <c r="E164" s="181" t="s">
        <v>723</v>
      </c>
      <c r="F164" s="182" t="s">
        <v>724</v>
      </c>
      <c r="G164" s="183" t="s">
        <v>603</v>
      </c>
      <c r="H164" s="184">
        <v>694</v>
      </c>
      <c r="I164" s="185"/>
      <c r="J164" s="186">
        <f>ROUND(I164*H164,2)</f>
        <v>0</v>
      </c>
      <c r="K164" s="182" t="s">
        <v>604</v>
      </c>
      <c r="L164" s="38"/>
      <c r="M164" s="187" t="s">
        <v>447</v>
      </c>
      <c r="N164" s="188" t="s">
        <v>487</v>
      </c>
      <c r="O164" s="60"/>
      <c r="P164" s="189">
        <f>O164*H164</f>
        <v>0</v>
      </c>
      <c r="Q164" s="189">
        <v>5.9000000000000003E-4</v>
      </c>
      <c r="R164" s="189">
        <f>Q164*H164</f>
        <v>0.40946000000000005</v>
      </c>
      <c r="S164" s="189">
        <v>0</v>
      </c>
      <c r="T164" s="190">
        <f>S164*H164</f>
        <v>0</v>
      </c>
      <c r="AR164" s="17" t="s">
        <v>605</v>
      </c>
      <c r="AT164" s="17" t="s">
        <v>600</v>
      </c>
      <c r="AU164" s="17" t="s">
        <v>525</v>
      </c>
      <c r="AY164" s="17" t="s">
        <v>598</v>
      </c>
      <c r="BE164" s="191">
        <f>IF(N164="základní",J164,0)</f>
        <v>0</v>
      </c>
      <c r="BF164" s="191">
        <f>IF(N164="snížená",J164,0)</f>
        <v>0</v>
      </c>
      <c r="BG164" s="191">
        <f>IF(N164="zákl. přenesená",J164,0)</f>
        <v>0</v>
      </c>
      <c r="BH164" s="191">
        <f>IF(N164="sníž. přenesená",J164,0)</f>
        <v>0</v>
      </c>
      <c r="BI164" s="191">
        <f>IF(N164="nulová",J164,0)</f>
        <v>0</v>
      </c>
      <c r="BJ164" s="17" t="s">
        <v>523</v>
      </c>
      <c r="BK164" s="191">
        <f>ROUND(I164*H164,2)</f>
        <v>0</v>
      </c>
      <c r="BL164" s="17" t="s">
        <v>605</v>
      </c>
      <c r="BM164" s="17" t="s">
        <v>725</v>
      </c>
    </row>
    <row r="165" spans="2:65" s="12" customFormat="1">
      <c r="B165" s="192"/>
      <c r="C165" s="193"/>
      <c r="D165" s="194" t="s">
        <v>607</v>
      </c>
      <c r="E165" s="195" t="s">
        <v>447</v>
      </c>
      <c r="F165" s="196" t="s">
        <v>726</v>
      </c>
      <c r="G165" s="193"/>
      <c r="H165" s="197">
        <v>350</v>
      </c>
      <c r="I165" s="198"/>
      <c r="J165" s="193"/>
      <c r="K165" s="193"/>
      <c r="L165" s="199"/>
      <c r="M165" s="200"/>
      <c r="N165" s="201"/>
      <c r="O165" s="201"/>
      <c r="P165" s="201"/>
      <c r="Q165" s="201"/>
      <c r="R165" s="201"/>
      <c r="S165" s="201"/>
      <c r="T165" s="202"/>
      <c r="AT165" s="203" t="s">
        <v>607</v>
      </c>
      <c r="AU165" s="203" t="s">
        <v>525</v>
      </c>
      <c r="AV165" s="12" t="s">
        <v>525</v>
      </c>
      <c r="AW165" s="12" t="s">
        <v>478</v>
      </c>
      <c r="AX165" s="12" t="s">
        <v>516</v>
      </c>
      <c r="AY165" s="203" t="s">
        <v>598</v>
      </c>
    </row>
    <row r="166" spans="2:65" s="12" customFormat="1">
      <c r="B166" s="192"/>
      <c r="C166" s="193"/>
      <c r="D166" s="194" t="s">
        <v>607</v>
      </c>
      <c r="E166" s="195" t="s">
        <v>447</v>
      </c>
      <c r="F166" s="196" t="s">
        <v>680</v>
      </c>
      <c r="G166" s="193"/>
      <c r="H166" s="197">
        <v>264</v>
      </c>
      <c r="I166" s="198"/>
      <c r="J166" s="193"/>
      <c r="K166" s="193"/>
      <c r="L166" s="199"/>
      <c r="M166" s="200"/>
      <c r="N166" s="201"/>
      <c r="O166" s="201"/>
      <c r="P166" s="201"/>
      <c r="Q166" s="201"/>
      <c r="R166" s="201"/>
      <c r="S166" s="201"/>
      <c r="T166" s="202"/>
      <c r="AT166" s="203" t="s">
        <v>607</v>
      </c>
      <c r="AU166" s="203" t="s">
        <v>525</v>
      </c>
      <c r="AV166" s="12" t="s">
        <v>525</v>
      </c>
      <c r="AW166" s="12" t="s">
        <v>478</v>
      </c>
      <c r="AX166" s="12" t="s">
        <v>516</v>
      </c>
      <c r="AY166" s="203" t="s">
        <v>598</v>
      </c>
    </row>
    <row r="167" spans="2:65" s="12" customFormat="1">
      <c r="B167" s="192"/>
      <c r="C167" s="193"/>
      <c r="D167" s="194" t="s">
        <v>607</v>
      </c>
      <c r="E167" s="195" t="s">
        <v>447</v>
      </c>
      <c r="F167" s="196" t="s">
        <v>727</v>
      </c>
      <c r="G167" s="193"/>
      <c r="H167" s="197">
        <v>80</v>
      </c>
      <c r="I167" s="198"/>
      <c r="J167" s="193"/>
      <c r="K167" s="193"/>
      <c r="L167" s="199"/>
      <c r="M167" s="200"/>
      <c r="N167" s="201"/>
      <c r="O167" s="201"/>
      <c r="P167" s="201"/>
      <c r="Q167" s="201"/>
      <c r="R167" s="201"/>
      <c r="S167" s="201"/>
      <c r="T167" s="202"/>
      <c r="AT167" s="203" t="s">
        <v>607</v>
      </c>
      <c r="AU167" s="203" t="s">
        <v>525</v>
      </c>
      <c r="AV167" s="12" t="s">
        <v>525</v>
      </c>
      <c r="AW167" s="12" t="s">
        <v>478</v>
      </c>
      <c r="AX167" s="12" t="s">
        <v>516</v>
      </c>
      <c r="AY167" s="203" t="s">
        <v>598</v>
      </c>
    </row>
    <row r="168" spans="2:65" s="13" customFormat="1">
      <c r="B168" s="204"/>
      <c r="C168" s="205"/>
      <c r="D168" s="194" t="s">
        <v>607</v>
      </c>
      <c r="E168" s="206" t="s">
        <v>447</v>
      </c>
      <c r="F168" s="207" t="s">
        <v>627</v>
      </c>
      <c r="G168" s="205"/>
      <c r="H168" s="208">
        <v>694</v>
      </c>
      <c r="I168" s="209"/>
      <c r="J168" s="205"/>
      <c r="K168" s="205"/>
      <c r="L168" s="210"/>
      <c r="M168" s="211"/>
      <c r="N168" s="212"/>
      <c r="O168" s="212"/>
      <c r="P168" s="212"/>
      <c r="Q168" s="212"/>
      <c r="R168" s="212"/>
      <c r="S168" s="212"/>
      <c r="T168" s="213"/>
      <c r="AT168" s="214" t="s">
        <v>607</v>
      </c>
      <c r="AU168" s="214" t="s">
        <v>525</v>
      </c>
      <c r="AV168" s="13" t="s">
        <v>605</v>
      </c>
      <c r="AW168" s="13" t="s">
        <v>478</v>
      </c>
      <c r="AX168" s="13" t="s">
        <v>523</v>
      </c>
      <c r="AY168" s="214" t="s">
        <v>598</v>
      </c>
    </row>
    <row r="169" spans="2:65" s="1" customFormat="1" ht="16.5" customHeight="1">
      <c r="B169" s="34"/>
      <c r="C169" s="180" t="s">
        <v>728</v>
      </c>
      <c r="D169" s="180" t="s">
        <v>600</v>
      </c>
      <c r="E169" s="181" t="s">
        <v>729</v>
      </c>
      <c r="F169" s="182" t="s">
        <v>730</v>
      </c>
      <c r="G169" s="183" t="s">
        <v>603</v>
      </c>
      <c r="H169" s="184">
        <v>172.8</v>
      </c>
      <c r="I169" s="185"/>
      <c r="J169" s="186">
        <f>ROUND(I169*H169,2)</f>
        <v>0</v>
      </c>
      <c r="K169" s="182" t="s">
        <v>604</v>
      </c>
      <c r="L169" s="38"/>
      <c r="M169" s="187" t="s">
        <v>447</v>
      </c>
      <c r="N169" s="188" t="s">
        <v>487</v>
      </c>
      <c r="O169" s="60"/>
      <c r="P169" s="189">
        <f>O169*H169</f>
        <v>0</v>
      </c>
      <c r="Q169" s="189">
        <v>6.4000000000000005E-4</v>
      </c>
      <c r="R169" s="189">
        <f>Q169*H169</f>
        <v>0.11059200000000001</v>
      </c>
      <c r="S169" s="189">
        <v>0</v>
      </c>
      <c r="T169" s="190">
        <f>S169*H169</f>
        <v>0</v>
      </c>
      <c r="AR169" s="17" t="s">
        <v>605</v>
      </c>
      <c r="AT169" s="17" t="s">
        <v>600</v>
      </c>
      <c r="AU169" s="17" t="s">
        <v>525</v>
      </c>
      <c r="AY169" s="17" t="s">
        <v>598</v>
      </c>
      <c r="BE169" s="191">
        <f>IF(N169="základní",J169,0)</f>
        <v>0</v>
      </c>
      <c r="BF169" s="191">
        <f>IF(N169="snížená",J169,0)</f>
        <v>0</v>
      </c>
      <c r="BG169" s="191">
        <f>IF(N169="zákl. přenesená",J169,0)</f>
        <v>0</v>
      </c>
      <c r="BH169" s="191">
        <f>IF(N169="sníž. přenesená",J169,0)</f>
        <v>0</v>
      </c>
      <c r="BI169" s="191">
        <f>IF(N169="nulová",J169,0)</f>
        <v>0</v>
      </c>
      <c r="BJ169" s="17" t="s">
        <v>523</v>
      </c>
      <c r="BK169" s="191">
        <f>ROUND(I169*H169,2)</f>
        <v>0</v>
      </c>
      <c r="BL169" s="17" t="s">
        <v>605</v>
      </c>
      <c r="BM169" s="17" t="s">
        <v>731</v>
      </c>
    </row>
    <row r="170" spans="2:65" s="12" customFormat="1">
      <c r="B170" s="192"/>
      <c r="C170" s="193"/>
      <c r="D170" s="194" t="s">
        <v>607</v>
      </c>
      <c r="E170" s="195" t="s">
        <v>447</v>
      </c>
      <c r="F170" s="196" t="s">
        <v>732</v>
      </c>
      <c r="G170" s="193"/>
      <c r="H170" s="197">
        <v>172.8</v>
      </c>
      <c r="I170" s="198"/>
      <c r="J170" s="193"/>
      <c r="K170" s="193"/>
      <c r="L170" s="199"/>
      <c r="M170" s="200"/>
      <c r="N170" s="201"/>
      <c r="O170" s="201"/>
      <c r="P170" s="201"/>
      <c r="Q170" s="201"/>
      <c r="R170" s="201"/>
      <c r="S170" s="201"/>
      <c r="T170" s="202"/>
      <c r="AT170" s="203" t="s">
        <v>607</v>
      </c>
      <c r="AU170" s="203" t="s">
        <v>525</v>
      </c>
      <c r="AV170" s="12" t="s">
        <v>525</v>
      </c>
      <c r="AW170" s="12" t="s">
        <v>478</v>
      </c>
      <c r="AX170" s="12" t="s">
        <v>523</v>
      </c>
      <c r="AY170" s="203" t="s">
        <v>598</v>
      </c>
    </row>
    <row r="171" spans="2:65" s="1" customFormat="1" ht="16.5" customHeight="1">
      <c r="B171" s="34"/>
      <c r="C171" s="180" t="s">
        <v>733</v>
      </c>
      <c r="D171" s="180" t="s">
        <v>600</v>
      </c>
      <c r="E171" s="181" t="s">
        <v>734</v>
      </c>
      <c r="F171" s="182" t="s">
        <v>735</v>
      </c>
      <c r="G171" s="183" t="s">
        <v>603</v>
      </c>
      <c r="H171" s="184">
        <v>694</v>
      </c>
      <c r="I171" s="185"/>
      <c r="J171" s="186">
        <f>ROUND(I171*H171,2)</f>
        <v>0</v>
      </c>
      <c r="K171" s="182" t="s">
        <v>604</v>
      </c>
      <c r="L171" s="38"/>
      <c r="M171" s="187" t="s">
        <v>447</v>
      </c>
      <c r="N171" s="188" t="s">
        <v>487</v>
      </c>
      <c r="O171" s="60"/>
      <c r="P171" s="189">
        <f>O171*H171</f>
        <v>0</v>
      </c>
      <c r="Q171" s="189">
        <v>0</v>
      </c>
      <c r="R171" s="189">
        <f>Q171*H171</f>
        <v>0</v>
      </c>
      <c r="S171" s="189">
        <v>0</v>
      </c>
      <c r="T171" s="190">
        <f>S171*H171</f>
        <v>0</v>
      </c>
      <c r="AR171" s="17" t="s">
        <v>605</v>
      </c>
      <c r="AT171" s="17" t="s">
        <v>600</v>
      </c>
      <c r="AU171" s="17" t="s">
        <v>525</v>
      </c>
      <c r="AY171" s="17" t="s">
        <v>598</v>
      </c>
      <c r="BE171" s="191">
        <f>IF(N171="základní",J171,0)</f>
        <v>0</v>
      </c>
      <c r="BF171" s="191">
        <f>IF(N171="snížená",J171,0)</f>
        <v>0</v>
      </c>
      <c r="BG171" s="191">
        <f>IF(N171="zákl. přenesená",J171,0)</f>
        <v>0</v>
      </c>
      <c r="BH171" s="191">
        <f>IF(N171="sníž. přenesená",J171,0)</f>
        <v>0</v>
      </c>
      <c r="BI171" s="191">
        <f>IF(N171="nulová",J171,0)</f>
        <v>0</v>
      </c>
      <c r="BJ171" s="17" t="s">
        <v>523</v>
      </c>
      <c r="BK171" s="191">
        <f>ROUND(I171*H171,2)</f>
        <v>0</v>
      </c>
      <c r="BL171" s="17" t="s">
        <v>605</v>
      </c>
      <c r="BM171" s="17" t="s">
        <v>736</v>
      </c>
    </row>
    <row r="172" spans="2:65" s="1" customFormat="1" ht="16.5" customHeight="1">
      <c r="B172" s="34"/>
      <c r="C172" s="180" t="s">
        <v>737</v>
      </c>
      <c r="D172" s="180" t="s">
        <v>600</v>
      </c>
      <c r="E172" s="181" t="s">
        <v>738</v>
      </c>
      <c r="F172" s="182" t="s">
        <v>739</v>
      </c>
      <c r="G172" s="183" t="s">
        <v>603</v>
      </c>
      <c r="H172" s="184">
        <v>172.8</v>
      </c>
      <c r="I172" s="185"/>
      <c r="J172" s="186">
        <f>ROUND(I172*H172,2)</f>
        <v>0</v>
      </c>
      <c r="K172" s="182" t="s">
        <v>604</v>
      </c>
      <c r="L172" s="38"/>
      <c r="M172" s="187" t="s">
        <v>447</v>
      </c>
      <c r="N172" s="188" t="s">
        <v>487</v>
      </c>
      <c r="O172" s="60"/>
      <c r="P172" s="189">
        <f>O172*H172</f>
        <v>0</v>
      </c>
      <c r="Q172" s="189">
        <v>0</v>
      </c>
      <c r="R172" s="189">
        <f>Q172*H172</f>
        <v>0</v>
      </c>
      <c r="S172" s="189">
        <v>0</v>
      </c>
      <c r="T172" s="190">
        <f>S172*H172</f>
        <v>0</v>
      </c>
      <c r="AR172" s="17" t="s">
        <v>605</v>
      </c>
      <c r="AT172" s="17" t="s">
        <v>600</v>
      </c>
      <c r="AU172" s="17" t="s">
        <v>525</v>
      </c>
      <c r="AY172" s="17" t="s">
        <v>598</v>
      </c>
      <c r="BE172" s="191">
        <f>IF(N172="základní",J172,0)</f>
        <v>0</v>
      </c>
      <c r="BF172" s="191">
        <f>IF(N172="snížená",J172,0)</f>
        <v>0</v>
      </c>
      <c r="BG172" s="191">
        <f>IF(N172="zákl. přenesená",J172,0)</f>
        <v>0</v>
      </c>
      <c r="BH172" s="191">
        <f>IF(N172="sníž. přenesená",J172,0)</f>
        <v>0</v>
      </c>
      <c r="BI172" s="191">
        <f>IF(N172="nulová",J172,0)</f>
        <v>0</v>
      </c>
      <c r="BJ172" s="17" t="s">
        <v>523</v>
      </c>
      <c r="BK172" s="191">
        <f>ROUND(I172*H172,2)</f>
        <v>0</v>
      </c>
      <c r="BL172" s="17" t="s">
        <v>605</v>
      </c>
      <c r="BM172" s="17" t="s">
        <v>740</v>
      </c>
    </row>
    <row r="173" spans="2:65" s="1" customFormat="1" ht="16.5" customHeight="1">
      <c r="B173" s="34"/>
      <c r="C173" s="180" t="s">
        <v>741</v>
      </c>
      <c r="D173" s="180" t="s">
        <v>600</v>
      </c>
      <c r="E173" s="181" t="s">
        <v>742</v>
      </c>
      <c r="F173" s="182" t="s">
        <v>743</v>
      </c>
      <c r="G173" s="183" t="s">
        <v>669</v>
      </c>
      <c r="H173" s="184">
        <v>335.68</v>
      </c>
      <c r="I173" s="185"/>
      <c r="J173" s="186">
        <f>ROUND(I173*H173,2)</f>
        <v>0</v>
      </c>
      <c r="K173" s="182" t="s">
        <v>604</v>
      </c>
      <c r="L173" s="38"/>
      <c r="M173" s="187" t="s">
        <v>447</v>
      </c>
      <c r="N173" s="188" t="s">
        <v>487</v>
      </c>
      <c r="O173" s="60"/>
      <c r="P173" s="189">
        <f>O173*H173</f>
        <v>0</v>
      </c>
      <c r="Q173" s="189">
        <v>0</v>
      </c>
      <c r="R173" s="189">
        <f>Q173*H173</f>
        <v>0</v>
      </c>
      <c r="S173" s="189">
        <v>0</v>
      </c>
      <c r="T173" s="190">
        <f>S173*H173</f>
        <v>0</v>
      </c>
      <c r="AR173" s="17" t="s">
        <v>605</v>
      </c>
      <c r="AT173" s="17" t="s">
        <v>600</v>
      </c>
      <c r="AU173" s="17" t="s">
        <v>525</v>
      </c>
      <c r="AY173" s="17" t="s">
        <v>598</v>
      </c>
      <c r="BE173" s="191">
        <f>IF(N173="základní",J173,0)</f>
        <v>0</v>
      </c>
      <c r="BF173" s="191">
        <f>IF(N173="snížená",J173,0)</f>
        <v>0</v>
      </c>
      <c r="BG173" s="191">
        <f>IF(N173="zákl. přenesená",J173,0)</f>
        <v>0</v>
      </c>
      <c r="BH173" s="191">
        <f>IF(N173="sníž. přenesená",J173,0)</f>
        <v>0</v>
      </c>
      <c r="BI173" s="191">
        <f>IF(N173="nulová",J173,0)</f>
        <v>0</v>
      </c>
      <c r="BJ173" s="17" t="s">
        <v>523</v>
      </c>
      <c r="BK173" s="191">
        <f>ROUND(I173*H173,2)</f>
        <v>0</v>
      </c>
      <c r="BL173" s="17" t="s">
        <v>605</v>
      </c>
      <c r="BM173" s="17" t="s">
        <v>744</v>
      </c>
    </row>
    <row r="174" spans="2:65" s="12" customFormat="1">
      <c r="B174" s="192"/>
      <c r="C174" s="193"/>
      <c r="D174" s="194" t="s">
        <v>607</v>
      </c>
      <c r="E174" s="193"/>
      <c r="F174" s="196" t="s">
        <v>745</v>
      </c>
      <c r="G174" s="193"/>
      <c r="H174" s="197">
        <v>335.68</v>
      </c>
      <c r="I174" s="198"/>
      <c r="J174" s="193"/>
      <c r="K174" s="193"/>
      <c r="L174" s="199"/>
      <c r="M174" s="200"/>
      <c r="N174" s="201"/>
      <c r="O174" s="201"/>
      <c r="P174" s="201"/>
      <c r="Q174" s="201"/>
      <c r="R174" s="201"/>
      <c r="S174" s="201"/>
      <c r="T174" s="202"/>
      <c r="AT174" s="203" t="s">
        <v>607</v>
      </c>
      <c r="AU174" s="203" t="s">
        <v>525</v>
      </c>
      <c r="AV174" s="12" t="s">
        <v>525</v>
      </c>
      <c r="AW174" s="12" t="s">
        <v>450</v>
      </c>
      <c r="AX174" s="12" t="s">
        <v>523</v>
      </c>
      <c r="AY174" s="203" t="s">
        <v>598</v>
      </c>
    </row>
    <row r="175" spans="2:65" s="1" customFormat="1" ht="16.5" customHeight="1">
      <c r="B175" s="34"/>
      <c r="C175" s="180" t="s">
        <v>746</v>
      </c>
      <c r="D175" s="180" t="s">
        <v>600</v>
      </c>
      <c r="E175" s="181" t="s">
        <v>747</v>
      </c>
      <c r="F175" s="182" t="s">
        <v>748</v>
      </c>
      <c r="G175" s="183" t="s">
        <v>669</v>
      </c>
      <c r="H175" s="184">
        <v>190.84</v>
      </c>
      <c r="I175" s="185"/>
      <c r="J175" s="186">
        <f>ROUND(I175*H175,2)</f>
        <v>0</v>
      </c>
      <c r="K175" s="182" t="s">
        <v>604</v>
      </c>
      <c r="L175" s="38"/>
      <c r="M175" s="187" t="s">
        <v>447</v>
      </c>
      <c r="N175" s="188" t="s">
        <v>487</v>
      </c>
      <c r="O175" s="60"/>
      <c r="P175" s="189">
        <f>O175*H175</f>
        <v>0</v>
      </c>
      <c r="Q175" s="189">
        <v>0</v>
      </c>
      <c r="R175" s="189">
        <f>Q175*H175</f>
        <v>0</v>
      </c>
      <c r="S175" s="189">
        <v>0</v>
      </c>
      <c r="T175" s="190">
        <f>S175*H175</f>
        <v>0</v>
      </c>
      <c r="AR175" s="17" t="s">
        <v>605</v>
      </c>
      <c r="AT175" s="17" t="s">
        <v>600</v>
      </c>
      <c r="AU175" s="17" t="s">
        <v>525</v>
      </c>
      <c r="AY175" s="17" t="s">
        <v>598</v>
      </c>
      <c r="BE175" s="191">
        <f>IF(N175="základní",J175,0)</f>
        <v>0</v>
      </c>
      <c r="BF175" s="191">
        <f>IF(N175="snížená",J175,0)</f>
        <v>0</v>
      </c>
      <c r="BG175" s="191">
        <f>IF(N175="zákl. přenesená",J175,0)</f>
        <v>0</v>
      </c>
      <c r="BH175" s="191">
        <f>IF(N175="sníž. přenesená",J175,0)</f>
        <v>0</v>
      </c>
      <c r="BI175" s="191">
        <f>IF(N175="nulová",J175,0)</f>
        <v>0</v>
      </c>
      <c r="BJ175" s="17" t="s">
        <v>523</v>
      </c>
      <c r="BK175" s="191">
        <f>ROUND(I175*H175,2)</f>
        <v>0</v>
      </c>
      <c r="BL175" s="17" t="s">
        <v>605</v>
      </c>
      <c r="BM175" s="17" t="s">
        <v>749</v>
      </c>
    </row>
    <row r="176" spans="2:65" s="12" customFormat="1">
      <c r="B176" s="192"/>
      <c r="C176" s="193"/>
      <c r="D176" s="194" t="s">
        <v>607</v>
      </c>
      <c r="E176" s="195" t="s">
        <v>447</v>
      </c>
      <c r="F176" s="196" t="s">
        <v>750</v>
      </c>
      <c r="G176" s="193"/>
      <c r="H176" s="197">
        <v>36</v>
      </c>
      <c r="I176" s="198"/>
      <c r="J176" s="193"/>
      <c r="K176" s="193"/>
      <c r="L176" s="199"/>
      <c r="M176" s="200"/>
      <c r="N176" s="201"/>
      <c r="O176" s="201"/>
      <c r="P176" s="201"/>
      <c r="Q176" s="201"/>
      <c r="R176" s="201"/>
      <c r="S176" s="201"/>
      <c r="T176" s="202"/>
      <c r="AT176" s="203" t="s">
        <v>607</v>
      </c>
      <c r="AU176" s="203" t="s">
        <v>525</v>
      </c>
      <c r="AV176" s="12" t="s">
        <v>525</v>
      </c>
      <c r="AW176" s="12" t="s">
        <v>478</v>
      </c>
      <c r="AX176" s="12" t="s">
        <v>516</v>
      </c>
      <c r="AY176" s="203" t="s">
        <v>598</v>
      </c>
    </row>
    <row r="177" spans="2:65" s="12" customFormat="1">
      <c r="B177" s="192"/>
      <c r="C177" s="193"/>
      <c r="D177" s="194" t="s">
        <v>607</v>
      </c>
      <c r="E177" s="195" t="s">
        <v>447</v>
      </c>
      <c r="F177" s="196" t="s">
        <v>751</v>
      </c>
      <c r="G177" s="193"/>
      <c r="H177" s="197">
        <v>60</v>
      </c>
      <c r="I177" s="198"/>
      <c r="J177" s="193"/>
      <c r="K177" s="193"/>
      <c r="L177" s="199"/>
      <c r="M177" s="200"/>
      <c r="N177" s="201"/>
      <c r="O177" s="201"/>
      <c r="P177" s="201"/>
      <c r="Q177" s="201"/>
      <c r="R177" s="201"/>
      <c r="S177" s="201"/>
      <c r="T177" s="202"/>
      <c r="AT177" s="203" t="s">
        <v>607</v>
      </c>
      <c r="AU177" s="203" t="s">
        <v>525</v>
      </c>
      <c r="AV177" s="12" t="s">
        <v>525</v>
      </c>
      <c r="AW177" s="12" t="s">
        <v>478</v>
      </c>
      <c r="AX177" s="12" t="s">
        <v>516</v>
      </c>
      <c r="AY177" s="203" t="s">
        <v>598</v>
      </c>
    </row>
    <row r="178" spans="2:65" s="12" customFormat="1">
      <c r="B178" s="192"/>
      <c r="C178" s="193"/>
      <c r="D178" s="194" t="s">
        <v>607</v>
      </c>
      <c r="E178" s="195" t="s">
        <v>447</v>
      </c>
      <c r="F178" s="196" t="s">
        <v>752</v>
      </c>
      <c r="G178" s="193"/>
      <c r="H178" s="197">
        <v>6</v>
      </c>
      <c r="I178" s="198"/>
      <c r="J178" s="193"/>
      <c r="K178" s="193"/>
      <c r="L178" s="199"/>
      <c r="M178" s="200"/>
      <c r="N178" s="201"/>
      <c r="O178" s="201"/>
      <c r="P178" s="201"/>
      <c r="Q178" s="201"/>
      <c r="R178" s="201"/>
      <c r="S178" s="201"/>
      <c r="T178" s="202"/>
      <c r="AT178" s="203" t="s">
        <v>607</v>
      </c>
      <c r="AU178" s="203" t="s">
        <v>525</v>
      </c>
      <c r="AV178" s="12" t="s">
        <v>525</v>
      </c>
      <c r="AW178" s="12" t="s">
        <v>478</v>
      </c>
      <c r="AX178" s="12" t="s">
        <v>516</v>
      </c>
      <c r="AY178" s="203" t="s">
        <v>598</v>
      </c>
    </row>
    <row r="179" spans="2:65" s="12" customFormat="1">
      <c r="B179" s="192"/>
      <c r="C179" s="193"/>
      <c r="D179" s="194" t="s">
        <v>607</v>
      </c>
      <c r="E179" s="195" t="s">
        <v>447</v>
      </c>
      <c r="F179" s="196" t="s">
        <v>753</v>
      </c>
      <c r="G179" s="193"/>
      <c r="H179" s="197">
        <v>12</v>
      </c>
      <c r="I179" s="198"/>
      <c r="J179" s="193"/>
      <c r="K179" s="193"/>
      <c r="L179" s="199"/>
      <c r="M179" s="200"/>
      <c r="N179" s="201"/>
      <c r="O179" s="201"/>
      <c r="P179" s="201"/>
      <c r="Q179" s="201"/>
      <c r="R179" s="201"/>
      <c r="S179" s="201"/>
      <c r="T179" s="202"/>
      <c r="AT179" s="203" t="s">
        <v>607</v>
      </c>
      <c r="AU179" s="203" t="s">
        <v>525</v>
      </c>
      <c r="AV179" s="12" t="s">
        <v>525</v>
      </c>
      <c r="AW179" s="12" t="s">
        <v>478</v>
      </c>
      <c r="AX179" s="12" t="s">
        <v>516</v>
      </c>
      <c r="AY179" s="203" t="s">
        <v>598</v>
      </c>
    </row>
    <row r="180" spans="2:65" s="12" customFormat="1">
      <c r="B180" s="192"/>
      <c r="C180" s="193"/>
      <c r="D180" s="194" t="s">
        <v>607</v>
      </c>
      <c r="E180" s="195" t="s">
        <v>447</v>
      </c>
      <c r="F180" s="196" t="s">
        <v>754</v>
      </c>
      <c r="G180" s="193"/>
      <c r="H180" s="197">
        <v>25</v>
      </c>
      <c r="I180" s="198"/>
      <c r="J180" s="193"/>
      <c r="K180" s="193"/>
      <c r="L180" s="199"/>
      <c r="M180" s="200"/>
      <c r="N180" s="201"/>
      <c r="O180" s="201"/>
      <c r="P180" s="201"/>
      <c r="Q180" s="201"/>
      <c r="R180" s="201"/>
      <c r="S180" s="201"/>
      <c r="T180" s="202"/>
      <c r="AT180" s="203" t="s">
        <v>607</v>
      </c>
      <c r="AU180" s="203" t="s">
        <v>525</v>
      </c>
      <c r="AV180" s="12" t="s">
        <v>525</v>
      </c>
      <c r="AW180" s="12" t="s">
        <v>478</v>
      </c>
      <c r="AX180" s="12" t="s">
        <v>516</v>
      </c>
      <c r="AY180" s="203" t="s">
        <v>598</v>
      </c>
    </row>
    <row r="181" spans="2:65" s="12" customFormat="1">
      <c r="B181" s="192"/>
      <c r="C181" s="193"/>
      <c r="D181" s="194" t="s">
        <v>607</v>
      </c>
      <c r="E181" s="195" t="s">
        <v>447</v>
      </c>
      <c r="F181" s="196" t="s">
        <v>755</v>
      </c>
      <c r="G181" s="193"/>
      <c r="H181" s="197">
        <v>51.84</v>
      </c>
      <c r="I181" s="198"/>
      <c r="J181" s="193"/>
      <c r="K181" s="193"/>
      <c r="L181" s="199"/>
      <c r="M181" s="200"/>
      <c r="N181" s="201"/>
      <c r="O181" s="201"/>
      <c r="P181" s="201"/>
      <c r="Q181" s="201"/>
      <c r="R181" s="201"/>
      <c r="S181" s="201"/>
      <c r="T181" s="202"/>
      <c r="AT181" s="203" t="s">
        <v>607</v>
      </c>
      <c r="AU181" s="203" t="s">
        <v>525</v>
      </c>
      <c r="AV181" s="12" t="s">
        <v>525</v>
      </c>
      <c r="AW181" s="12" t="s">
        <v>478</v>
      </c>
      <c r="AX181" s="12" t="s">
        <v>516</v>
      </c>
      <c r="AY181" s="203" t="s">
        <v>598</v>
      </c>
    </row>
    <row r="182" spans="2:65" s="13" customFormat="1">
      <c r="B182" s="204"/>
      <c r="C182" s="205"/>
      <c r="D182" s="194" t="s">
        <v>607</v>
      </c>
      <c r="E182" s="206" t="s">
        <v>447</v>
      </c>
      <c r="F182" s="207" t="s">
        <v>627</v>
      </c>
      <c r="G182" s="205"/>
      <c r="H182" s="208">
        <v>190.84</v>
      </c>
      <c r="I182" s="209"/>
      <c r="J182" s="205"/>
      <c r="K182" s="205"/>
      <c r="L182" s="210"/>
      <c r="M182" s="211"/>
      <c r="N182" s="212"/>
      <c r="O182" s="212"/>
      <c r="P182" s="212"/>
      <c r="Q182" s="212"/>
      <c r="R182" s="212"/>
      <c r="S182" s="212"/>
      <c r="T182" s="213"/>
      <c r="AT182" s="214" t="s">
        <v>607</v>
      </c>
      <c r="AU182" s="214" t="s">
        <v>525</v>
      </c>
      <c r="AV182" s="13" t="s">
        <v>605</v>
      </c>
      <c r="AW182" s="13" t="s">
        <v>478</v>
      </c>
      <c r="AX182" s="13" t="s">
        <v>523</v>
      </c>
      <c r="AY182" s="214" t="s">
        <v>598</v>
      </c>
    </row>
    <row r="183" spans="2:65" s="1" customFormat="1" ht="16.5" customHeight="1">
      <c r="B183" s="34"/>
      <c r="C183" s="180" t="s">
        <v>756</v>
      </c>
      <c r="D183" s="180" t="s">
        <v>600</v>
      </c>
      <c r="E183" s="181" t="s">
        <v>757</v>
      </c>
      <c r="F183" s="182" t="s">
        <v>758</v>
      </c>
      <c r="G183" s="183" t="s">
        <v>669</v>
      </c>
      <c r="H183" s="184">
        <v>954.2</v>
      </c>
      <c r="I183" s="185"/>
      <c r="J183" s="186">
        <f>ROUND(I183*H183,2)</f>
        <v>0</v>
      </c>
      <c r="K183" s="182" t="s">
        <v>604</v>
      </c>
      <c r="L183" s="38"/>
      <c r="M183" s="187" t="s">
        <v>447</v>
      </c>
      <c r="N183" s="188" t="s">
        <v>487</v>
      </c>
      <c r="O183" s="60"/>
      <c r="P183" s="189">
        <f>O183*H183</f>
        <v>0</v>
      </c>
      <c r="Q183" s="189">
        <v>0</v>
      </c>
      <c r="R183" s="189">
        <f>Q183*H183</f>
        <v>0</v>
      </c>
      <c r="S183" s="189">
        <v>0</v>
      </c>
      <c r="T183" s="190">
        <f>S183*H183</f>
        <v>0</v>
      </c>
      <c r="AR183" s="17" t="s">
        <v>605</v>
      </c>
      <c r="AT183" s="17" t="s">
        <v>600</v>
      </c>
      <c r="AU183" s="17" t="s">
        <v>525</v>
      </c>
      <c r="AY183" s="17" t="s">
        <v>598</v>
      </c>
      <c r="BE183" s="191">
        <f>IF(N183="základní",J183,0)</f>
        <v>0</v>
      </c>
      <c r="BF183" s="191">
        <f>IF(N183="snížená",J183,0)</f>
        <v>0</v>
      </c>
      <c r="BG183" s="191">
        <f>IF(N183="zákl. přenesená",J183,0)</f>
        <v>0</v>
      </c>
      <c r="BH183" s="191">
        <f>IF(N183="sníž. přenesená",J183,0)</f>
        <v>0</v>
      </c>
      <c r="BI183" s="191">
        <f>IF(N183="nulová",J183,0)</f>
        <v>0</v>
      </c>
      <c r="BJ183" s="17" t="s">
        <v>523</v>
      </c>
      <c r="BK183" s="191">
        <f>ROUND(I183*H183,2)</f>
        <v>0</v>
      </c>
      <c r="BL183" s="17" t="s">
        <v>605</v>
      </c>
      <c r="BM183" s="17" t="s">
        <v>759</v>
      </c>
    </row>
    <row r="184" spans="2:65" s="12" customFormat="1">
      <c r="B184" s="192"/>
      <c r="C184" s="193"/>
      <c r="D184" s="194" t="s">
        <v>607</v>
      </c>
      <c r="E184" s="193"/>
      <c r="F184" s="196" t="s">
        <v>760</v>
      </c>
      <c r="G184" s="193"/>
      <c r="H184" s="197">
        <v>954.2</v>
      </c>
      <c r="I184" s="198"/>
      <c r="J184" s="193"/>
      <c r="K184" s="193"/>
      <c r="L184" s="199"/>
      <c r="M184" s="200"/>
      <c r="N184" s="201"/>
      <c r="O184" s="201"/>
      <c r="P184" s="201"/>
      <c r="Q184" s="201"/>
      <c r="R184" s="201"/>
      <c r="S184" s="201"/>
      <c r="T184" s="202"/>
      <c r="AT184" s="203" t="s">
        <v>607</v>
      </c>
      <c r="AU184" s="203" t="s">
        <v>525</v>
      </c>
      <c r="AV184" s="12" t="s">
        <v>525</v>
      </c>
      <c r="AW184" s="12" t="s">
        <v>450</v>
      </c>
      <c r="AX184" s="12" t="s">
        <v>523</v>
      </c>
      <c r="AY184" s="203" t="s">
        <v>598</v>
      </c>
    </row>
    <row r="185" spans="2:65" s="1" customFormat="1" ht="16.5" customHeight="1">
      <c r="B185" s="34"/>
      <c r="C185" s="180" t="s">
        <v>761</v>
      </c>
      <c r="D185" s="180" t="s">
        <v>600</v>
      </c>
      <c r="E185" s="181" t="s">
        <v>762</v>
      </c>
      <c r="F185" s="182" t="s">
        <v>763</v>
      </c>
      <c r="G185" s="183" t="s">
        <v>669</v>
      </c>
      <c r="H185" s="184">
        <v>190.84</v>
      </c>
      <c r="I185" s="185"/>
      <c r="J185" s="186">
        <f>ROUND(I185*H185,2)</f>
        <v>0</v>
      </c>
      <c r="K185" s="182" t="s">
        <v>604</v>
      </c>
      <c r="L185" s="38"/>
      <c r="M185" s="187" t="s">
        <v>447</v>
      </c>
      <c r="N185" s="188" t="s">
        <v>487</v>
      </c>
      <c r="O185" s="60"/>
      <c r="P185" s="189">
        <f>O185*H185</f>
        <v>0</v>
      </c>
      <c r="Q185" s="189">
        <v>0</v>
      </c>
      <c r="R185" s="189">
        <f>Q185*H185</f>
        <v>0</v>
      </c>
      <c r="S185" s="189">
        <v>0</v>
      </c>
      <c r="T185" s="190">
        <f>S185*H185</f>
        <v>0</v>
      </c>
      <c r="AR185" s="17" t="s">
        <v>605</v>
      </c>
      <c r="AT185" s="17" t="s">
        <v>600</v>
      </c>
      <c r="AU185" s="17" t="s">
        <v>525</v>
      </c>
      <c r="AY185" s="17" t="s">
        <v>598</v>
      </c>
      <c r="BE185" s="191">
        <f>IF(N185="základní",J185,0)</f>
        <v>0</v>
      </c>
      <c r="BF185" s="191">
        <f>IF(N185="snížená",J185,0)</f>
        <v>0</v>
      </c>
      <c r="BG185" s="191">
        <f>IF(N185="zákl. přenesená",J185,0)</f>
        <v>0</v>
      </c>
      <c r="BH185" s="191">
        <f>IF(N185="sníž. přenesená",J185,0)</f>
        <v>0</v>
      </c>
      <c r="BI185" s="191">
        <f>IF(N185="nulová",J185,0)</f>
        <v>0</v>
      </c>
      <c r="BJ185" s="17" t="s">
        <v>523</v>
      </c>
      <c r="BK185" s="191">
        <f>ROUND(I185*H185,2)</f>
        <v>0</v>
      </c>
      <c r="BL185" s="17" t="s">
        <v>605</v>
      </c>
      <c r="BM185" s="17" t="s">
        <v>764</v>
      </c>
    </row>
    <row r="186" spans="2:65" s="1" customFormat="1" ht="16.5" customHeight="1">
      <c r="B186" s="34"/>
      <c r="C186" s="180" t="s">
        <v>765</v>
      </c>
      <c r="D186" s="180" t="s">
        <v>600</v>
      </c>
      <c r="E186" s="181" t="s">
        <v>766</v>
      </c>
      <c r="F186" s="182" t="s">
        <v>767</v>
      </c>
      <c r="G186" s="183" t="s">
        <v>768</v>
      </c>
      <c r="H186" s="184">
        <v>391.22199999999998</v>
      </c>
      <c r="I186" s="185"/>
      <c r="J186" s="186">
        <f>ROUND(I186*H186,2)</f>
        <v>0</v>
      </c>
      <c r="K186" s="182" t="s">
        <v>604</v>
      </c>
      <c r="L186" s="38"/>
      <c r="M186" s="187" t="s">
        <v>447</v>
      </c>
      <c r="N186" s="188" t="s">
        <v>487</v>
      </c>
      <c r="O186" s="60"/>
      <c r="P186" s="189">
        <f>O186*H186</f>
        <v>0</v>
      </c>
      <c r="Q186" s="189">
        <v>0</v>
      </c>
      <c r="R186" s="189">
        <f>Q186*H186</f>
        <v>0</v>
      </c>
      <c r="S186" s="189">
        <v>0</v>
      </c>
      <c r="T186" s="190">
        <f>S186*H186</f>
        <v>0</v>
      </c>
      <c r="AR186" s="17" t="s">
        <v>605</v>
      </c>
      <c r="AT186" s="17" t="s">
        <v>600</v>
      </c>
      <c r="AU186" s="17" t="s">
        <v>525</v>
      </c>
      <c r="AY186" s="17" t="s">
        <v>598</v>
      </c>
      <c r="BE186" s="191">
        <f>IF(N186="základní",J186,0)</f>
        <v>0</v>
      </c>
      <c r="BF186" s="191">
        <f>IF(N186="snížená",J186,0)</f>
        <v>0</v>
      </c>
      <c r="BG186" s="191">
        <f>IF(N186="zákl. přenesená",J186,0)</f>
        <v>0</v>
      </c>
      <c r="BH186" s="191">
        <f>IF(N186="sníž. přenesená",J186,0)</f>
        <v>0</v>
      </c>
      <c r="BI186" s="191">
        <f>IF(N186="nulová",J186,0)</f>
        <v>0</v>
      </c>
      <c r="BJ186" s="17" t="s">
        <v>523</v>
      </c>
      <c r="BK186" s="191">
        <f>ROUND(I186*H186,2)</f>
        <v>0</v>
      </c>
      <c r="BL186" s="17" t="s">
        <v>605</v>
      </c>
      <c r="BM186" s="17" t="s">
        <v>769</v>
      </c>
    </row>
    <row r="187" spans="2:65" s="12" customFormat="1">
      <c r="B187" s="192"/>
      <c r="C187" s="193"/>
      <c r="D187" s="194" t="s">
        <v>607</v>
      </c>
      <c r="E187" s="193"/>
      <c r="F187" s="196" t="s">
        <v>770</v>
      </c>
      <c r="G187" s="193"/>
      <c r="H187" s="197">
        <v>391.22199999999998</v>
      </c>
      <c r="I187" s="198"/>
      <c r="J187" s="193"/>
      <c r="K187" s="193"/>
      <c r="L187" s="199"/>
      <c r="M187" s="200"/>
      <c r="N187" s="201"/>
      <c r="O187" s="201"/>
      <c r="P187" s="201"/>
      <c r="Q187" s="201"/>
      <c r="R187" s="201"/>
      <c r="S187" s="201"/>
      <c r="T187" s="202"/>
      <c r="AT187" s="203" t="s">
        <v>607</v>
      </c>
      <c r="AU187" s="203" t="s">
        <v>525</v>
      </c>
      <c r="AV187" s="12" t="s">
        <v>525</v>
      </c>
      <c r="AW187" s="12" t="s">
        <v>450</v>
      </c>
      <c r="AX187" s="12" t="s">
        <v>523</v>
      </c>
      <c r="AY187" s="203" t="s">
        <v>598</v>
      </c>
    </row>
    <row r="188" spans="2:65" s="1" customFormat="1" ht="16.5" customHeight="1">
      <c r="B188" s="34"/>
      <c r="C188" s="180" t="s">
        <v>771</v>
      </c>
      <c r="D188" s="180" t="s">
        <v>600</v>
      </c>
      <c r="E188" s="181" t="s">
        <v>772</v>
      </c>
      <c r="F188" s="182" t="s">
        <v>773</v>
      </c>
      <c r="G188" s="183" t="s">
        <v>669</v>
      </c>
      <c r="H188" s="184">
        <v>582.96</v>
      </c>
      <c r="I188" s="185"/>
      <c r="J188" s="186">
        <f>ROUND(I188*H188,2)</f>
        <v>0</v>
      </c>
      <c r="K188" s="182" t="s">
        <v>604</v>
      </c>
      <c r="L188" s="38"/>
      <c r="M188" s="187" t="s">
        <v>447</v>
      </c>
      <c r="N188" s="188" t="s">
        <v>487</v>
      </c>
      <c r="O188" s="60"/>
      <c r="P188" s="189">
        <f>O188*H188</f>
        <v>0</v>
      </c>
      <c r="Q188" s="189">
        <v>0</v>
      </c>
      <c r="R188" s="189">
        <f>Q188*H188</f>
        <v>0</v>
      </c>
      <c r="S188" s="189">
        <v>0</v>
      </c>
      <c r="T188" s="190">
        <f>S188*H188</f>
        <v>0</v>
      </c>
      <c r="AR188" s="17" t="s">
        <v>605</v>
      </c>
      <c r="AT188" s="17" t="s">
        <v>600</v>
      </c>
      <c r="AU188" s="17" t="s">
        <v>525</v>
      </c>
      <c r="AY188" s="17" t="s">
        <v>598</v>
      </c>
      <c r="BE188" s="191">
        <f>IF(N188="základní",J188,0)</f>
        <v>0</v>
      </c>
      <c r="BF188" s="191">
        <f>IF(N188="snížená",J188,0)</f>
        <v>0</v>
      </c>
      <c r="BG188" s="191">
        <f>IF(N188="zákl. přenesená",J188,0)</f>
        <v>0</v>
      </c>
      <c r="BH188" s="191">
        <f>IF(N188="sníž. přenesená",J188,0)</f>
        <v>0</v>
      </c>
      <c r="BI188" s="191">
        <f>IF(N188="nulová",J188,0)</f>
        <v>0</v>
      </c>
      <c r="BJ188" s="17" t="s">
        <v>523</v>
      </c>
      <c r="BK188" s="191">
        <f>ROUND(I188*H188,2)</f>
        <v>0</v>
      </c>
      <c r="BL188" s="17" t="s">
        <v>605</v>
      </c>
      <c r="BM188" s="17" t="s">
        <v>774</v>
      </c>
    </row>
    <row r="189" spans="2:65" s="12" customFormat="1">
      <c r="B189" s="192"/>
      <c r="C189" s="193"/>
      <c r="D189" s="194" t="s">
        <v>607</v>
      </c>
      <c r="E189" s="195" t="s">
        <v>447</v>
      </c>
      <c r="F189" s="196" t="s">
        <v>775</v>
      </c>
      <c r="G189" s="193"/>
      <c r="H189" s="197">
        <v>582.96</v>
      </c>
      <c r="I189" s="198"/>
      <c r="J189" s="193"/>
      <c r="K189" s="193"/>
      <c r="L189" s="199"/>
      <c r="M189" s="200"/>
      <c r="N189" s="201"/>
      <c r="O189" s="201"/>
      <c r="P189" s="201"/>
      <c r="Q189" s="201"/>
      <c r="R189" s="201"/>
      <c r="S189" s="201"/>
      <c r="T189" s="202"/>
      <c r="AT189" s="203" t="s">
        <v>607</v>
      </c>
      <c r="AU189" s="203" t="s">
        <v>525</v>
      </c>
      <c r="AV189" s="12" t="s">
        <v>525</v>
      </c>
      <c r="AW189" s="12" t="s">
        <v>478</v>
      </c>
      <c r="AX189" s="12" t="s">
        <v>523</v>
      </c>
      <c r="AY189" s="203" t="s">
        <v>598</v>
      </c>
    </row>
    <row r="190" spans="2:65" s="1" customFormat="1" ht="16.5" customHeight="1">
      <c r="B190" s="34"/>
      <c r="C190" s="226" t="s">
        <v>776</v>
      </c>
      <c r="D190" s="226" t="s">
        <v>712</v>
      </c>
      <c r="E190" s="227" t="s">
        <v>777</v>
      </c>
      <c r="F190" s="228" t="s">
        <v>778</v>
      </c>
      <c r="G190" s="229" t="s">
        <v>768</v>
      </c>
      <c r="H190" s="230">
        <v>254.96199999999999</v>
      </c>
      <c r="I190" s="231"/>
      <c r="J190" s="232">
        <f>ROUND(I190*H190,2)</f>
        <v>0</v>
      </c>
      <c r="K190" s="228" t="s">
        <v>604</v>
      </c>
      <c r="L190" s="233"/>
      <c r="M190" s="234" t="s">
        <v>447</v>
      </c>
      <c r="N190" s="235" t="s">
        <v>487</v>
      </c>
      <c r="O190" s="60"/>
      <c r="P190" s="189">
        <f>O190*H190</f>
        <v>0</v>
      </c>
      <c r="Q190" s="189">
        <v>1</v>
      </c>
      <c r="R190" s="189">
        <f>Q190*H190</f>
        <v>254.96199999999999</v>
      </c>
      <c r="S190" s="189">
        <v>0</v>
      </c>
      <c r="T190" s="190">
        <f>S190*H190</f>
        <v>0</v>
      </c>
      <c r="AR190" s="17" t="s">
        <v>639</v>
      </c>
      <c r="AT190" s="17" t="s">
        <v>712</v>
      </c>
      <c r="AU190" s="17" t="s">
        <v>525</v>
      </c>
      <c r="AY190" s="17" t="s">
        <v>598</v>
      </c>
      <c r="BE190" s="191">
        <f>IF(N190="základní",J190,0)</f>
        <v>0</v>
      </c>
      <c r="BF190" s="191">
        <f>IF(N190="snížená",J190,0)</f>
        <v>0</v>
      </c>
      <c r="BG190" s="191">
        <f>IF(N190="zákl. přenesená",J190,0)</f>
        <v>0</v>
      </c>
      <c r="BH190" s="191">
        <f>IF(N190="sníž. přenesená",J190,0)</f>
        <v>0</v>
      </c>
      <c r="BI190" s="191">
        <f>IF(N190="nulová",J190,0)</f>
        <v>0</v>
      </c>
      <c r="BJ190" s="17" t="s">
        <v>523</v>
      </c>
      <c r="BK190" s="191">
        <f>ROUND(I190*H190,2)</f>
        <v>0</v>
      </c>
      <c r="BL190" s="17" t="s">
        <v>605</v>
      </c>
      <c r="BM190" s="17" t="s">
        <v>779</v>
      </c>
    </row>
    <row r="191" spans="2:65" s="12" customFormat="1">
      <c r="B191" s="192"/>
      <c r="C191" s="193"/>
      <c r="D191" s="194" t="s">
        <v>607</v>
      </c>
      <c r="E191" s="195" t="s">
        <v>447</v>
      </c>
      <c r="F191" s="196" t="s">
        <v>780</v>
      </c>
      <c r="G191" s="193"/>
      <c r="H191" s="197">
        <v>28.8</v>
      </c>
      <c r="I191" s="198"/>
      <c r="J191" s="193"/>
      <c r="K191" s="193"/>
      <c r="L191" s="199"/>
      <c r="M191" s="200"/>
      <c r="N191" s="201"/>
      <c r="O191" s="201"/>
      <c r="P191" s="201"/>
      <c r="Q191" s="201"/>
      <c r="R191" s="201"/>
      <c r="S191" s="201"/>
      <c r="T191" s="202"/>
      <c r="AT191" s="203" t="s">
        <v>607</v>
      </c>
      <c r="AU191" s="203" t="s">
        <v>525</v>
      </c>
      <c r="AV191" s="12" t="s">
        <v>525</v>
      </c>
      <c r="AW191" s="12" t="s">
        <v>478</v>
      </c>
      <c r="AX191" s="12" t="s">
        <v>516</v>
      </c>
      <c r="AY191" s="203" t="s">
        <v>598</v>
      </c>
    </row>
    <row r="192" spans="2:65" s="12" customFormat="1">
      <c r="B192" s="192"/>
      <c r="C192" s="193"/>
      <c r="D192" s="194" t="s">
        <v>607</v>
      </c>
      <c r="E192" s="195" t="s">
        <v>447</v>
      </c>
      <c r="F192" s="196" t="s">
        <v>781</v>
      </c>
      <c r="G192" s="193"/>
      <c r="H192" s="197">
        <v>48</v>
      </c>
      <c r="I192" s="198"/>
      <c r="J192" s="193"/>
      <c r="K192" s="193"/>
      <c r="L192" s="199"/>
      <c r="M192" s="200"/>
      <c r="N192" s="201"/>
      <c r="O192" s="201"/>
      <c r="P192" s="201"/>
      <c r="Q192" s="201"/>
      <c r="R192" s="201"/>
      <c r="S192" s="201"/>
      <c r="T192" s="202"/>
      <c r="AT192" s="203" t="s">
        <v>607</v>
      </c>
      <c r="AU192" s="203" t="s">
        <v>525</v>
      </c>
      <c r="AV192" s="12" t="s">
        <v>525</v>
      </c>
      <c r="AW192" s="12" t="s">
        <v>478</v>
      </c>
      <c r="AX192" s="12" t="s">
        <v>516</v>
      </c>
      <c r="AY192" s="203" t="s">
        <v>598</v>
      </c>
    </row>
    <row r="193" spans="2:65" s="12" customFormat="1">
      <c r="B193" s="192"/>
      <c r="C193" s="193"/>
      <c r="D193" s="194" t="s">
        <v>607</v>
      </c>
      <c r="E193" s="195" t="s">
        <v>447</v>
      </c>
      <c r="F193" s="196" t="s">
        <v>782</v>
      </c>
      <c r="G193" s="193"/>
      <c r="H193" s="197">
        <v>20</v>
      </c>
      <c r="I193" s="198"/>
      <c r="J193" s="193"/>
      <c r="K193" s="193"/>
      <c r="L193" s="199"/>
      <c r="M193" s="200"/>
      <c r="N193" s="201"/>
      <c r="O193" s="201"/>
      <c r="P193" s="201"/>
      <c r="Q193" s="201"/>
      <c r="R193" s="201"/>
      <c r="S193" s="201"/>
      <c r="T193" s="202"/>
      <c r="AT193" s="203" t="s">
        <v>607</v>
      </c>
      <c r="AU193" s="203" t="s">
        <v>525</v>
      </c>
      <c r="AV193" s="12" t="s">
        <v>525</v>
      </c>
      <c r="AW193" s="12" t="s">
        <v>478</v>
      </c>
      <c r="AX193" s="12" t="s">
        <v>516</v>
      </c>
      <c r="AY193" s="203" t="s">
        <v>598</v>
      </c>
    </row>
    <row r="194" spans="2:65" s="12" customFormat="1">
      <c r="B194" s="192"/>
      <c r="C194" s="193"/>
      <c r="D194" s="194" t="s">
        <v>607</v>
      </c>
      <c r="E194" s="195" t="s">
        <v>447</v>
      </c>
      <c r="F194" s="196" t="s">
        <v>783</v>
      </c>
      <c r="G194" s="193"/>
      <c r="H194" s="197">
        <v>4.8</v>
      </c>
      <c r="I194" s="198"/>
      <c r="J194" s="193"/>
      <c r="K194" s="193"/>
      <c r="L194" s="199"/>
      <c r="M194" s="200"/>
      <c r="N194" s="201"/>
      <c r="O194" s="201"/>
      <c r="P194" s="201"/>
      <c r="Q194" s="201"/>
      <c r="R194" s="201"/>
      <c r="S194" s="201"/>
      <c r="T194" s="202"/>
      <c r="AT194" s="203" t="s">
        <v>607</v>
      </c>
      <c r="AU194" s="203" t="s">
        <v>525</v>
      </c>
      <c r="AV194" s="12" t="s">
        <v>525</v>
      </c>
      <c r="AW194" s="12" t="s">
        <v>478</v>
      </c>
      <c r="AX194" s="12" t="s">
        <v>516</v>
      </c>
      <c r="AY194" s="203" t="s">
        <v>598</v>
      </c>
    </row>
    <row r="195" spans="2:65" s="12" customFormat="1">
      <c r="B195" s="192"/>
      <c r="C195" s="193"/>
      <c r="D195" s="194" t="s">
        <v>607</v>
      </c>
      <c r="E195" s="195" t="s">
        <v>447</v>
      </c>
      <c r="F195" s="196" t="s">
        <v>784</v>
      </c>
      <c r="G195" s="193"/>
      <c r="H195" s="197">
        <v>9.6</v>
      </c>
      <c r="I195" s="198"/>
      <c r="J195" s="193"/>
      <c r="K195" s="193"/>
      <c r="L195" s="199"/>
      <c r="M195" s="200"/>
      <c r="N195" s="201"/>
      <c r="O195" s="201"/>
      <c r="P195" s="201"/>
      <c r="Q195" s="201"/>
      <c r="R195" s="201"/>
      <c r="S195" s="201"/>
      <c r="T195" s="202"/>
      <c r="AT195" s="203" t="s">
        <v>607</v>
      </c>
      <c r="AU195" s="203" t="s">
        <v>525</v>
      </c>
      <c r="AV195" s="12" t="s">
        <v>525</v>
      </c>
      <c r="AW195" s="12" t="s">
        <v>478</v>
      </c>
      <c r="AX195" s="12" t="s">
        <v>516</v>
      </c>
      <c r="AY195" s="203" t="s">
        <v>598</v>
      </c>
    </row>
    <row r="196" spans="2:65" s="12" customFormat="1">
      <c r="B196" s="192"/>
      <c r="C196" s="193"/>
      <c r="D196" s="194" t="s">
        <v>607</v>
      </c>
      <c r="E196" s="195" t="s">
        <v>447</v>
      </c>
      <c r="F196" s="196" t="s">
        <v>785</v>
      </c>
      <c r="G196" s="193"/>
      <c r="H196" s="197">
        <v>41.472000000000001</v>
      </c>
      <c r="I196" s="198"/>
      <c r="J196" s="193"/>
      <c r="K196" s="193"/>
      <c r="L196" s="199"/>
      <c r="M196" s="200"/>
      <c r="N196" s="201"/>
      <c r="O196" s="201"/>
      <c r="P196" s="201"/>
      <c r="Q196" s="201"/>
      <c r="R196" s="201"/>
      <c r="S196" s="201"/>
      <c r="T196" s="202"/>
      <c r="AT196" s="203" t="s">
        <v>607</v>
      </c>
      <c r="AU196" s="203" t="s">
        <v>525</v>
      </c>
      <c r="AV196" s="12" t="s">
        <v>525</v>
      </c>
      <c r="AW196" s="12" t="s">
        <v>478</v>
      </c>
      <c r="AX196" s="12" t="s">
        <v>516</v>
      </c>
      <c r="AY196" s="203" t="s">
        <v>598</v>
      </c>
    </row>
    <row r="197" spans="2:65" s="13" customFormat="1">
      <c r="B197" s="204"/>
      <c r="C197" s="205"/>
      <c r="D197" s="194" t="s">
        <v>607</v>
      </c>
      <c r="E197" s="206" t="s">
        <v>447</v>
      </c>
      <c r="F197" s="207" t="s">
        <v>627</v>
      </c>
      <c r="G197" s="205"/>
      <c r="H197" s="208">
        <v>152.672</v>
      </c>
      <c r="I197" s="209"/>
      <c r="J197" s="205"/>
      <c r="K197" s="205"/>
      <c r="L197" s="210"/>
      <c r="M197" s="211"/>
      <c r="N197" s="212"/>
      <c r="O197" s="212"/>
      <c r="P197" s="212"/>
      <c r="Q197" s="212"/>
      <c r="R197" s="212"/>
      <c r="S197" s="212"/>
      <c r="T197" s="213"/>
      <c r="AT197" s="214" t="s">
        <v>607</v>
      </c>
      <c r="AU197" s="214" t="s">
        <v>525</v>
      </c>
      <c r="AV197" s="13" t="s">
        <v>605</v>
      </c>
      <c r="AW197" s="13" t="s">
        <v>478</v>
      </c>
      <c r="AX197" s="13" t="s">
        <v>523</v>
      </c>
      <c r="AY197" s="214" t="s">
        <v>598</v>
      </c>
    </row>
    <row r="198" spans="2:65" s="12" customFormat="1">
      <c r="B198" s="192"/>
      <c r="C198" s="193"/>
      <c r="D198" s="194" t="s">
        <v>607</v>
      </c>
      <c r="E198" s="193"/>
      <c r="F198" s="196" t="s">
        <v>786</v>
      </c>
      <c r="G198" s="193"/>
      <c r="H198" s="197">
        <v>254.96199999999999</v>
      </c>
      <c r="I198" s="198"/>
      <c r="J198" s="193"/>
      <c r="K198" s="193"/>
      <c r="L198" s="199"/>
      <c r="M198" s="200"/>
      <c r="N198" s="201"/>
      <c r="O198" s="201"/>
      <c r="P198" s="201"/>
      <c r="Q198" s="201"/>
      <c r="R198" s="201"/>
      <c r="S198" s="201"/>
      <c r="T198" s="202"/>
      <c r="AT198" s="203" t="s">
        <v>607</v>
      </c>
      <c r="AU198" s="203" t="s">
        <v>525</v>
      </c>
      <c r="AV198" s="12" t="s">
        <v>525</v>
      </c>
      <c r="AW198" s="12" t="s">
        <v>450</v>
      </c>
      <c r="AX198" s="12" t="s">
        <v>523</v>
      </c>
      <c r="AY198" s="203" t="s">
        <v>598</v>
      </c>
    </row>
    <row r="199" spans="2:65" s="1" customFormat="1" ht="16.5" customHeight="1">
      <c r="B199" s="34"/>
      <c r="C199" s="180" t="s">
        <v>787</v>
      </c>
      <c r="D199" s="180" t="s">
        <v>600</v>
      </c>
      <c r="E199" s="181" t="s">
        <v>788</v>
      </c>
      <c r="F199" s="182" t="s">
        <v>789</v>
      </c>
      <c r="G199" s="183" t="s">
        <v>669</v>
      </c>
      <c r="H199" s="184">
        <v>70.72</v>
      </c>
      <c r="I199" s="185"/>
      <c r="J199" s="186">
        <f>ROUND(I199*H199,2)</f>
        <v>0</v>
      </c>
      <c r="K199" s="182" t="s">
        <v>604</v>
      </c>
      <c r="L199" s="38"/>
      <c r="M199" s="187" t="s">
        <v>447</v>
      </c>
      <c r="N199" s="188" t="s">
        <v>487</v>
      </c>
      <c r="O199" s="60"/>
      <c r="P199" s="189">
        <f>O199*H199</f>
        <v>0</v>
      </c>
      <c r="Q199" s="189">
        <v>0</v>
      </c>
      <c r="R199" s="189">
        <f>Q199*H199</f>
        <v>0</v>
      </c>
      <c r="S199" s="189">
        <v>0</v>
      </c>
      <c r="T199" s="190">
        <f>S199*H199</f>
        <v>0</v>
      </c>
      <c r="AR199" s="17" t="s">
        <v>605</v>
      </c>
      <c r="AT199" s="17" t="s">
        <v>600</v>
      </c>
      <c r="AU199" s="17" t="s">
        <v>525</v>
      </c>
      <c r="AY199" s="17" t="s">
        <v>598</v>
      </c>
      <c r="BE199" s="191">
        <f>IF(N199="základní",J199,0)</f>
        <v>0</v>
      </c>
      <c r="BF199" s="191">
        <f>IF(N199="snížená",J199,0)</f>
        <v>0</v>
      </c>
      <c r="BG199" s="191">
        <f>IF(N199="zákl. přenesená",J199,0)</f>
        <v>0</v>
      </c>
      <c r="BH199" s="191">
        <f>IF(N199="sníž. přenesená",J199,0)</f>
        <v>0</v>
      </c>
      <c r="BI199" s="191">
        <f>IF(N199="nulová",J199,0)</f>
        <v>0</v>
      </c>
      <c r="BJ199" s="17" t="s">
        <v>523</v>
      </c>
      <c r="BK199" s="191">
        <f>ROUND(I199*H199,2)</f>
        <v>0</v>
      </c>
      <c r="BL199" s="17" t="s">
        <v>605</v>
      </c>
      <c r="BM199" s="17" t="s">
        <v>790</v>
      </c>
    </row>
    <row r="200" spans="2:65" s="12" customFormat="1">
      <c r="B200" s="192"/>
      <c r="C200" s="193"/>
      <c r="D200" s="194" t="s">
        <v>607</v>
      </c>
      <c r="E200" s="195" t="s">
        <v>447</v>
      </c>
      <c r="F200" s="196" t="s">
        <v>791</v>
      </c>
      <c r="G200" s="193"/>
      <c r="H200" s="197">
        <v>20</v>
      </c>
      <c r="I200" s="198"/>
      <c r="J200" s="193"/>
      <c r="K200" s="193"/>
      <c r="L200" s="199"/>
      <c r="M200" s="200"/>
      <c r="N200" s="201"/>
      <c r="O200" s="201"/>
      <c r="P200" s="201"/>
      <c r="Q200" s="201"/>
      <c r="R200" s="201"/>
      <c r="S200" s="201"/>
      <c r="T200" s="202"/>
      <c r="AT200" s="203" t="s">
        <v>607</v>
      </c>
      <c r="AU200" s="203" t="s">
        <v>525</v>
      </c>
      <c r="AV200" s="12" t="s">
        <v>525</v>
      </c>
      <c r="AW200" s="12" t="s">
        <v>478</v>
      </c>
      <c r="AX200" s="12" t="s">
        <v>516</v>
      </c>
      <c r="AY200" s="203" t="s">
        <v>598</v>
      </c>
    </row>
    <row r="201" spans="2:65" s="12" customFormat="1">
      <c r="B201" s="192"/>
      <c r="C201" s="193"/>
      <c r="D201" s="194" t="s">
        <v>607</v>
      </c>
      <c r="E201" s="195" t="s">
        <v>447</v>
      </c>
      <c r="F201" s="196" t="s">
        <v>792</v>
      </c>
      <c r="G201" s="193"/>
      <c r="H201" s="197">
        <v>35.200000000000003</v>
      </c>
      <c r="I201" s="198"/>
      <c r="J201" s="193"/>
      <c r="K201" s="193"/>
      <c r="L201" s="199"/>
      <c r="M201" s="200"/>
      <c r="N201" s="201"/>
      <c r="O201" s="201"/>
      <c r="P201" s="201"/>
      <c r="Q201" s="201"/>
      <c r="R201" s="201"/>
      <c r="S201" s="201"/>
      <c r="T201" s="202"/>
      <c r="AT201" s="203" t="s">
        <v>607</v>
      </c>
      <c r="AU201" s="203" t="s">
        <v>525</v>
      </c>
      <c r="AV201" s="12" t="s">
        <v>525</v>
      </c>
      <c r="AW201" s="12" t="s">
        <v>478</v>
      </c>
      <c r="AX201" s="12" t="s">
        <v>516</v>
      </c>
      <c r="AY201" s="203" t="s">
        <v>598</v>
      </c>
    </row>
    <row r="202" spans="2:65" s="12" customFormat="1">
      <c r="B202" s="192"/>
      <c r="C202" s="193"/>
      <c r="D202" s="194" t="s">
        <v>607</v>
      </c>
      <c r="E202" s="195" t="s">
        <v>447</v>
      </c>
      <c r="F202" s="196" t="s">
        <v>793</v>
      </c>
      <c r="G202" s="193"/>
      <c r="H202" s="197">
        <v>4</v>
      </c>
      <c r="I202" s="198"/>
      <c r="J202" s="193"/>
      <c r="K202" s="193"/>
      <c r="L202" s="199"/>
      <c r="M202" s="200"/>
      <c r="N202" s="201"/>
      <c r="O202" s="201"/>
      <c r="P202" s="201"/>
      <c r="Q202" s="201"/>
      <c r="R202" s="201"/>
      <c r="S202" s="201"/>
      <c r="T202" s="202"/>
      <c r="AT202" s="203" t="s">
        <v>607</v>
      </c>
      <c r="AU202" s="203" t="s">
        <v>525</v>
      </c>
      <c r="AV202" s="12" t="s">
        <v>525</v>
      </c>
      <c r="AW202" s="12" t="s">
        <v>478</v>
      </c>
      <c r="AX202" s="12" t="s">
        <v>516</v>
      </c>
      <c r="AY202" s="203" t="s">
        <v>598</v>
      </c>
    </row>
    <row r="203" spans="2:65" s="12" customFormat="1">
      <c r="B203" s="192"/>
      <c r="C203" s="193"/>
      <c r="D203" s="194" t="s">
        <v>607</v>
      </c>
      <c r="E203" s="195" t="s">
        <v>447</v>
      </c>
      <c r="F203" s="196" t="s">
        <v>794</v>
      </c>
      <c r="G203" s="193"/>
      <c r="H203" s="197">
        <v>11.52</v>
      </c>
      <c r="I203" s="198"/>
      <c r="J203" s="193"/>
      <c r="K203" s="193"/>
      <c r="L203" s="199"/>
      <c r="M203" s="200"/>
      <c r="N203" s="201"/>
      <c r="O203" s="201"/>
      <c r="P203" s="201"/>
      <c r="Q203" s="201"/>
      <c r="R203" s="201"/>
      <c r="S203" s="201"/>
      <c r="T203" s="202"/>
      <c r="AT203" s="203" t="s">
        <v>607</v>
      </c>
      <c r="AU203" s="203" t="s">
        <v>525</v>
      </c>
      <c r="AV203" s="12" t="s">
        <v>525</v>
      </c>
      <c r="AW203" s="12" t="s">
        <v>478</v>
      </c>
      <c r="AX203" s="12" t="s">
        <v>516</v>
      </c>
      <c r="AY203" s="203" t="s">
        <v>598</v>
      </c>
    </row>
    <row r="204" spans="2:65" s="13" customFormat="1">
      <c r="B204" s="204"/>
      <c r="C204" s="205"/>
      <c r="D204" s="194" t="s">
        <v>607</v>
      </c>
      <c r="E204" s="206" t="s">
        <v>447</v>
      </c>
      <c r="F204" s="207" t="s">
        <v>627</v>
      </c>
      <c r="G204" s="205"/>
      <c r="H204" s="208">
        <v>70.72</v>
      </c>
      <c r="I204" s="209"/>
      <c r="J204" s="205"/>
      <c r="K204" s="205"/>
      <c r="L204" s="210"/>
      <c r="M204" s="211"/>
      <c r="N204" s="212"/>
      <c r="O204" s="212"/>
      <c r="P204" s="212"/>
      <c r="Q204" s="212"/>
      <c r="R204" s="212"/>
      <c r="S204" s="212"/>
      <c r="T204" s="213"/>
      <c r="AT204" s="214" t="s">
        <v>607</v>
      </c>
      <c r="AU204" s="214" t="s">
        <v>525</v>
      </c>
      <c r="AV204" s="13" t="s">
        <v>605</v>
      </c>
      <c r="AW204" s="13" t="s">
        <v>478</v>
      </c>
      <c r="AX204" s="13" t="s">
        <v>523</v>
      </c>
      <c r="AY204" s="214" t="s">
        <v>598</v>
      </c>
    </row>
    <row r="205" spans="2:65" s="1" customFormat="1" ht="16.5" customHeight="1">
      <c r="B205" s="34"/>
      <c r="C205" s="226" t="s">
        <v>795</v>
      </c>
      <c r="D205" s="226" t="s">
        <v>712</v>
      </c>
      <c r="E205" s="227" t="s">
        <v>796</v>
      </c>
      <c r="F205" s="228" t="s">
        <v>797</v>
      </c>
      <c r="G205" s="229" t="s">
        <v>768</v>
      </c>
      <c r="H205" s="230">
        <v>118.102</v>
      </c>
      <c r="I205" s="231"/>
      <c r="J205" s="232">
        <f>ROUND(I205*H205,2)</f>
        <v>0</v>
      </c>
      <c r="K205" s="228" t="s">
        <v>604</v>
      </c>
      <c r="L205" s="233"/>
      <c r="M205" s="234" t="s">
        <v>447</v>
      </c>
      <c r="N205" s="235" t="s">
        <v>487</v>
      </c>
      <c r="O205" s="60"/>
      <c r="P205" s="189">
        <f>O205*H205</f>
        <v>0</v>
      </c>
      <c r="Q205" s="189">
        <v>1</v>
      </c>
      <c r="R205" s="189">
        <f>Q205*H205</f>
        <v>118.102</v>
      </c>
      <c r="S205" s="189">
        <v>0</v>
      </c>
      <c r="T205" s="190">
        <f>S205*H205</f>
        <v>0</v>
      </c>
      <c r="AR205" s="17" t="s">
        <v>639</v>
      </c>
      <c r="AT205" s="17" t="s">
        <v>712</v>
      </c>
      <c r="AU205" s="17" t="s">
        <v>525</v>
      </c>
      <c r="AY205" s="17" t="s">
        <v>598</v>
      </c>
      <c r="BE205" s="191">
        <f>IF(N205="základní",J205,0)</f>
        <v>0</v>
      </c>
      <c r="BF205" s="191">
        <f>IF(N205="snížená",J205,0)</f>
        <v>0</v>
      </c>
      <c r="BG205" s="191">
        <f>IF(N205="zákl. přenesená",J205,0)</f>
        <v>0</v>
      </c>
      <c r="BH205" s="191">
        <f>IF(N205="sníž. přenesená",J205,0)</f>
        <v>0</v>
      </c>
      <c r="BI205" s="191">
        <f>IF(N205="nulová",J205,0)</f>
        <v>0</v>
      </c>
      <c r="BJ205" s="17" t="s">
        <v>523</v>
      </c>
      <c r="BK205" s="191">
        <f>ROUND(I205*H205,2)</f>
        <v>0</v>
      </c>
      <c r="BL205" s="17" t="s">
        <v>605</v>
      </c>
      <c r="BM205" s="17" t="s">
        <v>798</v>
      </c>
    </row>
    <row r="206" spans="2:65" s="12" customFormat="1">
      <c r="B206" s="192"/>
      <c r="C206" s="193"/>
      <c r="D206" s="194" t="s">
        <v>607</v>
      </c>
      <c r="E206" s="193"/>
      <c r="F206" s="196" t="s">
        <v>799</v>
      </c>
      <c r="G206" s="193"/>
      <c r="H206" s="197">
        <v>118.102</v>
      </c>
      <c r="I206" s="198"/>
      <c r="J206" s="193"/>
      <c r="K206" s="193"/>
      <c r="L206" s="199"/>
      <c r="M206" s="200"/>
      <c r="N206" s="201"/>
      <c r="O206" s="201"/>
      <c r="P206" s="201"/>
      <c r="Q206" s="201"/>
      <c r="R206" s="201"/>
      <c r="S206" s="201"/>
      <c r="T206" s="202"/>
      <c r="AT206" s="203" t="s">
        <v>607</v>
      </c>
      <c r="AU206" s="203" t="s">
        <v>525</v>
      </c>
      <c r="AV206" s="12" t="s">
        <v>525</v>
      </c>
      <c r="AW206" s="12" t="s">
        <v>450</v>
      </c>
      <c r="AX206" s="12" t="s">
        <v>523</v>
      </c>
      <c r="AY206" s="203" t="s">
        <v>598</v>
      </c>
    </row>
    <row r="207" spans="2:65" s="1" customFormat="1" ht="16.5" customHeight="1">
      <c r="B207" s="34"/>
      <c r="C207" s="180" t="s">
        <v>800</v>
      </c>
      <c r="D207" s="180" t="s">
        <v>600</v>
      </c>
      <c r="E207" s="181" t="s">
        <v>801</v>
      </c>
      <c r="F207" s="182" t="s">
        <v>802</v>
      </c>
      <c r="G207" s="183" t="s">
        <v>603</v>
      </c>
      <c r="H207" s="184">
        <v>237.26</v>
      </c>
      <c r="I207" s="185"/>
      <c r="J207" s="186">
        <f>ROUND(I207*H207,2)</f>
        <v>0</v>
      </c>
      <c r="K207" s="182" t="s">
        <v>604</v>
      </c>
      <c r="L207" s="38"/>
      <c r="M207" s="187" t="s">
        <v>447</v>
      </c>
      <c r="N207" s="188" t="s">
        <v>487</v>
      </c>
      <c r="O207" s="60"/>
      <c r="P207" s="189">
        <f>O207*H207</f>
        <v>0</v>
      </c>
      <c r="Q207" s="189">
        <v>0</v>
      </c>
      <c r="R207" s="189">
        <f>Q207*H207</f>
        <v>0</v>
      </c>
      <c r="S207" s="189">
        <v>0</v>
      </c>
      <c r="T207" s="190">
        <f>S207*H207</f>
        <v>0</v>
      </c>
      <c r="AR207" s="17" t="s">
        <v>605</v>
      </c>
      <c r="AT207" s="17" t="s">
        <v>600</v>
      </c>
      <c r="AU207" s="17" t="s">
        <v>525</v>
      </c>
      <c r="AY207" s="17" t="s">
        <v>598</v>
      </c>
      <c r="BE207" s="191">
        <f>IF(N207="základní",J207,0)</f>
        <v>0</v>
      </c>
      <c r="BF207" s="191">
        <f>IF(N207="snížená",J207,0)</f>
        <v>0</v>
      </c>
      <c r="BG207" s="191">
        <f>IF(N207="zákl. přenesená",J207,0)</f>
        <v>0</v>
      </c>
      <c r="BH207" s="191">
        <f>IF(N207="sníž. přenesená",J207,0)</f>
        <v>0</v>
      </c>
      <c r="BI207" s="191">
        <f>IF(N207="nulová",J207,0)</f>
        <v>0</v>
      </c>
      <c r="BJ207" s="17" t="s">
        <v>523</v>
      </c>
      <c r="BK207" s="191">
        <f>ROUND(I207*H207,2)</f>
        <v>0</v>
      </c>
      <c r="BL207" s="17" t="s">
        <v>605</v>
      </c>
      <c r="BM207" s="17" t="s">
        <v>803</v>
      </c>
    </row>
    <row r="208" spans="2:65" s="12" customFormat="1">
      <c r="B208" s="192"/>
      <c r="C208" s="193"/>
      <c r="D208" s="194" t="s">
        <v>607</v>
      </c>
      <c r="E208" s="195" t="s">
        <v>447</v>
      </c>
      <c r="F208" s="196" t="s">
        <v>804</v>
      </c>
      <c r="G208" s="193"/>
      <c r="H208" s="197">
        <v>51</v>
      </c>
      <c r="I208" s="198"/>
      <c r="J208" s="193"/>
      <c r="K208" s="193"/>
      <c r="L208" s="199"/>
      <c r="M208" s="200"/>
      <c r="N208" s="201"/>
      <c r="O208" s="201"/>
      <c r="P208" s="201"/>
      <c r="Q208" s="201"/>
      <c r="R208" s="201"/>
      <c r="S208" s="201"/>
      <c r="T208" s="202"/>
      <c r="AT208" s="203" t="s">
        <v>607</v>
      </c>
      <c r="AU208" s="203" t="s">
        <v>525</v>
      </c>
      <c r="AV208" s="12" t="s">
        <v>525</v>
      </c>
      <c r="AW208" s="12" t="s">
        <v>478</v>
      </c>
      <c r="AX208" s="12" t="s">
        <v>516</v>
      </c>
      <c r="AY208" s="203" t="s">
        <v>598</v>
      </c>
    </row>
    <row r="209" spans="2:65" s="12" customFormat="1">
      <c r="B209" s="192"/>
      <c r="C209" s="193"/>
      <c r="D209" s="194" t="s">
        <v>607</v>
      </c>
      <c r="E209" s="195" t="s">
        <v>447</v>
      </c>
      <c r="F209" s="196" t="s">
        <v>805</v>
      </c>
      <c r="G209" s="193"/>
      <c r="H209" s="197">
        <v>96</v>
      </c>
      <c r="I209" s="198"/>
      <c r="J209" s="193"/>
      <c r="K209" s="193"/>
      <c r="L209" s="199"/>
      <c r="M209" s="200"/>
      <c r="N209" s="201"/>
      <c r="O209" s="201"/>
      <c r="P209" s="201"/>
      <c r="Q209" s="201"/>
      <c r="R209" s="201"/>
      <c r="S209" s="201"/>
      <c r="T209" s="202"/>
      <c r="AT209" s="203" t="s">
        <v>607</v>
      </c>
      <c r="AU209" s="203" t="s">
        <v>525</v>
      </c>
      <c r="AV209" s="12" t="s">
        <v>525</v>
      </c>
      <c r="AW209" s="12" t="s">
        <v>478</v>
      </c>
      <c r="AX209" s="12" t="s">
        <v>516</v>
      </c>
      <c r="AY209" s="203" t="s">
        <v>598</v>
      </c>
    </row>
    <row r="210" spans="2:65" s="12" customFormat="1">
      <c r="B210" s="192"/>
      <c r="C210" s="193"/>
      <c r="D210" s="194" t="s">
        <v>607</v>
      </c>
      <c r="E210" s="195" t="s">
        <v>447</v>
      </c>
      <c r="F210" s="196" t="s">
        <v>625</v>
      </c>
      <c r="G210" s="193"/>
      <c r="H210" s="197">
        <v>12.5</v>
      </c>
      <c r="I210" s="198"/>
      <c r="J210" s="193"/>
      <c r="K210" s="193"/>
      <c r="L210" s="199"/>
      <c r="M210" s="200"/>
      <c r="N210" s="201"/>
      <c r="O210" s="201"/>
      <c r="P210" s="201"/>
      <c r="Q210" s="201"/>
      <c r="R210" s="201"/>
      <c r="S210" s="201"/>
      <c r="T210" s="202"/>
      <c r="AT210" s="203" t="s">
        <v>607</v>
      </c>
      <c r="AU210" s="203" t="s">
        <v>525</v>
      </c>
      <c r="AV210" s="12" t="s">
        <v>525</v>
      </c>
      <c r="AW210" s="12" t="s">
        <v>478</v>
      </c>
      <c r="AX210" s="12" t="s">
        <v>516</v>
      </c>
      <c r="AY210" s="203" t="s">
        <v>598</v>
      </c>
    </row>
    <row r="211" spans="2:65" s="12" customFormat="1">
      <c r="B211" s="192"/>
      <c r="C211" s="193"/>
      <c r="D211" s="194" t="s">
        <v>607</v>
      </c>
      <c r="E211" s="195" t="s">
        <v>447</v>
      </c>
      <c r="F211" s="196" t="s">
        <v>806</v>
      </c>
      <c r="G211" s="193"/>
      <c r="H211" s="197">
        <v>77.760000000000005</v>
      </c>
      <c r="I211" s="198"/>
      <c r="J211" s="193"/>
      <c r="K211" s="193"/>
      <c r="L211" s="199"/>
      <c r="M211" s="200"/>
      <c r="N211" s="201"/>
      <c r="O211" s="201"/>
      <c r="P211" s="201"/>
      <c r="Q211" s="201"/>
      <c r="R211" s="201"/>
      <c r="S211" s="201"/>
      <c r="T211" s="202"/>
      <c r="AT211" s="203" t="s">
        <v>607</v>
      </c>
      <c r="AU211" s="203" t="s">
        <v>525</v>
      </c>
      <c r="AV211" s="12" t="s">
        <v>525</v>
      </c>
      <c r="AW211" s="12" t="s">
        <v>478</v>
      </c>
      <c r="AX211" s="12" t="s">
        <v>516</v>
      </c>
      <c r="AY211" s="203" t="s">
        <v>598</v>
      </c>
    </row>
    <row r="212" spans="2:65" s="13" customFormat="1">
      <c r="B212" s="204"/>
      <c r="C212" s="205"/>
      <c r="D212" s="194" t="s">
        <v>607</v>
      </c>
      <c r="E212" s="206" t="s">
        <v>447</v>
      </c>
      <c r="F212" s="207" t="s">
        <v>627</v>
      </c>
      <c r="G212" s="205"/>
      <c r="H212" s="208">
        <v>237.26</v>
      </c>
      <c r="I212" s="209"/>
      <c r="J212" s="205"/>
      <c r="K212" s="205"/>
      <c r="L212" s="210"/>
      <c r="M212" s="211"/>
      <c r="N212" s="212"/>
      <c r="O212" s="212"/>
      <c r="P212" s="212"/>
      <c r="Q212" s="212"/>
      <c r="R212" s="212"/>
      <c r="S212" s="212"/>
      <c r="T212" s="213"/>
      <c r="AT212" s="214" t="s">
        <v>607</v>
      </c>
      <c r="AU212" s="214" t="s">
        <v>525</v>
      </c>
      <c r="AV212" s="13" t="s">
        <v>605</v>
      </c>
      <c r="AW212" s="13" t="s">
        <v>478</v>
      </c>
      <c r="AX212" s="13" t="s">
        <v>523</v>
      </c>
      <c r="AY212" s="214" t="s">
        <v>598</v>
      </c>
    </row>
    <row r="213" spans="2:65" s="1" customFormat="1" ht="16.5" customHeight="1">
      <c r="B213" s="34"/>
      <c r="C213" s="180" t="s">
        <v>807</v>
      </c>
      <c r="D213" s="180" t="s">
        <v>600</v>
      </c>
      <c r="E213" s="181" t="s">
        <v>808</v>
      </c>
      <c r="F213" s="182" t="s">
        <v>809</v>
      </c>
      <c r="G213" s="183" t="s">
        <v>603</v>
      </c>
      <c r="H213" s="184">
        <v>237.26</v>
      </c>
      <c r="I213" s="185"/>
      <c r="J213" s="186">
        <f>ROUND(I213*H213,2)</f>
        <v>0</v>
      </c>
      <c r="K213" s="182" t="s">
        <v>604</v>
      </c>
      <c r="L213" s="38"/>
      <c r="M213" s="187" t="s">
        <v>447</v>
      </c>
      <c r="N213" s="188" t="s">
        <v>487</v>
      </c>
      <c r="O213" s="60"/>
      <c r="P213" s="189">
        <f>O213*H213</f>
        <v>0</v>
      </c>
      <c r="Q213" s="189">
        <v>1.2700000000000001E-3</v>
      </c>
      <c r="R213" s="189">
        <f>Q213*H213</f>
        <v>0.30132019999999998</v>
      </c>
      <c r="S213" s="189">
        <v>0</v>
      </c>
      <c r="T213" s="190">
        <f>S213*H213</f>
        <v>0</v>
      </c>
      <c r="AR213" s="17" t="s">
        <v>605</v>
      </c>
      <c r="AT213" s="17" t="s">
        <v>600</v>
      </c>
      <c r="AU213" s="17" t="s">
        <v>525</v>
      </c>
      <c r="AY213" s="17" t="s">
        <v>598</v>
      </c>
      <c r="BE213" s="191">
        <f>IF(N213="základní",J213,0)</f>
        <v>0</v>
      </c>
      <c r="BF213" s="191">
        <f>IF(N213="snížená",J213,0)</f>
        <v>0</v>
      </c>
      <c r="BG213" s="191">
        <f>IF(N213="zákl. přenesená",J213,0)</f>
        <v>0</v>
      </c>
      <c r="BH213" s="191">
        <f>IF(N213="sníž. přenesená",J213,0)</f>
        <v>0</v>
      </c>
      <c r="BI213" s="191">
        <f>IF(N213="nulová",J213,0)</f>
        <v>0</v>
      </c>
      <c r="BJ213" s="17" t="s">
        <v>523</v>
      </c>
      <c r="BK213" s="191">
        <f>ROUND(I213*H213,2)</f>
        <v>0</v>
      </c>
      <c r="BL213" s="17" t="s">
        <v>605</v>
      </c>
      <c r="BM213" s="17" t="s">
        <v>810</v>
      </c>
    </row>
    <row r="214" spans="2:65" s="1" customFormat="1" ht="16.5" customHeight="1">
      <c r="B214" s="34"/>
      <c r="C214" s="226" t="s">
        <v>811</v>
      </c>
      <c r="D214" s="226" t="s">
        <v>712</v>
      </c>
      <c r="E214" s="227" t="s">
        <v>812</v>
      </c>
      <c r="F214" s="228" t="s">
        <v>813</v>
      </c>
      <c r="G214" s="229" t="s">
        <v>814</v>
      </c>
      <c r="H214" s="230">
        <v>5.9320000000000004</v>
      </c>
      <c r="I214" s="231"/>
      <c r="J214" s="232">
        <f>ROUND(I214*H214,2)</f>
        <v>0</v>
      </c>
      <c r="K214" s="228" t="s">
        <v>604</v>
      </c>
      <c r="L214" s="233"/>
      <c r="M214" s="234" t="s">
        <v>447</v>
      </c>
      <c r="N214" s="235" t="s">
        <v>487</v>
      </c>
      <c r="O214" s="60"/>
      <c r="P214" s="189">
        <f>O214*H214</f>
        <v>0</v>
      </c>
      <c r="Q214" s="189">
        <v>1E-3</v>
      </c>
      <c r="R214" s="189">
        <f>Q214*H214</f>
        <v>5.9320000000000006E-3</v>
      </c>
      <c r="S214" s="189">
        <v>0</v>
      </c>
      <c r="T214" s="190">
        <f>S214*H214</f>
        <v>0</v>
      </c>
      <c r="AR214" s="17" t="s">
        <v>639</v>
      </c>
      <c r="AT214" s="17" t="s">
        <v>712</v>
      </c>
      <c r="AU214" s="17" t="s">
        <v>525</v>
      </c>
      <c r="AY214" s="17" t="s">
        <v>598</v>
      </c>
      <c r="BE214" s="191">
        <f>IF(N214="základní",J214,0)</f>
        <v>0</v>
      </c>
      <c r="BF214" s="191">
        <f>IF(N214="snížená",J214,0)</f>
        <v>0</v>
      </c>
      <c r="BG214" s="191">
        <f>IF(N214="zákl. přenesená",J214,0)</f>
        <v>0</v>
      </c>
      <c r="BH214" s="191">
        <f>IF(N214="sníž. přenesená",J214,0)</f>
        <v>0</v>
      </c>
      <c r="BI214" s="191">
        <f>IF(N214="nulová",J214,0)</f>
        <v>0</v>
      </c>
      <c r="BJ214" s="17" t="s">
        <v>523</v>
      </c>
      <c r="BK214" s="191">
        <f>ROUND(I214*H214,2)</f>
        <v>0</v>
      </c>
      <c r="BL214" s="17" t="s">
        <v>605</v>
      </c>
      <c r="BM214" s="17" t="s">
        <v>815</v>
      </c>
    </row>
    <row r="215" spans="2:65" s="12" customFormat="1">
      <c r="B215" s="192"/>
      <c r="C215" s="193"/>
      <c r="D215" s="194" t="s">
        <v>607</v>
      </c>
      <c r="E215" s="193"/>
      <c r="F215" s="196" t="s">
        <v>816</v>
      </c>
      <c r="G215" s="193"/>
      <c r="H215" s="197">
        <v>5.9320000000000004</v>
      </c>
      <c r="I215" s="198"/>
      <c r="J215" s="193"/>
      <c r="K215" s="193"/>
      <c r="L215" s="199"/>
      <c r="M215" s="200"/>
      <c r="N215" s="201"/>
      <c r="O215" s="201"/>
      <c r="P215" s="201"/>
      <c r="Q215" s="201"/>
      <c r="R215" s="201"/>
      <c r="S215" s="201"/>
      <c r="T215" s="202"/>
      <c r="AT215" s="203" t="s">
        <v>607</v>
      </c>
      <c r="AU215" s="203" t="s">
        <v>525</v>
      </c>
      <c r="AV215" s="12" t="s">
        <v>525</v>
      </c>
      <c r="AW215" s="12" t="s">
        <v>450</v>
      </c>
      <c r="AX215" s="12" t="s">
        <v>523</v>
      </c>
      <c r="AY215" s="203" t="s">
        <v>598</v>
      </c>
    </row>
    <row r="216" spans="2:65" s="11" customFormat="1" ht="22.9" customHeight="1">
      <c r="B216" s="164"/>
      <c r="C216" s="165"/>
      <c r="D216" s="166" t="s">
        <v>515</v>
      </c>
      <c r="E216" s="178" t="s">
        <v>525</v>
      </c>
      <c r="F216" s="178" t="s">
        <v>817</v>
      </c>
      <c r="G216" s="165"/>
      <c r="H216" s="165"/>
      <c r="I216" s="168"/>
      <c r="J216" s="179">
        <f>BK216</f>
        <v>0</v>
      </c>
      <c r="K216" s="165"/>
      <c r="L216" s="170"/>
      <c r="M216" s="171"/>
      <c r="N216" s="172"/>
      <c r="O216" s="172"/>
      <c r="P216" s="173">
        <f>SUM(P217:P220)</f>
        <v>0</v>
      </c>
      <c r="Q216" s="172"/>
      <c r="R216" s="173">
        <f>SUM(R217:R220)</f>
        <v>0.19434000000000001</v>
      </c>
      <c r="S216" s="172"/>
      <c r="T216" s="174">
        <f>SUM(T217:T220)</f>
        <v>0</v>
      </c>
      <c r="AR216" s="175" t="s">
        <v>523</v>
      </c>
      <c r="AT216" s="176" t="s">
        <v>515</v>
      </c>
      <c r="AU216" s="176" t="s">
        <v>523</v>
      </c>
      <c r="AY216" s="175" t="s">
        <v>598</v>
      </c>
      <c r="BK216" s="177">
        <f>SUM(BK217:BK220)</f>
        <v>0</v>
      </c>
    </row>
    <row r="217" spans="2:65" s="1" customFormat="1" ht="16.5" customHeight="1">
      <c r="B217" s="34"/>
      <c r="C217" s="180" t="s">
        <v>818</v>
      </c>
      <c r="D217" s="180" t="s">
        <v>600</v>
      </c>
      <c r="E217" s="181" t="s">
        <v>819</v>
      </c>
      <c r="F217" s="182" t="s">
        <v>820</v>
      </c>
      <c r="G217" s="183" t="s">
        <v>700</v>
      </c>
      <c r="H217" s="184">
        <v>3239</v>
      </c>
      <c r="I217" s="185"/>
      <c r="J217" s="186">
        <f>ROUND(I217*H217,2)</f>
        <v>0</v>
      </c>
      <c r="K217" s="182" t="s">
        <v>821</v>
      </c>
      <c r="L217" s="38"/>
      <c r="M217" s="187" t="s">
        <v>447</v>
      </c>
      <c r="N217" s="188" t="s">
        <v>487</v>
      </c>
      <c r="O217" s="60"/>
      <c r="P217" s="189">
        <f>O217*H217</f>
        <v>0</v>
      </c>
      <c r="Q217" s="189">
        <v>0</v>
      </c>
      <c r="R217" s="189">
        <f>Q217*H217</f>
        <v>0</v>
      </c>
      <c r="S217" s="189">
        <v>0</v>
      </c>
      <c r="T217" s="190">
        <f>S217*H217</f>
        <v>0</v>
      </c>
      <c r="AR217" s="17" t="s">
        <v>822</v>
      </c>
      <c r="AT217" s="17" t="s">
        <v>600</v>
      </c>
      <c r="AU217" s="17" t="s">
        <v>525</v>
      </c>
      <c r="AY217" s="17" t="s">
        <v>598</v>
      </c>
      <c r="BE217" s="191">
        <f>IF(N217="základní",J217,0)</f>
        <v>0</v>
      </c>
      <c r="BF217" s="191">
        <f>IF(N217="snížená",J217,0)</f>
        <v>0</v>
      </c>
      <c r="BG217" s="191">
        <f>IF(N217="zákl. přenesená",J217,0)</f>
        <v>0</v>
      </c>
      <c r="BH217" s="191">
        <f>IF(N217="sníž. přenesená",J217,0)</f>
        <v>0</v>
      </c>
      <c r="BI217" s="191">
        <f>IF(N217="nulová",J217,0)</f>
        <v>0</v>
      </c>
      <c r="BJ217" s="17" t="s">
        <v>523</v>
      </c>
      <c r="BK217" s="191">
        <f>ROUND(I217*H217,2)</f>
        <v>0</v>
      </c>
      <c r="BL217" s="17" t="s">
        <v>822</v>
      </c>
      <c r="BM217" s="17" t="s">
        <v>823</v>
      </c>
    </row>
    <row r="218" spans="2:65" s="12" customFormat="1">
      <c r="B218" s="192"/>
      <c r="C218" s="193"/>
      <c r="D218" s="194" t="s">
        <v>607</v>
      </c>
      <c r="E218" s="195" t="s">
        <v>447</v>
      </c>
      <c r="F218" s="196" t="s">
        <v>824</v>
      </c>
      <c r="G218" s="193"/>
      <c r="H218" s="197">
        <v>3239</v>
      </c>
      <c r="I218" s="198"/>
      <c r="J218" s="193"/>
      <c r="K218" s="193"/>
      <c r="L218" s="199"/>
      <c r="M218" s="200"/>
      <c r="N218" s="201"/>
      <c r="O218" s="201"/>
      <c r="P218" s="201"/>
      <c r="Q218" s="201"/>
      <c r="R218" s="201"/>
      <c r="S218" s="201"/>
      <c r="T218" s="202"/>
      <c r="AT218" s="203" t="s">
        <v>607</v>
      </c>
      <c r="AU218" s="203" t="s">
        <v>525</v>
      </c>
      <c r="AV218" s="12" t="s">
        <v>525</v>
      </c>
      <c r="AW218" s="12" t="s">
        <v>478</v>
      </c>
      <c r="AX218" s="12" t="s">
        <v>523</v>
      </c>
      <c r="AY218" s="203" t="s">
        <v>598</v>
      </c>
    </row>
    <row r="219" spans="2:65" s="1" customFormat="1" ht="16.5" customHeight="1">
      <c r="B219" s="34"/>
      <c r="C219" s="226" t="s">
        <v>825</v>
      </c>
      <c r="D219" s="226" t="s">
        <v>712</v>
      </c>
      <c r="E219" s="227" t="s">
        <v>826</v>
      </c>
      <c r="F219" s="228" t="s">
        <v>827</v>
      </c>
      <c r="G219" s="229" t="s">
        <v>700</v>
      </c>
      <c r="H219" s="230">
        <v>3886.8</v>
      </c>
      <c r="I219" s="231"/>
      <c r="J219" s="232">
        <f>ROUND(I219*H219,2)</f>
        <v>0</v>
      </c>
      <c r="K219" s="228" t="s">
        <v>828</v>
      </c>
      <c r="L219" s="233"/>
      <c r="M219" s="234" t="s">
        <v>447</v>
      </c>
      <c r="N219" s="235" t="s">
        <v>487</v>
      </c>
      <c r="O219" s="60"/>
      <c r="P219" s="189">
        <f>O219*H219</f>
        <v>0</v>
      </c>
      <c r="Q219" s="189">
        <v>5.0000000000000002E-5</v>
      </c>
      <c r="R219" s="189">
        <f>Q219*H219</f>
        <v>0.19434000000000001</v>
      </c>
      <c r="S219" s="189">
        <v>0</v>
      </c>
      <c r="T219" s="190">
        <f>S219*H219</f>
        <v>0</v>
      </c>
      <c r="AR219" s="17" t="s">
        <v>829</v>
      </c>
      <c r="AT219" s="17" t="s">
        <v>712</v>
      </c>
      <c r="AU219" s="17" t="s">
        <v>525</v>
      </c>
      <c r="AY219" s="17" t="s">
        <v>598</v>
      </c>
      <c r="BE219" s="191">
        <f>IF(N219="základní",J219,0)</f>
        <v>0</v>
      </c>
      <c r="BF219" s="191">
        <f>IF(N219="snížená",J219,0)</f>
        <v>0</v>
      </c>
      <c r="BG219" s="191">
        <f>IF(N219="zákl. přenesená",J219,0)</f>
        <v>0</v>
      </c>
      <c r="BH219" s="191">
        <f>IF(N219="sníž. přenesená",J219,0)</f>
        <v>0</v>
      </c>
      <c r="BI219" s="191">
        <f>IF(N219="nulová",J219,0)</f>
        <v>0</v>
      </c>
      <c r="BJ219" s="17" t="s">
        <v>523</v>
      </c>
      <c r="BK219" s="191">
        <f>ROUND(I219*H219,2)</f>
        <v>0</v>
      </c>
      <c r="BL219" s="17" t="s">
        <v>829</v>
      </c>
      <c r="BM219" s="17" t="s">
        <v>830</v>
      </c>
    </row>
    <row r="220" spans="2:65" s="12" customFormat="1">
      <c r="B220" s="192"/>
      <c r="C220" s="193"/>
      <c r="D220" s="194" t="s">
        <v>607</v>
      </c>
      <c r="E220" s="193"/>
      <c r="F220" s="196" t="s">
        <v>831</v>
      </c>
      <c r="G220" s="193"/>
      <c r="H220" s="197">
        <v>3886.8</v>
      </c>
      <c r="I220" s="198"/>
      <c r="J220" s="193"/>
      <c r="K220" s="193"/>
      <c r="L220" s="199"/>
      <c r="M220" s="200"/>
      <c r="N220" s="201"/>
      <c r="O220" s="201"/>
      <c r="P220" s="201"/>
      <c r="Q220" s="201"/>
      <c r="R220" s="201"/>
      <c r="S220" s="201"/>
      <c r="T220" s="202"/>
      <c r="AT220" s="203" t="s">
        <v>607</v>
      </c>
      <c r="AU220" s="203" t="s">
        <v>525</v>
      </c>
      <c r="AV220" s="12" t="s">
        <v>525</v>
      </c>
      <c r="AW220" s="12" t="s">
        <v>450</v>
      </c>
      <c r="AX220" s="12" t="s">
        <v>523</v>
      </c>
      <c r="AY220" s="203" t="s">
        <v>598</v>
      </c>
    </row>
    <row r="221" spans="2:65" s="11" customFormat="1" ht="22.9" customHeight="1">
      <c r="B221" s="164"/>
      <c r="C221" s="165"/>
      <c r="D221" s="166" t="s">
        <v>515</v>
      </c>
      <c r="E221" s="178" t="s">
        <v>605</v>
      </c>
      <c r="F221" s="178" t="s">
        <v>832</v>
      </c>
      <c r="G221" s="165"/>
      <c r="H221" s="165"/>
      <c r="I221" s="168"/>
      <c r="J221" s="179">
        <f>BK221</f>
        <v>0</v>
      </c>
      <c r="K221" s="165"/>
      <c r="L221" s="170"/>
      <c r="M221" s="171"/>
      <c r="N221" s="172"/>
      <c r="O221" s="172"/>
      <c r="P221" s="173">
        <f>SUM(P222:P227)</f>
        <v>0</v>
      </c>
      <c r="Q221" s="172"/>
      <c r="R221" s="173">
        <f>SUM(R222:R227)</f>
        <v>0</v>
      </c>
      <c r="S221" s="172"/>
      <c r="T221" s="174">
        <f>SUM(T222:T227)</f>
        <v>0</v>
      </c>
      <c r="AR221" s="175" t="s">
        <v>523</v>
      </c>
      <c r="AT221" s="176" t="s">
        <v>515</v>
      </c>
      <c r="AU221" s="176" t="s">
        <v>523</v>
      </c>
      <c r="AY221" s="175" t="s">
        <v>598</v>
      </c>
      <c r="BK221" s="177">
        <f>SUM(BK222:BK227)</f>
        <v>0</v>
      </c>
    </row>
    <row r="222" spans="2:65" s="1" customFormat="1" ht="16.5" customHeight="1">
      <c r="B222" s="34"/>
      <c r="C222" s="180" t="s">
        <v>833</v>
      </c>
      <c r="D222" s="180" t="s">
        <v>600</v>
      </c>
      <c r="E222" s="181" t="s">
        <v>834</v>
      </c>
      <c r="F222" s="182" t="s">
        <v>835</v>
      </c>
      <c r="G222" s="183" t="s">
        <v>669</v>
      </c>
      <c r="H222" s="184">
        <v>17.68</v>
      </c>
      <c r="I222" s="185"/>
      <c r="J222" s="186">
        <f>ROUND(I222*H222,2)</f>
        <v>0</v>
      </c>
      <c r="K222" s="182" t="s">
        <v>604</v>
      </c>
      <c r="L222" s="38"/>
      <c r="M222" s="187" t="s">
        <v>447</v>
      </c>
      <c r="N222" s="188" t="s">
        <v>487</v>
      </c>
      <c r="O222" s="60"/>
      <c r="P222" s="189">
        <f>O222*H222</f>
        <v>0</v>
      </c>
      <c r="Q222" s="189">
        <v>0</v>
      </c>
      <c r="R222" s="189">
        <f>Q222*H222</f>
        <v>0</v>
      </c>
      <c r="S222" s="189">
        <v>0</v>
      </c>
      <c r="T222" s="190">
        <f>S222*H222</f>
        <v>0</v>
      </c>
      <c r="AR222" s="17" t="s">
        <v>605</v>
      </c>
      <c r="AT222" s="17" t="s">
        <v>600</v>
      </c>
      <c r="AU222" s="17" t="s">
        <v>525</v>
      </c>
      <c r="AY222" s="17" t="s">
        <v>598</v>
      </c>
      <c r="BE222" s="191">
        <f>IF(N222="základní",J222,0)</f>
        <v>0</v>
      </c>
      <c r="BF222" s="191">
        <f>IF(N222="snížená",J222,0)</f>
        <v>0</v>
      </c>
      <c r="BG222" s="191">
        <f>IF(N222="zákl. přenesená",J222,0)</f>
        <v>0</v>
      </c>
      <c r="BH222" s="191">
        <f>IF(N222="sníž. přenesená",J222,0)</f>
        <v>0</v>
      </c>
      <c r="BI222" s="191">
        <f>IF(N222="nulová",J222,0)</f>
        <v>0</v>
      </c>
      <c r="BJ222" s="17" t="s">
        <v>523</v>
      </c>
      <c r="BK222" s="191">
        <f>ROUND(I222*H222,2)</f>
        <v>0</v>
      </c>
      <c r="BL222" s="17" t="s">
        <v>605</v>
      </c>
      <c r="BM222" s="17" t="s">
        <v>836</v>
      </c>
    </row>
    <row r="223" spans="2:65" s="12" customFormat="1">
      <c r="B223" s="192"/>
      <c r="C223" s="193"/>
      <c r="D223" s="194" t="s">
        <v>607</v>
      </c>
      <c r="E223" s="195" t="s">
        <v>447</v>
      </c>
      <c r="F223" s="196" t="s">
        <v>837</v>
      </c>
      <c r="G223" s="193"/>
      <c r="H223" s="197">
        <v>5</v>
      </c>
      <c r="I223" s="198"/>
      <c r="J223" s="193"/>
      <c r="K223" s="193"/>
      <c r="L223" s="199"/>
      <c r="M223" s="200"/>
      <c r="N223" s="201"/>
      <c r="O223" s="201"/>
      <c r="P223" s="201"/>
      <c r="Q223" s="201"/>
      <c r="R223" s="201"/>
      <c r="S223" s="201"/>
      <c r="T223" s="202"/>
      <c r="AT223" s="203" t="s">
        <v>607</v>
      </c>
      <c r="AU223" s="203" t="s">
        <v>525</v>
      </c>
      <c r="AV223" s="12" t="s">
        <v>525</v>
      </c>
      <c r="AW223" s="12" t="s">
        <v>478</v>
      </c>
      <c r="AX223" s="12" t="s">
        <v>516</v>
      </c>
      <c r="AY223" s="203" t="s">
        <v>598</v>
      </c>
    </row>
    <row r="224" spans="2:65" s="12" customFormat="1">
      <c r="B224" s="192"/>
      <c r="C224" s="193"/>
      <c r="D224" s="194" t="s">
        <v>607</v>
      </c>
      <c r="E224" s="195" t="s">
        <v>447</v>
      </c>
      <c r="F224" s="196" t="s">
        <v>838</v>
      </c>
      <c r="G224" s="193"/>
      <c r="H224" s="197">
        <v>8.8000000000000007</v>
      </c>
      <c r="I224" s="198"/>
      <c r="J224" s="193"/>
      <c r="K224" s="193"/>
      <c r="L224" s="199"/>
      <c r="M224" s="200"/>
      <c r="N224" s="201"/>
      <c r="O224" s="201"/>
      <c r="P224" s="201"/>
      <c r="Q224" s="201"/>
      <c r="R224" s="201"/>
      <c r="S224" s="201"/>
      <c r="T224" s="202"/>
      <c r="AT224" s="203" t="s">
        <v>607</v>
      </c>
      <c r="AU224" s="203" t="s">
        <v>525</v>
      </c>
      <c r="AV224" s="12" t="s">
        <v>525</v>
      </c>
      <c r="AW224" s="12" t="s">
        <v>478</v>
      </c>
      <c r="AX224" s="12" t="s">
        <v>516</v>
      </c>
      <c r="AY224" s="203" t="s">
        <v>598</v>
      </c>
    </row>
    <row r="225" spans="2:65" s="12" customFormat="1">
      <c r="B225" s="192"/>
      <c r="C225" s="193"/>
      <c r="D225" s="194" t="s">
        <v>607</v>
      </c>
      <c r="E225" s="195" t="s">
        <v>447</v>
      </c>
      <c r="F225" s="196" t="s">
        <v>839</v>
      </c>
      <c r="G225" s="193"/>
      <c r="H225" s="197">
        <v>1</v>
      </c>
      <c r="I225" s="198"/>
      <c r="J225" s="193"/>
      <c r="K225" s="193"/>
      <c r="L225" s="199"/>
      <c r="M225" s="200"/>
      <c r="N225" s="201"/>
      <c r="O225" s="201"/>
      <c r="P225" s="201"/>
      <c r="Q225" s="201"/>
      <c r="R225" s="201"/>
      <c r="S225" s="201"/>
      <c r="T225" s="202"/>
      <c r="AT225" s="203" t="s">
        <v>607</v>
      </c>
      <c r="AU225" s="203" t="s">
        <v>525</v>
      </c>
      <c r="AV225" s="12" t="s">
        <v>525</v>
      </c>
      <c r="AW225" s="12" t="s">
        <v>478</v>
      </c>
      <c r="AX225" s="12" t="s">
        <v>516</v>
      </c>
      <c r="AY225" s="203" t="s">
        <v>598</v>
      </c>
    </row>
    <row r="226" spans="2:65" s="12" customFormat="1">
      <c r="B226" s="192"/>
      <c r="C226" s="193"/>
      <c r="D226" s="194" t="s">
        <v>607</v>
      </c>
      <c r="E226" s="195" t="s">
        <v>447</v>
      </c>
      <c r="F226" s="196" t="s">
        <v>840</v>
      </c>
      <c r="G226" s="193"/>
      <c r="H226" s="197">
        <v>2.88</v>
      </c>
      <c r="I226" s="198"/>
      <c r="J226" s="193"/>
      <c r="K226" s="193"/>
      <c r="L226" s="199"/>
      <c r="M226" s="200"/>
      <c r="N226" s="201"/>
      <c r="O226" s="201"/>
      <c r="P226" s="201"/>
      <c r="Q226" s="201"/>
      <c r="R226" s="201"/>
      <c r="S226" s="201"/>
      <c r="T226" s="202"/>
      <c r="AT226" s="203" t="s">
        <v>607</v>
      </c>
      <c r="AU226" s="203" t="s">
        <v>525</v>
      </c>
      <c r="AV226" s="12" t="s">
        <v>525</v>
      </c>
      <c r="AW226" s="12" t="s">
        <v>478</v>
      </c>
      <c r="AX226" s="12" t="s">
        <v>516</v>
      </c>
      <c r="AY226" s="203" t="s">
        <v>598</v>
      </c>
    </row>
    <row r="227" spans="2:65" s="13" customFormat="1">
      <c r="B227" s="204"/>
      <c r="C227" s="205"/>
      <c r="D227" s="194" t="s">
        <v>607</v>
      </c>
      <c r="E227" s="206" t="s">
        <v>447</v>
      </c>
      <c r="F227" s="207" t="s">
        <v>627</v>
      </c>
      <c r="G227" s="205"/>
      <c r="H227" s="208">
        <v>17.68</v>
      </c>
      <c r="I227" s="209"/>
      <c r="J227" s="205"/>
      <c r="K227" s="205"/>
      <c r="L227" s="210"/>
      <c r="M227" s="211"/>
      <c r="N227" s="212"/>
      <c r="O227" s="212"/>
      <c r="P227" s="212"/>
      <c r="Q227" s="212"/>
      <c r="R227" s="212"/>
      <c r="S227" s="212"/>
      <c r="T227" s="213"/>
      <c r="AT227" s="214" t="s">
        <v>607</v>
      </c>
      <c r="AU227" s="214" t="s">
        <v>525</v>
      </c>
      <c r="AV227" s="13" t="s">
        <v>605</v>
      </c>
      <c r="AW227" s="13" t="s">
        <v>478</v>
      </c>
      <c r="AX227" s="13" t="s">
        <v>523</v>
      </c>
      <c r="AY227" s="214" t="s">
        <v>598</v>
      </c>
    </row>
    <row r="228" spans="2:65" s="11" customFormat="1" ht="22.9" customHeight="1">
      <c r="B228" s="164"/>
      <c r="C228" s="165"/>
      <c r="D228" s="166" t="s">
        <v>515</v>
      </c>
      <c r="E228" s="178" t="s">
        <v>619</v>
      </c>
      <c r="F228" s="178" t="s">
        <v>841</v>
      </c>
      <c r="G228" s="165"/>
      <c r="H228" s="165"/>
      <c r="I228" s="168"/>
      <c r="J228" s="179">
        <f>BK228</f>
        <v>0</v>
      </c>
      <c r="K228" s="165"/>
      <c r="L228" s="170"/>
      <c r="M228" s="171"/>
      <c r="N228" s="172"/>
      <c r="O228" s="172"/>
      <c r="P228" s="173">
        <f>SUM(P229:P281)</f>
        <v>0</v>
      </c>
      <c r="Q228" s="172"/>
      <c r="R228" s="173">
        <f>SUM(R229:R281)</f>
        <v>6.7656600000000005</v>
      </c>
      <c r="S228" s="172"/>
      <c r="T228" s="174">
        <f>SUM(T229:T281)</f>
        <v>0</v>
      </c>
      <c r="AR228" s="175" t="s">
        <v>523</v>
      </c>
      <c r="AT228" s="176" t="s">
        <v>515</v>
      </c>
      <c r="AU228" s="176" t="s">
        <v>523</v>
      </c>
      <c r="AY228" s="175" t="s">
        <v>598</v>
      </c>
      <c r="BK228" s="177">
        <f>SUM(BK229:BK281)</f>
        <v>0</v>
      </c>
    </row>
    <row r="229" spans="2:65" s="1" customFormat="1" ht="16.5" customHeight="1">
      <c r="B229" s="34"/>
      <c r="C229" s="180" t="s">
        <v>842</v>
      </c>
      <c r="D229" s="180" t="s">
        <v>600</v>
      </c>
      <c r="E229" s="181" t="s">
        <v>843</v>
      </c>
      <c r="F229" s="182" t="s">
        <v>844</v>
      </c>
      <c r="G229" s="183" t="s">
        <v>603</v>
      </c>
      <c r="H229" s="184">
        <v>34.92</v>
      </c>
      <c r="I229" s="185"/>
      <c r="J229" s="186">
        <f>ROUND(I229*H229,2)</f>
        <v>0</v>
      </c>
      <c r="K229" s="182" t="s">
        <v>604</v>
      </c>
      <c r="L229" s="38"/>
      <c r="M229" s="187" t="s">
        <v>447</v>
      </c>
      <c r="N229" s="188" t="s">
        <v>487</v>
      </c>
      <c r="O229" s="60"/>
      <c r="P229" s="189">
        <f>O229*H229</f>
        <v>0</v>
      </c>
      <c r="Q229" s="189">
        <v>0</v>
      </c>
      <c r="R229" s="189">
        <f>Q229*H229</f>
        <v>0</v>
      </c>
      <c r="S229" s="189">
        <v>0</v>
      </c>
      <c r="T229" s="190">
        <f>S229*H229</f>
        <v>0</v>
      </c>
      <c r="AR229" s="17" t="s">
        <v>605</v>
      </c>
      <c r="AT229" s="17" t="s">
        <v>600</v>
      </c>
      <c r="AU229" s="17" t="s">
        <v>525</v>
      </c>
      <c r="AY229" s="17" t="s">
        <v>598</v>
      </c>
      <c r="BE229" s="191">
        <f>IF(N229="základní",J229,0)</f>
        <v>0</v>
      </c>
      <c r="BF229" s="191">
        <f>IF(N229="snížená",J229,0)</f>
        <v>0</v>
      </c>
      <c r="BG229" s="191">
        <f>IF(N229="zákl. přenesená",J229,0)</f>
        <v>0</v>
      </c>
      <c r="BH229" s="191">
        <f>IF(N229="sníž. přenesená",J229,0)</f>
        <v>0</v>
      </c>
      <c r="BI229" s="191">
        <f>IF(N229="nulová",J229,0)</f>
        <v>0</v>
      </c>
      <c r="BJ229" s="17" t="s">
        <v>523</v>
      </c>
      <c r="BK229" s="191">
        <f>ROUND(I229*H229,2)</f>
        <v>0</v>
      </c>
      <c r="BL229" s="17" t="s">
        <v>605</v>
      </c>
      <c r="BM229" s="17" t="s">
        <v>845</v>
      </c>
    </row>
    <row r="230" spans="2:65" s="12" customFormat="1">
      <c r="B230" s="192"/>
      <c r="C230" s="193"/>
      <c r="D230" s="194" t="s">
        <v>607</v>
      </c>
      <c r="E230" s="195" t="s">
        <v>447</v>
      </c>
      <c r="F230" s="196" t="s">
        <v>846</v>
      </c>
      <c r="G230" s="193"/>
      <c r="H230" s="197">
        <v>3</v>
      </c>
      <c r="I230" s="198"/>
      <c r="J230" s="193"/>
      <c r="K230" s="193"/>
      <c r="L230" s="199"/>
      <c r="M230" s="200"/>
      <c r="N230" s="201"/>
      <c r="O230" s="201"/>
      <c r="P230" s="201"/>
      <c r="Q230" s="201"/>
      <c r="R230" s="201"/>
      <c r="S230" s="201"/>
      <c r="T230" s="202"/>
      <c r="AT230" s="203" t="s">
        <v>607</v>
      </c>
      <c r="AU230" s="203" t="s">
        <v>525</v>
      </c>
      <c r="AV230" s="12" t="s">
        <v>525</v>
      </c>
      <c r="AW230" s="12" t="s">
        <v>478</v>
      </c>
      <c r="AX230" s="12" t="s">
        <v>516</v>
      </c>
      <c r="AY230" s="203" t="s">
        <v>598</v>
      </c>
    </row>
    <row r="231" spans="2:65" s="12" customFormat="1">
      <c r="B231" s="192"/>
      <c r="C231" s="193"/>
      <c r="D231" s="194" t="s">
        <v>607</v>
      </c>
      <c r="E231" s="195" t="s">
        <v>447</v>
      </c>
      <c r="F231" s="196" t="s">
        <v>847</v>
      </c>
      <c r="G231" s="193"/>
      <c r="H231" s="197">
        <v>6</v>
      </c>
      <c r="I231" s="198"/>
      <c r="J231" s="193"/>
      <c r="K231" s="193"/>
      <c r="L231" s="199"/>
      <c r="M231" s="200"/>
      <c r="N231" s="201"/>
      <c r="O231" s="201"/>
      <c r="P231" s="201"/>
      <c r="Q231" s="201"/>
      <c r="R231" s="201"/>
      <c r="S231" s="201"/>
      <c r="T231" s="202"/>
      <c r="AT231" s="203" t="s">
        <v>607</v>
      </c>
      <c r="AU231" s="203" t="s">
        <v>525</v>
      </c>
      <c r="AV231" s="12" t="s">
        <v>525</v>
      </c>
      <c r="AW231" s="12" t="s">
        <v>478</v>
      </c>
      <c r="AX231" s="12" t="s">
        <v>516</v>
      </c>
      <c r="AY231" s="203" t="s">
        <v>598</v>
      </c>
    </row>
    <row r="232" spans="2:65" s="12" customFormat="1">
      <c r="B232" s="192"/>
      <c r="C232" s="193"/>
      <c r="D232" s="194" t="s">
        <v>607</v>
      </c>
      <c r="E232" s="195" t="s">
        <v>447</v>
      </c>
      <c r="F232" s="196" t="s">
        <v>626</v>
      </c>
      <c r="G232" s="193"/>
      <c r="H232" s="197">
        <v>25.92</v>
      </c>
      <c r="I232" s="198"/>
      <c r="J232" s="193"/>
      <c r="K232" s="193"/>
      <c r="L232" s="199"/>
      <c r="M232" s="200"/>
      <c r="N232" s="201"/>
      <c r="O232" s="201"/>
      <c r="P232" s="201"/>
      <c r="Q232" s="201"/>
      <c r="R232" s="201"/>
      <c r="S232" s="201"/>
      <c r="T232" s="202"/>
      <c r="AT232" s="203" t="s">
        <v>607</v>
      </c>
      <c r="AU232" s="203" t="s">
        <v>525</v>
      </c>
      <c r="AV232" s="12" t="s">
        <v>525</v>
      </c>
      <c r="AW232" s="12" t="s">
        <v>478</v>
      </c>
      <c r="AX232" s="12" t="s">
        <v>516</v>
      </c>
      <c r="AY232" s="203" t="s">
        <v>598</v>
      </c>
    </row>
    <row r="233" spans="2:65" s="13" customFormat="1">
      <c r="B233" s="204"/>
      <c r="C233" s="205"/>
      <c r="D233" s="194" t="s">
        <v>607</v>
      </c>
      <c r="E233" s="206" t="s">
        <v>447</v>
      </c>
      <c r="F233" s="207" t="s">
        <v>627</v>
      </c>
      <c r="G233" s="205"/>
      <c r="H233" s="208">
        <v>34.92</v>
      </c>
      <c r="I233" s="209"/>
      <c r="J233" s="205"/>
      <c r="K233" s="205"/>
      <c r="L233" s="210"/>
      <c r="M233" s="211"/>
      <c r="N233" s="212"/>
      <c r="O233" s="212"/>
      <c r="P233" s="212"/>
      <c r="Q233" s="212"/>
      <c r="R233" s="212"/>
      <c r="S233" s="212"/>
      <c r="T233" s="213"/>
      <c r="AT233" s="214" t="s">
        <v>607</v>
      </c>
      <c r="AU233" s="214" t="s">
        <v>525</v>
      </c>
      <c r="AV233" s="13" t="s">
        <v>605</v>
      </c>
      <c r="AW233" s="13" t="s">
        <v>478</v>
      </c>
      <c r="AX233" s="13" t="s">
        <v>523</v>
      </c>
      <c r="AY233" s="214" t="s">
        <v>598</v>
      </c>
    </row>
    <row r="234" spans="2:65" s="1" customFormat="1" ht="16.5" customHeight="1">
      <c r="B234" s="34"/>
      <c r="C234" s="180" t="s">
        <v>848</v>
      </c>
      <c r="D234" s="180" t="s">
        <v>600</v>
      </c>
      <c r="E234" s="181" t="s">
        <v>849</v>
      </c>
      <c r="F234" s="182" t="s">
        <v>850</v>
      </c>
      <c r="G234" s="183" t="s">
        <v>603</v>
      </c>
      <c r="H234" s="184">
        <v>7.5</v>
      </c>
      <c r="I234" s="185"/>
      <c r="J234" s="186">
        <f>ROUND(I234*H234,2)</f>
        <v>0</v>
      </c>
      <c r="K234" s="182" t="s">
        <v>604</v>
      </c>
      <c r="L234" s="38"/>
      <c r="M234" s="187" t="s">
        <v>447</v>
      </c>
      <c r="N234" s="188" t="s">
        <v>487</v>
      </c>
      <c r="O234" s="60"/>
      <c r="P234" s="189">
        <f>O234*H234</f>
        <v>0</v>
      </c>
      <c r="Q234" s="189">
        <v>0</v>
      </c>
      <c r="R234" s="189">
        <f>Q234*H234</f>
        <v>0</v>
      </c>
      <c r="S234" s="189">
        <v>0</v>
      </c>
      <c r="T234" s="190">
        <f>S234*H234</f>
        <v>0</v>
      </c>
      <c r="AR234" s="17" t="s">
        <v>605</v>
      </c>
      <c r="AT234" s="17" t="s">
        <v>600</v>
      </c>
      <c r="AU234" s="17" t="s">
        <v>525</v>
      </c>
      <c r="AY234" s="17" t="s">
        <v>598</v>
      </c>
      <c r="BE234" s="191">
        <f>IF(N234="základní",J234,0)</f>
        <v>0</v>
      </c>
      <c r="BF234" s="191">
        <f>IF(N234="snížená",J234,0)</f>
        <v>0</v>
      </c>
      <c r="BG234" s="191">
        <f>IF(N234="zákl. přenesená",J234,0)</f>
        <v>0</v>
      </c>
      <c r="BH234" s="191">
        <f>IF(N234="sníž. přenesená",J234,0)</f>
        <v>0</v>
      </c>
      <c r="BI234" s="191">
        <f>IF(N234="nulová",J234,0)</f>
        <v>0</v>
      </c>
      <c r="BJ234" s="17" t="s">
        <v>523</v>
      </c>
      <c r="BK234" s="191">
        <f>ROUND(I234*H234,2)</f>
        <v>0</v>
      </c>
      <c r="BL234" s="17" t="s">
        <v>605</v>
      </c>
      <c r="BM234" s="17" t="s">
        <v>851</v>
      </c>
    </row>
    <row r="235" spans="2:65" s="1" customFormat="1" ht="16.5" customHeight="1">
      <c r="B235" s="34"/>
      <c r="C235" s="180" t="s">
        <v>852</v>
      </c>
      <c r="D235" s="180" t="s">
        <v>600</v>
      </c>
      <c r="E235" s="181" t="s">
        <v>853</v>
      </c>
      <c r="F235" s="182" t="s">
        <v>854</v>
      </c>
      <c r="G235" s="183" t="s">
        <v>603</v>
      </c>
      <c r="H235" s="184">
        <v>60.5</v>
      </c>
      <c r="I235" s="185"/>
      <c r="J235" s="186">
        <f>ROUND(I235*H235,2)</f>
        <v>0</v>
      </c>
      <c r="K235" s="182" t="s">
        <v>604</v>
      </c>
      <c r="L235" s="38"/>
      <c r="M235" s="187" t="s">
        <v>447</v>
      </c>
      <c r="N235" s="188" t="s">
        <v>487</v>
      </c>
      <c r="O235" s="60"/>
      <c r="P235" s="189">
        <f>O235*H235</f>
        <v>0</v>
      </c>
      <c r="Q235" s="189">
        <v>0</v>
      </c>
      <c r="R235" s="189">
        <f>Q235*H235</f>
        <v>0</v>
      </c>
      <c r="S235" s="189">
        <v>0</v>
      </c>
      <c r="T235" s="190">
        <f>S235*H235</f>
        <v>0</v>
      </c>
      <c r="AR235" s="17" t="s">
        <v>605</v>
      </c>
      <c r="AT235" s="17" t="s">
        <v>600</v>
      </c>
      <c r="AU235" s="17" t="s">
        <v>525</v>
      </c>
      <c r="AY235" s="17" t="s">
        <v>598</v>
      </c>
      <c r="BE235" s="191">
        <f>IF(N235="základní",J235,0)</f>
        <v>0</v>
      </c>
      <c r="BF235" s="191">
        <f>IF(N235="snížená",J235,0)</f>
        <v>0</v>
      </c>
      <c r="BG235" s="191">
        <f>IF(N235="zákl. přenesená",J235,0)</f>
        <v>0</v>
      </c>
      <c r="BH235" s="191">
        <f>IF(N235="sníž. přenesená",J235,0)</f>
        <v>0</v>
      </c>
      <c r="BI235" s="191">
        <f>IF(N235="nulová",J235,0)</f>
        <v>0</v>
      </c>
      <c r="BJ235" s="17" t="s">
        <v>523</v>
      </c>
      <c r="BK235" s="191">
        <f>ROUND(I235*H235,2)</f>
        <v>0</v>
      </c>
      <c r="BL235" s="17" t="s">
        <v>605</v>
      </c>
      <c r="BM235" s="17" t="s">
        <v>855</v>
      </c>
    </row>
    <row r="236" spans="2:65" s="12" customFormat="1">
      <c r="B236" s="192"/>
      <c r="C236" s="193"/>
      <c r="D236" s="194" t="s">
        <v>607</v>
      </c>
      <c r="E236" s="195" t="s">
        <v>447</v>
      </c>
      <c r="F236" s="196" t="s">
        <v>856</v>
      </c>
      <c r="G236" s="193"/>
      <c r="H236" s="197">
        <v>18</v>
      </c>
      <c r="I236" s="198"/>
      <c r="J236" s="193"/>
      <c r="K236" s="193"/>
      <c r="L236" s="199"/>
      <c r="M236" s="200"/>
      <c r="N236" s="201"/>
      <c r="O236" s="201"/>
      <c r="P236" s="201"/>
      <c r="Q236" s="201"/>
      <c r="R236" s="201"/>
      <c r="S236" s="201"/>
      <c r="T236" s="202"/>
      <c r="AT236" s="203" t="s">
        <v>607</v>
      </c>
      <c r="AU236" s="203" t="s">
        <v>525</v>
      </c>
      <c r="AV236" s="12" t="s">
        <v>525</v>
      </c>
      <c r="AW236" s="12" t="s">
        <v>478</v>
      </c>
      <c r="AX236" s="12" t="s">
        <v>516</v>
      </c>
      <c r="AY236" s="203" t="s">
        <v>598</v>
      </c>
    </row>
    <row r="237" spans="2:65" s="12" customFormat="1">
      <c r="B237" s="192"/>
      <c r="C237" s="193"/>
      <c r="D237" s="194" t="s">
        <v>607</v>
      </c>
      <c r="E237" s="195" t="s">
        <v>447</v>
      </c>
      <c r="F237" s="196" t="s">
        <v>857</v>
      </c>
      <c r="G237" s="193"/>
      <c r="H237" s="197">
        <v>30</v>
      </c>
      <c r="I237" s="198"/>
      <c r="J237" s="193"/>
      <c r="K237" s="193"/>
      <c r="L237" s="199"/>
      <c r="M237" s="200"/>
      <c r="N237" s="201"/>
      <c r="O237" s="201"/>
      <c r="P237" s="201"/>
      <c r="Q237" s="201"/>
      <c r="R237" s="201"/>
      <c r="S237" s="201"/>
      <c r="T237" s="202"/>
      <c r="AT237" s="203" t="s">
        <v>607</v>
      </c>
      <c r="AU237" s="203" t="s">
        <v>525</v>
      </c>
      <c r="AV237" s="12" t="s">
        <v>525</v>
      </c>
      <c r="AW237" s="12" t="s">
        <v>478</v>
      </c>
      <c r="AX237" s="12" t="s">
        <v>516</v>
      </c>
      <c r="AY237" s="203" t="s">
        <v>598</v>
      </c>
    </row>
    <row r="238" spans="2:65" s="12" customFormat="1">
      <c r="B238" s="192"/>
      <c r="C238" s="193"/>
      <c r="D238" s="194" t="s">
        <v>607</v>
      </c>
      <c r="E238" s="195" t="s">
        <v>447</v>
      </c>
      <c r="F238" s="196" t="s">
        <v>625</v>
      </c>
      <c r="G238" s="193"/>
      <c r="H238" s="197">
        <v>12.5</v>
      </c>
      <c r="I238" s="198"/>
      <c r="J238" s="193"/>
      <c r="K238" s="193"/>
      <c r="L238" s="199"/>
      <c r="M238" s="200"/>
      <c r="N238" s="201"/>
      <c r="O238" s="201"/>
      <c r="P238" s="201"/>
      <c r="Q238" s="201"/>
      <c r="R238" s="201"/>
      <c r="S238" s="201"/>
      <c r="T238" s="202"/>
      <c r="AT238" s="203" t="s">
        <v>607</v>
      </c>
      <c r="AU238" s="203" t="s">
        <v>525</v>
      </c>
      <c r="AV238" s="12" t="s">
        <v>525</v>
      </c>
      <c r="AW238" s="12" t="s">
        <v>478</v>
      </c>
      <c r="AX238" s="12" t="s">
        <v>516</v>
      </c>
      <c r="AY238" s="203" t="s">
        <v>598</v>
      </c>
    </row>
    <row r="239" spans="2:65" s="13" customFormat="1">
      <c r="B239" s="204"/>
      <c r="C239" s="205"/>
      <c r="D239" s="194" t="s">
        <v>607</v>
      </c>
      <c r="E239" s="206" t="s">
        <v>447</v>
      </c>
      <c r="F239" s="207" t="s">
        <v>627</v>
      </c>
      <c r="G239" s="205"/>
      <c r="H239" s="208">
        <v>60.5</v>
      </c>
      <c r="I239" s="209"/>
      <c r="J239" s="205"/>
      <c r="K239" s="205"/>
      <c r="L239" s="210"/>
      <c r="M239" s="211"/>
      <c r="N239" s="212"/>
      <c r="O239" s="212"/>
      <c r="P239" s="212"/>
      <c r="Q239" s="212"/>
      <c r="R239" s="212"/>
      <c r="S239" s="212"/>
      <c r="T239" s="213"/>
      <c r="AT239" s="214" t="s">
        <v>607</v>
      </c>
      <c r="AU239" s="214" t="s">
        <v>525</v>
      </c>
      <c r="AV239" s="13" t="s">
        <v>605</v>
      </c>
      <c r="AW239" s="13" t="s">
        <v>478</v>
      </c>
      <c r="AX239" s="13" t="s">
        <v>523</v>
      </c>
      <c r="AY239" s="214" t="s">
        <v>598</v>
      </c>
    </row>
    <row r="240" spans="2:65" s="1" customFormat="1" ht="16.5" customHeight="1">
      <c r="B240" s="34"/>
      <c r="C240" s="180" t="s">
        <v>858</v>
      </c>
      <c r="D240" s="180" t="s">
        <v>600</v>
      </c>
      <c r="E240" s="181" t="s">
        <v>859</v>
      </c>
      <c r="F240" s="182" t="s">
        <v>860</v>
      </c>
      <c r="G240" s="183" t="s">
        <v>603</v>
      </c>
      <c r="H240" s="184">
        <v>60.5</v>
      </c>
      <c r="I240" s="185"/>
      <c r="J240" s="186">
        <f>ROUND(I240*H240,2)</f>
        <v>0</v>
      </c>
      <c r="K240" s="182" t="s">
        <v>604</v>
      </c>
      <c r="L240" s="38"/>
      <c r="M240" s="187" t="s">
        <v>447</v>
      </c>
      <c r="N240" s="188" t="s">
        <v>487</v>
      </c>
      <c r="O240" s="60"/>
      <c r="P240" s="189">
        <f>O240*H240</f>
        <v>0</v>
      </c>
      <c r="Q240" s="189">
        <v>0</v>
      </c>
      <c r="R240" s="189">
        <f>Q240*H240</f>
        <v>0</v>
      </c>
      <c r="S240" s="189">
        <v>0</v>
      </c>
      <c r="T240" s="190">
        <f>S240*H240</f>
        <v>0</v>
      </c>
      <c r="AR240" s="17" t="s">
        <v>605</v>
      </c>
      <c r="AT240" s="17" t="s">
        <v>600</v>
      </c>
      <c r="AU240" s="17" t="s">
        <v>525</v>
      </c>
      <c r="AY240" s="17" t="s">
        <v>598</v>
      </c>
      <c r="BE240" s="191">
        <f>IF(N240="základní",J240,0)</f>
        <v>0</v>
      </c>
      <c r="BF240" s="191">
        <f>IF(N240="snížená",J240,0)</f>
        <v>0</v>
      </c>
      <c r="BG240" s="191">
        <f>IF(N240="zákl. přenesená",J240,0)</f>
        <v>0</v>
      </c>
      <c r="BH240" s="191">
        <f>IF(N240="sníž. přenesená",J240,0)</f>
        <v>0</v>
      </c>
      <c r="BI240" s="191">
        <f>IF(N240="nulová",J240,0)</f>
        <v>0</v>
      </c>
      <c r="BJ240" s="17" t="s">
        <v>523</v>
      </c>
      <c r="BK240" s="191">
        <f>ROUND(I240*H240,2)</f>
        <v>0</v>
      </c>
      <c r="BL240" s="17" t="s">
        <v>605</v>
      </c>
      <c r="BM240" s="17" t="s">
        <v>861</v>
      </c>
    </row>
    <row r="241" spans="2:65" s="1" customFormat="1" ht="16.5" customHeight="1">
      <c r="B241" s="34"/>
      <c r="C241" s="180" t="s">
        <v>862</v>
      </c>
      <c r="D241" s="180" t="s">
        <v>600</v>
      </c>
      <c r="E241" s="181" t="s">
        <v>863</v>
      </c>
      <c r="F241" s="182" t="s">
        <v>864</v>
      </c>
      <c r="G241" s="183" t="s">
        <v>603</v>
      </c>
      <c r="H241" s="184">
        <v>189.72</v>
      </c>
      <c r="I241" s="185"/>
      <c r="J241" s="186">
        <f>ROUND(I241*H241,2)</f>
        <v>0</v>
      </c>
      <c r="K241" s="182" t="s">
        <v>604</v>
      </c>
      <c r="L241" s="38"/>
      <c r="M241" s="187" t="s">
        <v>447</v>
      </c>
      <c r="N241" s="188" t="s">
        <v>487</v>
      </c>
      <c r="O241" s="60"/>
      <c r="P241" s="189">
        <f>O241*H241</f>
        <v>0</v>
      </c>
      <c r="Q241" s="189">
        <v>0</v>
      </c>
      <c r="R241" s="189">
        <f>Q241*H241</f>
        <v>0</v>
      </c>
      <c r="S241" s="189">
        <v>0</v>
      </c>
      <c r="T241" s="190">
        <f>S241*H241</f>
        <v>0</v>
      </c>
      <c r="AR241" s="17" t="s">
        <v>605</v>
      </c>
      <c r="AT241" s="17" t="s">
        <v>600</v>
      </c>
      <c r="AU241" s="17" t="s">
        <v>525</v>
      </c>
      <c r="AY241" s="17" t="s">
        <v>598</v>
      </c>
      <c r="BE241" s="191">
        <f>IF(N241="základní",J241,0)</f>
        <v>0</v>
      </c>
      <c r="BF241" s="191">
        <f>IF(N241="snížená",J241,0)</f>
        <v>0</v>
      </c>
      <c r="BG241" s="191">
        <f>IF(N241="zákl. přenesená",J241,0)</f>
        <v>0</v>
      </c>
      <c r="BH241" s="191">
        <f>IF(N241="sníž. přenesená",J241,0)</f>
        <v>0</v>
      </c>
      <c r="BI241" s="191">
        <f>IF(N241="nulová",J241,0)</f>
        <v>0</v>
      </c>
      <c r="BJ241" s="17" t="s">
        <v>523</v>
      </c>
      <c r="BK241" s="191">
        <f>ROUND(I241*H241,2)</f>
        <v>0</v>
      </c>
      <c r="BL241" s="17" t="s">
        <v>605</v>
      </c>
      <c r="BM241" s="17" t="s">
        <v>865</v>
      </c>
    </row>
    <row r="242" spans="2:65" s="12" customFormat="1">
      <c r="B242" s="192"/>
      <c r="C242" s="193"/>
      <c r="D242" s="194" t="s">
        <v>607</v>
      </c>
      <c r="E242" s="195" t="s">
        <v>447</v>
      </c>
      <c r="F242" s="196" t="s">
        <v>866</v>
      </c>
      <c r="G242" s="193"/>
      <c r="H242" s="197">
        <v>189.72</v>
      </c>
      <c r="I242" s="198"/>
      <c r="J242" s="193"/>
      <c r="K242" s="193"/>
      <c r="L242" s="199"/>
      <c r="M242" s="200"/>
      <c r="N242" s="201"/>
      <c r="O242" s="201"/>
      <c r="P242" s="201"/>
      <c r="Q242" s="201"/>
      <c r="R242" s="201"/>
      <c r="S242" s="201"/>
      <c r="T242" s="202"/>
      <c r="AT242" s="203" t="s">
        <v>607</v>
      </c>
      <c r="AU242" s="203" t="s">
        <v>525</v>
      </c>
      <c r="AV242" s="12" t="s">
        <v>525</v>
      </c>
      <c r="AW242" s="12" t="s">
        <v>478</v>
      </c>
      <c r="AX242" s="12" t="s">
        <v>523</v>
      </c>
      <c r="AY242" s="203" t="s">
        <v>598</v>
      </c>
    </row>
    <row r="243" spans="2:65" s="1" customFormat="1" ht="16.5" customHeight="1">
      <c r="B243" s="34"/>
      <c r="C243" s="180" t="s">
        <v>867</v>
      </c>
      <c r="D243" s="180" t="s">
        <v>600</v>
      </c>
      <c r="E243" s="181" t="s">
        <v>868</v>
      </c>
      <c r="F243" s="182" t="s">
        <v>869</v>
      </c>
      <c r="G243" s="183" t="s">
        <v>603</v>
      </c>
      <c r="H243" s="184">
        <v>95.42</v>
      </c>
      <c r="I243" s="185"/>
      <c r="J243" s="186">
        <f>ROUND(I243*H243,2)</f>
        <v>0</v>
      </c>
      <c r="K243" s="182" t="s">
        <v>604</v>
      </c>
      <c r="L243" s="38"/>
      <c r="M243" s="187" t="s">
        <v>447</v>
      </c>
      <c r="N243" s="188" t="s">
        <v>487</v>
      </c>
      <c r="O243" s="60"/>
      <c r="P243" s="189">
        <f>O243*H243</f>
        <v>0</v>
      </c>
      <c r="Q243" s="189">
        <v>0</v>
      </c>
      <c r="R243" s="189">
        <f>Q243*H243</f>
        <v>0</v>
      </c>
      <c r="S243" s="189">
        <v>0</v>
      </c>
      <c r="T243" s="190">
        <f>S243*H243</f>
        <v>0</v>
      </c>
      <c r="AR243" s="17" t="s">
        <v>605</v>
      </c>
      <c r="AT243" s="17" t="s">
        <v>600</v>
      </c>
      <c r="AU243" s="17" t="s">
        <v>525</v>
      </c>
      <c r="AY243" s="17" t="s">
        <v>598</v>
      </c>
      <c r="BE243" s="191">
        <f>IF(N243="základní",J243,0)</f>
        <v>0</v>
      </c>
      <c r="BF243" s="191">
        <f>IF(N243="snížená",J243,0)</f>
        <v>0</v>
      </c>
      <c r="BG243" s="191">
        <f>IF(N243="zákl. přenesená",J243,0)</f>
        <v>0</v>
      </c>
      <c r="BH243" s="191">
        <f>IF(N243="sníž. přenesená",J243,0)</f>
        <v>0</v>
      </c>
      <c r="BI243" s="191">
        <f>IF(N243="nulová",J243,0)</f>
        <v>0</v>
      </c>
      <c r="BJ243" s="17" t="s">
        <v>523</v>
      </c>
      <c r="BK243" s="191">
        <f>ROUND(I243*H243,2)</f>
        <v>0</v>
      </c>
      <c r="BL243" s="17" t="s">
        <v>605</v>
      </c>
      <c r="BM243" s="17" t="s">
        <v>870</v>
      </c>
    </row>
    <row r="244" spans="2:65" s="12" customFormat="1">
      <c r="B244" s="192"/>
      <c r="C244" s="193"/>
      <c r="D244" s="194" t="s">
        <v>607</v>
      </c>
      <c r="E244" s="195" t="s">
        <v>447</v>
      </c>
      <c r="F244" s="196" t="s">
        <v>871</v>
      </c>
      <c r="G244" s="193"/>
      <c r="H244" s="197">
        <v>95.42</v>
      </c>
      <c r="I244" s="198"/>
      <c r="J244" s="193"/>
      <c r="K244" s="193"/>
      <c r="L244" s="199"/>
      <c r="M244" s="200"/>
      <c r="N244" s="201"/>
      <c r="O244" s="201"/>
      <c r="P244" s="201"/>
      <c r="Q244" s="201"/>
      <c r="R244" s="201"/>
      <c r="S244" s="201"/>
      <c r="T244" s="202"/>
      <c r="AT244" s="203" t="s">
        <v>607</v>
      </c>
      <c r="AU244" s="203" t="s">
        <v>525</v>
      </c>
      <c r="AV244" s="12" t="s">
        <v>525</v>
      </c>
      <c r="AW244" s="12" t="s">
        <v>478</v>
      </c>
      <c r="AX244" s="12" t="s">
        <v>523</v>
      </c>
      <c r="AY244" s="203" t="s">
        <v>598</v>
      </c>
    </row>
    <row r="245" spans="2:65" s="1" customFormat="1" ht="16.5" customHeight="1">
      <c r="B245" s="34"/>
      <c r="C245" s="180" t="s">
        <v>872</v>
      </c>
      <c r="D245" s="180" t="s">
        <v>600</v>
      </c>
      <c r="E245" s="181" t="s">
        <v>873</v>
      </c>
      <c r="F245" s="182" t="s">
        <v>874</v>
      </c>
      <c r="G245" s="183" t="s">
        <v>603</v>
      </c>
      <c r="H245" s="184">
        <v>132</v>
      </c>
      <c r="I245" s="185"/>
      <c r="J245" s="186">
        <f>ROUND(I245*H245,2)</f>
        <v>0</v>
      </c>
      <c r="K245" s="182" t="s">
        <v>604</v>
      </c>
      <c r="L245" s="38"/>
      <c r="M245" s="187" t="s">
        <v>447</v>
      </c>
      <c r="N245" s="188" t="s">
        <v>487</v>
      </c>
      <c r="O245" s="60"/>
      <c r="P245" s="189">
        <f>O245*H245</f>
        <v>0</v>
      </c>
      <c r="Q245" s="189">
        <v>0</v>
      </c>
      <c r="R245" s="189">
        <f>Q245*H245</f>
        <v>0</v>
      </c>
      <c r="S245" s="189">
        <v>0</v>
      </c>
      <c r="T245" s="190">
        <f>S245*H245</f>
        <v>0</v>
      </c>
      <c r="AR245" s="17" t="s">
        <v>605</v>
      </c>
      <c r="AT245" s="17" t="s">
        <v>600</v>
      </c>
      <c r="AU245" s="17" t="s">
        <v>525</v>
      </c>
      <c r="AY245" s="17" t="s">
        <v>598</v>
      </c>
      <c r="BE245" s="191">
        <f>IF(N245="základní",J245,0)</f>
        <v>0</v>
      </c>
      <c r="BF245" s="191">
        <f>IF(N245="snížená",J245,0)</f>
        <v>0</v>
      </c>
      <c r="BG245" s="191">
        <f>IF(N245="zákl. přenesená",J245,0)</f>
        <v>0</v>
      </c>
      <c r="BH245" s="191">
        <f>IF(N245="sníž. přenesená",J245,0)</f>
        <v>0</v>
      </c>
      <c r="BI245" s="191">
        <f>IF(N245="nulová",J245,0)</f>
        <v>0</v>
      </c>
      <c r="BJ245" s="17" t="s">
        <v>523</v>
      </c>
      <c r="BK245" s="191">
        <f>ROUND(I245*H245,2)</f>
        <v>0</v>
      </c>
      <c r="BL245" s="17" t="s">
        <v>605</v>
      </c>
      <c r="BM245" s="17" t="s">
        <v>875</v>
      </c>
    </row>
    <row r="246" spans="2:65" s="12" customFormat="1">
      <c r="B246" s="192"/>
      <c r="C246" s="193"/>
      <c r="D246" s="194" t="s">
        <v>607</v>
      </c>
      <c r="E246" s="195" t="s">
        <v>447</v>
      </c>
      <c r="F246" s="196" t="s">
        <v>650</v>
      </c>
      <c r="G246" s="193"/>
      <c r="H246" s="197">
        <v>45</v>
      </c>
      <c r="I246" s="198"/>
      <c r="J246" s="193"/>
      <c r="K246" s="193"/>
      <c r="L246" s="199"/>
      <c r="M246" s="200"/>
      <c r="N246" s="201"/>
      <c r="O246" s="201"/>
      <c r="P246" s="201"/>
      <c r="Q246" s="201"/>
      <c r="R246" s="201"/>
      <c r="S246" s="201"/>
      <c r="T246" s="202"/>
      <c r="AT246" s="203" t="s">
        <v>607</v>
      </c>
      <c r="AU246" s="203" t="s">
        <v>525</v>
      </c>
      <c r="AV246" s="12" t="s">
        <v>525</v>
      </c>
      <c r="AW246" s="12" t="s">
        <v>478</v>
      </c>
      <c r="AX246" s="12" t="s">
        <v>516</v>
      </c>
      <c r="AY246" s="203" t="s">
        <v>598</v>
      </c>
    </row>
    <row r="247" spans="2:65" s="12" customFormat="1">
      <c r="B247" s="192"/>
      <c r="C247" s="193"/>
      <c r="D247" s="194" t="s">
        <v>607</v>
      </c>
      <c r="E247" s="195" t="s">
        <v>447</v>
      </c>
      <c r="F247" s="196" t="s">
        <v>651</v>
      </c>
      <c r="G247" s="193"/>
      <c r="H247" s="197">
        <v>62.5</v>
      </c>
      <c r="I247" s="198"/>
      <c r="J247" s="193"/>
      <c r="K247" s="193"/>
      <c r="L247" s="199"/>
      <c r="M247" s="200"/>
      <c r="N247" s="201"/>
      <c r="O247" s="201"/>
      <c r="P247" s="201"/>
      <c r="Q247" s="201"/>
      <c r="R247" s="201"/>
      <c r="S247" s="201"/>
      <c r="T247" s="202"/>
      <c r="AT247" s="203" t="s">
        <v>607</v>
      </c>
      <c r="AU247" s="203" t="s">
        <v>525</v>
      </c>
      <c r="AV247" s="12" t="s">
        <v>525</v>
      </c>
      <c r="AW247" s="12" t="s">
        <v>478</v>
      </c>
      <c r="AX247" s="12" t="s">
        <v>516</v>
      </c>
      <c r="AY247" s="203" t="s">
        <v>598</v>
      </c>
    </row>
    <row r="248" spans="2:65" s="12" customFormat="1">
      <c r="B248" s="192"/>
      <c r="C248" s="193"/>
      <c r="D248" s="194" t="s">
        <v>607</v>
      </c>
      <c r="E248" s="195" t="s">
        <v>447</v>
      </c>
      <c r="F248" s="196" t="s">
        <v>654</v>
      </c>
      <c r="G248" s="193"/>
      <c r="H248" s="197">
        <v>24.5</v>
      </c>
      <c r="I248" s="198"/>
      <c r="J248" s="193"/>
      <c r="K248" s="193"/>
      <c r="L248" s="199"/>
      <c r="M248" s="200"/>
      <c r="N248" s="201"/>
      <c r="O248" s="201"/>
      <c r="P248" s="201"/>
      <c r="Q248" s="201"/>
      <c r="R248" s="201"/>
      <c r="S248" s="201"/>
      <c r="T248" s="202"/>
      <c r="AT248" s="203" t="s">
        <v>607</v>
      </c>
      <c r="AU248" s="203" t="s">
        <v>525</v>
      </c>
      <c r="AV248" s="12" t="s">
        <v>525</v>
      </c>
      <c r="AW248" s="12" t="s">
        <v>478</v>
      </c>
      <c r="AX248" s="12" t="s">
        <v>516</v>
      </c>
      <c r="AY248" s="203" t="s">
        <v>598</v>
      </c>
    </row>
    <row r="249" spans="2:65" s="13" customFormat="1">
      <c r="B249" s="204"/>
      <c r="C249" s="205"/>
      <c r="D249" s="194" t="s">
        <v>607</v>
      </c>
      <c r="E249" s="206" t="s">
        <v>447</v>
      </c>
      <c r="F249" s="207" t="s">
        <v>627</v>
      </c>
      <c r="G249" s="205"/>
      <c r="H249" s="208">
        <v>132</v>
      </c>
      <c r="I249" s="209"/>
      <c r="J249" s="205"/>
      <c r="K249" s="205"/>
      <c r="L249" s="210"/>
      <c r="M249" s="211"/>
      <c r="N249" s="212"/>
      <c r="O249" s="212"/>
      <c r="P249" s="212"/>
      <c r="Q249" s="212"/>
      <c r="R249" s="212"/>
      <c r="S249" s="212"/>
      <c r="T249" s="213"/>
      <c r="AT249" s="214" t="s">
        <v>607</v>
      </c>
      <c r="AU249" s="214" t="s">
        <v>525</v>
      </c>
      <c r="AV249" s="13" t="s">
        <v>605</v>
      </c>
      <c r="AW249" s="13" t="s">
        <v>478</v>
      </c>
      <c r="AX249" s="13" t="s">
        <v>523</v>
      </c>
      <c r="AY249" s="214" t="s">
        <v>598</v>
      </c>
    </row>
    <row r="250" spans="2:65" s="1" customFormat="1" ht="16.5" customHeight="1">
      <c r="B250" s="34"/>
      <c r="C250" s="180" t="s">
        <v>876</v>
      </c>
      <c r="D250" s="180" t="s">
        <v>600</v>
      </c>
      <c r="E250" s="181" t="s">
        <v>877</v>
      </c>
      <c r="F250" s="182" t="s">
        <v>878</v>
      </c>
      <c r="G250" s="183" t="s">
        <v>603</v>
      </c>
      <c r="H250" s="184">
        <v>57.72</v>
      </c>
      <c r="I250" s="185"/>
      <c r="J250" s="186">
        <f>ROUND(I250*H250,2)</f>
        <v>0</v>
      </c>
      <c r="K250" s="182" t="s">
        <v>604</v>
      </c>
      <c r="L250" s="38"/>
      <c r="M250" s="187" t="s">
        <v>447</v>
      </c>
      <c r="N250" s="188" t="s">
        <v>487</v>
      </c>
      <c r="O250" s="60"/>
      <c r="P250" s="189">
        <f>O250*H250</f>
        <v>0</v>
      </c>
      <c r="Q250" s="189">
        <v>0</v>
      </c>
      <c r="R250" s="189">
        <f>Q250*H250</f>
        <v>0</v>
      </c>
      <c r="S250" s="189">
        <v>0</v>
      </c>
      <c r="T250" s="190">
        <f>S250*H250</f>
        <v>0</v>
      </c>
      <c r="AR250" s="17" t="s">
        <v>605</v>
      </c>
      <c r="AT250" s="17" t="s">
        <v>600</v>
      </c>
      <c r="AU250" s="17" t="s">
        <v>525</v>
      </c>
      <c r="AY250" s="17" t="s">
        <v>598</v>
      </c>
      <c r="BE250" s="191">
        <f>IF(N250="základní",J250,0)</f>
        <v>0</v>
      </c>
      <c r="BF250" s="191">
        <f>IF(N250="snížená",J250,0)</f>
        <v>0</v>
      </c>
      <c r="BG250" s="191">
        <f>IF(N250="zákl. přenesená",J250,0)</f>
        <v>0</v>
      </c>
      <c r="BH250" s="191">
        <f>IF(N250="sníž. přenesená",J250,0)</f>
        <v>0</v>
      </c>
      <c r="BI250" s="191">
        <f>IF(N250="nulová",J250,0)</f>
        <v>0</v>
      </c>
      <c r="BJ250" s="17" t="s">
        <v>523</v>
      </c>
      <c r="BK250" s="191">
        <f>ROUND(I250*H250,2)</f>
        <v>0</v>
      </c>
      <c r="BL250" s="17" t="s">
        <v>605</v>
      </c>
      <c r="BM250" s="17" t="s">
        <v>879</v>
      </c>
    </row>
    <row r="251" spans="2:65" s="12" customFormat="1">
      <c r="B251" s="192"/>
      <c r="C251" s="193"/>
      <c r="D251" s="194" t="s">
        <v>607</v>
      </c>
      <c r="E251" s="195" t="s">
        <v>447</v>
      </c>
      <c r="F251" s="196" t="s">
        <v>652</v>
      </c>
      <c r="G251" s="193"/>
      <c r="H251" s="197">
        <v>7.5</v>
      </c>
      <c r="I251" s="198"/>
      <c r="J251" s="193"/>
      <c r="K251" s="193"/>
      <c r="L251" s="199"/>
      <c r="M251" s="200"/>
      <c r="N251" s="201"/>
      <c r="O251" s="201"/>
      <c r="P251" s="201"/>
      <c r="Q251" s="201"/>
      <c r="R251" s="201"/>
      <c r="S251" s="201"/>
      <c r="T251" s="202"/>
      <c r="AT251" s="203" t="s">
        <v>607</v>
      </c>
      <c r="AU251" s="203" t="s">
        <v>525</v>
      </c>
      <c r="AV251" s="12" t="s">
        <v>525</v>
      </c>
      <c r="AW251" s="12" t="s">
        <v>478</v>
      </c>
      <c r="AX251" s="12" t="s">
        <v>516</v>
      </c>
      <c r="AY251" s="203" t="s">
        <v>598</v>
      </c>
    </row>
    <row r="252" spans="2:65" s="12" customFormat="1">
      <c r="B252" s="192"/>
      <c r="C252" s="193"/>
      <c r="D252" s="194" t="s">
        <v>607</v>
      </c>
      <c r="E252" s="195" t="s">
        <v>447</v>
      </c>
      <c r="F252" s="196" t="s">
        <v>653</v>
      </c>
      <c r="G252" s="193"/>
      <c r="H252" s="197">
        <v>12.5</v>
      </c>
      <c r="I252" s="198"/>
      <c r="J252" s="193"/>
      <c r="K252" s="193"/>
      <c r="L252" s="199"/>
      <c r="M252" s="200"/>
      <c r="N252" s="201"/>
      <c r="O252" s="201"/>
      <c r="P252" s="201"/>
      <c r="Q252" s="201"/>
      <c r="R252" s="201"/>
      <c r="S252" s="201"/>
      <c r="T252" s="202"/>
      <c r="AT252" s="203" t="s">
        <v>607</v>
      </c>
      <c r="AU252" s="203" t="s">
        <v>525</v>
      </c>
      <c r="AV252" s="12" t="s">
        <v>525</v>
      </c>
      <c r="AW252" s="12" t="s">
        <v>478</v>
      </c>
      <c r="AX252" s="12" t="s">
        <v>516</v>
      </c>
      <c r="AY252" s="203" t="s">
        <v>598</v>
      </c>
    </row>
    <row r="253" spans="2:65" s="12" customFormat="1">
      <c r="B253" s="192"/>
      <c r="C253" s="193"/>
      <c r="D253" s="194" t="s">
        <v>607</v>
      </c>
      <c r="E253" s="195" t="s">
        <v>447</v>
      </c>
      <c r="F253" s="196" t="s">
        <v>655</v>
      </c>
      <c r="G253" s="193"/>
      <c r="H253" s="197">
        <v>37.72</v>
      </c>
      <c r="I253" s="198"/>
      <c r="J253" s="193"/>
      <c r="K253" s="193"/>
      <c r="L253" s="199"/>
      <c r="M253" s="200"/>
      <c r="N253" s="201"/>
      <c r="O253" s="201"/>
      <c r="P253" s="201"/>
      <c r="Q253" s="201"/>
      <c r="R253" s="201"/>
      <c r="S253" s="201"/>
      <c r="T253" s="202"/>
      <c r="AT253" s="203" t="s">
        <v>607</v>
      </c>
      <c r="AU253" s="203" t="s">
        <v>525</v>
      </c>
      <c r="AV253" s="12" t="s">
        <v>525</v>
      </c>
      <c r="AW253" s="12" t="s">
        <v>478</v>
      </c>
      <c r="AX253" s="12" t="s">
        <v>516</v>
      </c>
      <c r="AY253" s="203" t="s">
        <v>598</v>
      </c>
    </row>
    <row r="254" spans="2:65" s="13" customFormat="1">
      <c r="B254" s="204"/>
      <c r="C254" s="205"/>
      <c r="D254" s="194" t="s">
        <v>607</v>
      </c>
      <c r="E254" s="206" t="s">
        <v>447</v>
      </c>
      <c r="F254" s="207" t="s">
        <v>627</v>
      </c>
      <c r="G254" s="205"/>
      <c r="H254" s="208">
        <v>57.72</v>
      </c>
      <c r="I254" s="209"/>
      <c r="J254" s="205"/>
      <c r="K254" s="205"/>
      <c r="L254" s="210"/>
      <c r="M254" s="211"/>
      <c r="N254" s="212"/>
      <c r="O254" s="212"/>
      <c r="P254" s="212"/>
      <c r="Q254" s="212"/>
      <c r="R254" s="212"/>
      <c r="S254" s="212"/>
      <c r="T254" s="213"/>
      <c r="AT254" s="214" t="s">
        <v>607</v>
      </c>
      <c r="AU254" s="214" t="s">
        <v>525</v>
      </c>
      <c r="AV254" s="13" t="s">
        <v>605</v>
      </c>
      <c r="AW254" s="13" t="s">
        <v>478</v>
      </c>
      <c r="AX254" s="13" t="s">
        <v>523</v>
      </c>
      <c r="AY254" s="214" t="s">
        <v>598</v>
      </c>
    </row>
    <row r="255" spans="2:65" s="1" customFormat="1" ht="16.5" customHeight="1">
      <c r="B255" s="34"/>
      <c r="C255" s="180" t="s">
        <v>880</v>
      </c>
      <c r="D255" s="180" t="s">
        <v>600</v>
      </c>
      <c r="E255" s="181" t="s">
        <v>881</v>
      </c>
      <c r="F255" s="182" t="s">
        <v>882</v>
      </c>
      <c r="G255" s="183" t="s">
        <v>603</v>
      </c>
      <c r="H255" s="184">
        <v>34.92</v>
      </c>
      <c r="I255" s="185"/>
      <c r="J255" s="186">
        <f>ROUND(I255*H255,2)</f>
        <v>0</v>
      </c>
      <c r="K255" s="182" t="s">
        <v>604</v>
      </c>
      <c r="L255" s="38"/>
      <c r="M255" s="187" t="s">
        <v>447</v>
      </c>
      <c r="N255" s="188" t="s">
        <v>487</v>
      </c>
      <c r="O255" s="60"/>
      <c r="P255" s="189">
        <f>O255*H255</f>
        <v>0</v>
      </c>
      <c r="Q255" s="189">
        <v>0</v>
      </c>
      <c r="R255" s="189">
        <f>Q255*H255</f>
        <v>0</v>
      </c>
      <c r="S255" s="189">
        <v>0</v>
      </c>
      <c r="T255" s="190">
        <f>S255*H255</f>
        <v>0</v>
      </c>
      <c r="AR255" s="17" t="s">
        <v>605</v>
      </c>
      <c r="AT255" s="17" t="s">
        <v>600</v>
      </c>
      <c r="AU255" s="17" t="s">
        <v>525</v>
      </c>
      <c r="AY255" s="17" t="s">
        <v>598</v>
      </c>
      <c r="BE255" s="191">
        <f>IF(N255="základní",J255,0)</f>
        <v>0</v>
      </c>
      <c r="BF255" s="191">
        <f>IF(N255="snížená",J255,0)</f>
        <v>0</v>
      </c>
      <c r="BG255" s="191">
        <f>IF(N255="zákl. přenesená",J255,0)</f>
        <v>0</v>
      </c>
      <c r="BH255" s="191">
        <f>IF(N255="sníž. přenesená",J255,0)</f>
        <v>0</v>
      </c>
      <c r="BI255" s="191">
        <f>IF(N255="nulová",J255,0)</f>
        <v>0</v>
      </c>
      <c r="BJ255" s="17" t="s">
        <v>523</v>
      </c>
      <c r="BK255" s="191">
        <f>ROUND(I255*H255,2)</f>
        <v>0</v>
      </c>
      <c r="BL255" s="17" t="s">
        <v>605</v>
      </c>
      <c r="BM255" s="17" t="s">
        <v>883</v>
      </c>
    </row>
    <row r="256" spans="2:65" s="12" customFormat="1">
      <c r="B256" s="192"/>
      <c r="C256" s="193"/>
      <c r="D256" s="194" t="s">
        <v>607</v>
      </c>
      <c r="E256" s="195" t="s">
        <v>447</v>
      </c>
      <c r="F256" s="196" t="s">
        <v>632</v>
      </c>
      <c r="G256" s="193"/>
      <c r="H256" s="197">
        <v>3</v>
      </c>
      <c r="I256" s="198"/>
      <c r="J256" s="193"/>
      <c r="K256" s="193"/>
      <c r="L256" s="199"/>
      <c r="M256" s="200"/>
      <c r="N256" s="201"/>
      <c r="O256" s="201"/>
      <c r="P256" s="201"/>
      <c r="Q256" s="201"/>
      <c r="R256" s="201"/>
      <c r="S256" s="201"/>
      <c r="T256" s="202"/>
      <c r="AT256" s="203" t="s">
        <v>607</v>
      </c>
      <c r="AU256" s="203" t="s">
        <v>525</v>
      </c>
      <c r="AV256" s="12" t="s">
        <v>525</v>
      </c>
      <c r="AW256" s="12" t="s">
        <v>478</v>
      </c>
      <c r="AX256" s="12" t="s">
        <v>516</v>
      </c>
      <c r="AY256" s="203" t="s">
        <v>598</v>
      </c>
    </row>
    <row r="257" spans="2:65" s="12" customFormat="1">
      <c r="B257" s="192"/>
      <c r="C257" s="193"/>
      <c r="D257" s="194" t="s">
        <v>607</v>
      </c>
      <c r="E257" s="195" t="s">
        <v>447</v>
      </c>
      <c r="F257" s="196" t="s">
        <v>633</v>
      </c>
      <c r="G257" s="193"/>
      <c r="H257" s="197">
        <v>6</v>
      </c>
      <c r="I257" s="198"/>
      <c r="J257" s="193"/>
      <c r="K257" s="193"/>
      <c r="L257" s="199"/>
      <c r="M257" s="200"/>
      <c r="N257" s="201"/>
      <c r="O257" s="201"/>
      <c r="P257" s="201"/>
      <c r="Q257" s="201"/>
      <c r="R257" s="201"/>
      <c r="S257" s="201"/>
      <c r="T257" s="202"/>
      <c r="AT257" s="203" t="s">
        <v>607</v>
      </c>
      <c r="AU257" s="203" t="s">
        <v>525</v>
      </c>
      <c r="AV257" s="12" t="s">
        <v>525</v>
      </c>
      <c r="AW257" s="12" t="s">
        <v>478</v>
      </c>
      <c r="AX257" s="12" t="s">
        <v>516</v>
      </c>
      <c r="AY257" s="203" t="s">
        <v>598</v>
      </c>
    </row>
    <row r="258" spans="2:65" s="12" customFormat="1">
      <c r="B258" s="192"/>
      <c r="C258" s="193"/>
      <c r="D258" s="194" t="s">
        <v>607</v>
      </c>
      <c r="E258" s="195" t="s">
        <v>447</v>
      </c>
      <c r="F258" s="196" t="s">
        <v>634</v>
      </c>
      <c r="G258" s="193"/>
      <c r="H258" s="197">
        <v>25.92</v>
      </c>
      <c r="I258" s="198"/>
      <c r="J258" s="193"/>
      <c r="K258" s="193"/>
      <c r="L258" s="199"/>
      <c r="M258" s="200"/>
      <c r="N258" s="201"/>
      <c r="O258" s="201"/>
      <c r="P258" s="201"/>
      <c r="Q258" s="201"/>
      <c r="R258" s="201"/>
      <c r="S258" s="201"/>
      <c r="T258" s="202"/>
      <c r="AT258" s="203" t="s">
        <v>607</v>
      </c>
      <c r="AU258" s="203" t="s">
        <v>525</v>
      </c>
      <c r="AV258" s="12" t="s">
        <v>525</v>
      </c>
      <c r="AW258" s="12" t="s">
        <v>478</v>
      </c>
      <c r="AX258" s="12" t="s">
        <v>516</v>
      </c>
      <c r="AY258" s="203" t="s">
        <v>598</v>
      </c>
    </row>
    <row r="259" spans="2:65" s="13" customFormat="1">
      <c r="B259" s="204"/>
      <c r="C259" s="205"/>
      <c r="D259" s="194" t="s">
        <v>607</v>
      </c>
      <c r="E259" s="206" t="s">
        <v>447</v>
      </c>
      <c r="F259" s="207" t="s">
        <v>627</v>
      </c>
      <c r="G259" s="205"/>
      <c r="H259" s="208">
        <v>34.92</v>
      </c>
      <c r="I259" s="209"/>
      <c r="J259" s="205"/>
      <c r="K259" s="205"/>
      <c r="L259" s="210"/>
      <c r="M259" s="211"/>
      <c r="N259" s="212"/>
      <c r="O259" s="212"/>
      <c r="P259" s="212"/>
      <c r="Q259" s="212"/>
      <c r="R259" s="212"/>
      <c r="S259" s="212"/>
      <c r="T259" s="213"/>
      <c r="AT259" s="214" t="s">
        <v>607</v>
      </c>
      <c r="AU259" s="214" t="s">
        <v>525</v>
      </c>
      <c r="AV259" s="13" t="s">
        <v>605</v>
      </c>
      <c r="AW259" s="13" t="s">
        <v>478</v>
      </c>
      <c r="AX259" s="13" t="s">
        <v>523</v>
      </c>
      <c r="AY259" s="214" t="s">
        <v>598</v>
      </c>
    </row>
    <row r="260" spans="2:65" s="1" customFormat="1" ht="16.5" customHeight="1">
      <c r="B260" s="34"/>
      <c r="C260" s="180" t="s">
        <v>884</v>
      </c>
      <c r="D260" s="180" t="s">
        <v>600</v>
      </c>
      <c r="E260" s="181" t="s">
        <v>885</v>
      </c>
      <c r="F260" s="182" t="s">
        <v>886</v>
      </c>
      <c r="G260" s="183" t="s">
        <v>603</v>
      </c>
      <c r="H260" s="184">
        <v>60.5</v>
      </c>
      <c r="I260" s="185"/>
      <c r="J260" s="186">
        <f>ROUND(I260*H260,2)</f>
        <v>0</v>
      </c>
      <c r="K260" s="182" t="s">
        <v>604</v>
      </c>
      <c r="L260" s="38"/>
      <c r="M260" s="187" t="s">
        <v>447</v>
      </c>
      <c r="N260" s="188" t="s">
        <v>487</v>
      </c>
      <c r="O260" s="60"/>
      <c r="P260" s="189">
        <f>O260*H260</f>
        <v>0</v>
      </c>
      <c r="Q260" s="189">
        <v>0</v>
      </c>
      <c r="R260" s="189">
        <f>Q260*H260</f>
        <v>0</v>
      </c>
      <c r="S260" s="189">
        <v>0</v>
      </c>
      <c r="T260" s="190">
        <f>S260*H260</f>
        <v>0</v>
      </c>
      <c r="AR260" s="17" t="s">
        <v>605</v>
      </c>
      <c r="AT260" s="17" t="s">
        <v>600</v>
      </c>
      <c r="AU260" s="17" t="s">
        <v>525</v>
      </c>
      <c r="AY260" s="17" t="s">
        <v>598</v>
      </c>
      <c r="BE260" s="191">
        <f>IF(N260="základní",J260,0)</f>
        <v>0</v>
      </c>
      <c r="BF260" s="191">
        <f>IF(N260="snížená",J260,0)</f>
        <v>0</v>
      </c>
      <c r="BG260" s="191">
        <f>IF(N260="zákl. přenesená",J260,0)</f>
        <v>0</v>
      </c>
      <c r="BH260" s="191">
        <f>IF(N260="sníž. přenesená",J260,0)</f>
        <v>0</v>
      </c>
      <c r="BI260" s="191">
        <f>IF(N260="nulová",J260,0)</f>
        <v>0</v>
      </c>
      <c r="BJ260" s="17" t="s">
        <v>523</v>
      </c>
      <c r="BK260" s="191">
        <f>ROUND(I260*H260,2)</f>
        <v>0</v>
      </c>
      <c r="BL260" s="17" t="s">
        <v>605</v>
      </c>
      <c r="BM260" s="17" t="s">
        <v>887</v>
      </c>
    </row>
    <row r="261" spans="2:65" s="12" customFormat="1">
      <c r="B261" s="192"/>
      <c r="C261" s="193"/>
      <c r="D261" s="194" t="s">
        <v>607</v>
      </c>
      <c r="E261" s="195" t="s">
        <v>447</v>
      </c>
      <c r="F261" s="196" t="s">
        <v>643</v>
      </c>
      <c r="G261" s="193"/>
      <c r="H261" s="197">
        <v>18</v>
      </c>
      <c r="I261" s="198"/>
      <c r="J261" s="193"/>
      <c r="K261" s="193"/>
      <c r="L261" s="199"/>
      <c r="M261" s="200"/>
      <c r="N261" s="201"/>
      <c r="O261" s="201"/>
      <c r="P261" s="201"/>
      <c r="Q261" s="201"/>
      <c r="R261" s="201"/>
      <c r="S261" s="201"/>
      <c r="T261" s="202"/>
      <c r="AT261" s="203" t="s">
        <v>607</v>
      </c>
      <c r="AU261" s="203" t="s">
        <v>525</v>
      </c>
      <c r="AV261" s="12" t="s">
        <v>525</v>
      </c>
      <c r="AW261" s="12" t="s">
        <v>478</v>
      </c>
      <c r="AX261" s="12" t="s">
        <v>516</v>
      </c>
      <c r="AY261" s="203" t="s">
        <v>598</v>
      </c>
    </row>
    <row r="262" spans="2:65" s="12" customFormat="1">
      <c r="B262" s="192"/>
      <c r="C262" s="193"/>
      <c r="D262" s="194" t="s">
        <v>607</v>
      </c>
      <c r="E262" s="195" t="s">
        <v>447</v>
      </c>
      <c r="F262" s="196" t="s">
        <v>644</v>
      </c>
      <c r="G262" s="193"/>
      <c r="H262" s="197">
        <v>30</v>
      </c>
      <c r="I262" s="198"/>
      <c r="J262" s="193"/>
      <c r="K262" s="193"/>
      <c r="L262" s="199"/>
      <c r="M262" s="200"/>
      <c r="N262" s="201"/>
      <c r="O262" s="201"/>
      <c r="P262" s="201"/>
      <c r="Q262" s="201"/>
      <c r="R262" s="201"/>
      <c r="S262" s="201"/>
      <c r="T262" s="202"/>
      <c r="AT262" s="203" t="s">
        <v>607</v>
      </c>
      <c r="AU262" s="203" t="s">
        <v>525</v>
      </c>
      <c r="AV262" s="12" t="s">
        <v>525</v>
      </c>
      <c r="AW262" s="12" t="s">
        <v>478</v>
      </c>
      <c r="AX262" s="12" t="s">
        <v>516</v>
      </c>
      <c r="AY262" s="203" t="s">
        <v>598</v>
      </c>
    </row>
    <row r="263" spans="2:65" s="12" customFormat="1">
      <c r="B263" s="192"/>
      <c r="C263" s="193"/>
      <c r="D263" s="194" t="s">
        <v>607</v>
      </c>
      <c r="E263" s="195" t="s">
        <v>447</v>
      </c>
      <c r="F263" s="196" t="s">
        <v>645</v>
      </c>
      <c r="G263" s="193"/>
      <c r="H263" s="197">
        <v>12.5</v>
      </c>
      <c r="I263" s="198"/>
      <c r="J263" s="193"/>
      <c r="K263" s="193"/>
      <c r="L263" s="199"/>
      <c r="M263" s="200"/>
      <c r="N263" s="201"/>
      <c r="O263" s="201"/>
      <c r="P263" s="201"/>
      <c r="Q263" s="201"/>
      <c r="R263" s="201"/>
      <c r="S263" s="201"/>
      <c r="T263" s="202"/>
      <c r="AT263" s="203" t="s">
        <v>607</v>
      </c>
      <c r="AU263" s="203" t="s">
        <v>525</v>
      </c>
      <c r="AV263" s="12" t="s">
        <v>525</v>
      </c>
      <c r="AW263" s="12" t="s">
        <v>478</v>
      </c>
      <c r="AX263" s="12" t="s">
        <v>516</v>
      </c>
      <c r="AY263" s="203" t="s">
        <v>598</v>
      </c>
    </row>
    <row r="264" spans="2:65" s="13" customFormat="1">
      <c r="B264" s="204"/>
      <c r="C264" s="205"/>
      <c r="D264" s="194" t="s">
        <v>607</v>
      </c>
      <c r="E264" s="206" t="s">
        <v>447</v>
      </c>
      <c r="F264" s="207" t="s">
        <v>627</v>
      </c>
      <c r="G264" s="205"/>
      <c r="H264" s="208">
        <v>60.5</v>
      </c>
      <c r="I264" s="209"/>
      <c r="J264" s="205"/>
      <c r="K264" s="205"/>
      <c r="L264" s="210"/>
      <c r="M264" s="211"/>
      <c r="N264" s="212"/>
      <c r="O264" s="212"/>
      <c r="P264" s="212"/>
      <c r="Q264" s="212"/>
      <c r="R264" s="212"/>
      <c r="S264" s="212"/>
      <c r="T264" s="213"/>
      <c r="AT264" s="214" t="s">
        <v>607</v>
      </c>
      <c r="AU264" s="214" t="s">
        <v>525</v>
      </c>
      <c r="AV264" s="13" t="s">
        <v>605</v>
      </c>
      <c r="AW264" s="13" t="s">
        <v>478</v>
      </c>
      <c r="AX264" s="13" t="s">
        <v>523</v>
      </c>
      <c r="AY264" s="214" t="s">
        <v>598</v>
      </c>
    </row>
    <row r="265" spans="2:65" s="1" customFormat="1" ht="16.5" customHeight="1">
      <c r="B265" s="34"/>
      <c r="C265" s="180" t="s">
        <v>888</v>
      </c>
      <c r="D265" s="180" t="s">
        <v>600</v>
      </c>
      <c r="E265" s="181" t="s">
        <v>889</v>
      </c>
      <c r="F265" s="182" t="s">
        <v>890</v>
      </c>
      <c r="G265" s="183" t="s">
        <v>603</v>
      </c>
      <c r="H265" s="184">
        <v>34.92</v>
      </c>
      <c r="I265" s="185"/>
      <c r="J265" s="186">
        <f>ROUND(I265*H265,2)</f>
        <v>0</v>
      </c>
      <c r="K265" s="182" t="s">
        <v>604</v>
      </c>
      <c r="L265" s="38"/>
      <c r="M265" s="187" t="s">
        <v>447</v>
      </c>
      <c r="N265" s="188" t="s">
        <v>487</v>
      </c>
      <c r="O265" s="60"/>
      <c r="P265" s="189">
        <f>O265*H265</f>
        <v>0</v>
      </c>
      <c r="Q265" s="189">
        <v>0</v>
      </c>
      <c r="R265" s="189">
        <f>Q265*H265</f>
        <v>0</v>
      </c>
      <c r="S265" s="189">
        <v>0</v>
      </c>
      <c r="T265" s="190">
        <f>S265*H265</f>
        <v>0</v>
      </c>
      <c r="AR265" s="17" t="s">
        <v>605</v>
      </c>
      <c r="AT265" s="17" t="s">
        <v>600</v>
      </c>
      <c r="AU265" s="17" t="s">
        <v>525</v>
      </c>
      <c r="AY265" s="17" t="s">
        <v>598</v>
      </c>
      <c r="BE265" s="191">
        <f>IF(N265="základní",J265,0)</f>
        <v>0</v>
      </c>
      <c r="BF265" s="191">
        <f>IF(N265="snížená",J265,0)</f>
        <v>0</v>
      </c>
      <c r="BG265" s="191">
        <f>IF(N265="zákl. přenesená",J265,0)</f>
        <v>0</v>
      </c>
      <c r="BH265" s="191">
        <f>IF(N265="sníž. přenesená",J265,0)</f>
        <v>0</v>
      </c>
      <c r="BI265" s="191">
        <f>IF(N265="nulová",J265,0)</f>
        <v>0</v>
      </c>
      <c r="BJ265" s="17" t="s">
        <v>523</v>
      </c>
      <c r="BK265" s="191">
        <f>ROUND(I265*H265,2)</f>
        <v>0</v>
      </c>
      <c r="BL265" s="17" t="s">
        <v>605</v>
      </c>
      <c r="BM265" s="17" t="s">
        <v>891</v>
      </c>
    </row>
    <row r="266" spans="2:65" s="12" customFormat="1">
      <c r="B266" s="192"/>
      <c r="C266" s="193"/>
      <c r="D266" s="194" t="s">
        <v>607</v>
      </c>
      <c r="E266" s="195" t="s">
        <v>447</v>
      </c>
      <c r="F266" s="196" t="s">
        <v>632</v>
      </c>
      <c r="G266" s="193"/>
      <c r="H266" s="197">
        <v>3</v>
      </c>
      <c r="I266" s="198"/>
      <c r="J266" s="193"/>
      <c r="K266" s="193"/>
      <c r="L266" s="199"/>
      <c r="M266" s="200"/>
      <c r="N266" s="201"/>
      <c r="O266" s="201"/>
      <c r="P266" s="201"/>
      <c r="Q266" s="201"/>
      <c r="R266" s="201"/>
      <c r="S266" s="201"/>
      <c r="T266" s="202"/>
      <c r="AT266" s="203" t="s">
        <v>607</v>
      </c>
      <c r="AU266" s="203" t="s">
        <v>525</v>
      </c>
      <c r="AV266" s="12" t="s">
        <v>525</v>
      </c>
      <c r="AW266" s="12" t="s">
        <v>478</v>
      </c>
      <c r="AX266" s="12" t="s">
        <v>516</v>
      </c>
      <c r="AY266" s="203" t="s">
        <v>598</v>
      </c>
    </row>
    <row r="267" spans="2:65" s="12" customFormat="1">
      <c r="B267" s="192"/>
      <c r="C267" s="193"/>
      <c r="D267" s="194" t="s">
        <v>607</v>
      </c>
      <c r="E267" s="195" t="s">
        <v>447</v>
      </c>
      <c r="F267" s="196" t="s">
        <v>633</v>
      </c>
      <c r="G267" s="193"/>
      <c r="H267" s="197">
        <v>6</v>
      </c>
      <c r="I267" s="198"/>
      <c r="J267" s="193"/>
      <c r="K267" s="193"/>
      <c r="L267" s="199"/>
      <c r="M267" s="200"/>
      <c r="N267" s="201"/>
      <c r="O267" s="201"/>
      <c r="P267" s="201"/>
      <c r="Q267" s="201"/>
      <c r="R267" s="201"/>
      <c r="S267" s="201"/>
      <c r="T267" s="202"/>
      <c r="AT267" s="203" t="s">
        <v>607</v>
      </c>
      <c r="AU267" s="203" t="s">
        <v>525</v>
      </c>
      <c r="AV267" s="12" t="s">
        <v>525</v>
      </c>
      <c r="AW267" s="12" t="s">
        <v>478</v>
      </c>
      <c r="AX267" s="12" t="s">
        <v>516</v>
      </c>
      <c r="AY267" s="203" t="s">
        <v>598</v>
      </c>
    </row>
    <row r="268" spans="2:65" s="12" customFormat="1">
      <c r="B268" s="192"/>
      <c r="C268" s="193"/>
      <c r="D268" s="194" t="s">
        <v>607</v>
      </c>
      <c r="E268" s="195" t="s">
        <v>447</v>
      </c>
      <c r="F268" s="196" t="s">
        <v>634</v>
      </c>
      <c r="G268" s="193"/>
      <c r="H268" s="197">
        <v>25.92</v>
      </c>
      <c r="I268" s="198"/>
      <c r="J268" s="193"/>
      <c r="K268" s="193"/>
      <c r="L268" s="199"/>
      <c r="M268" s="200"/>
      <c r="N268" s="201"/>
      <c r="O268" s="201"/>
      <c r="P268" s="201"/>
      <c r="Q268" s="201"/>
      <c r="R268" s="201"/>
      <c r="S268" s="201"/>
      <c r="T268" s="202"/>
      <c r="AT268" s="203" t="s">
        <v>607</v>
      </c>
      <c r="AU268" s="203" t="s">
        <v>525</v>
      </c>
      <c r="AV268" s="12" t="s">
        <v>525</v>
      </c>
      <c r="AW268" s="12" t="s">
        <v>478</v>
      </c>
      <c r="AX268" s="12" t="s">
        <v>516</v>
      </c>
      <c r="AY268" s="203" t="s">
        <v>598</v>
      </c>
    </row>
    <row r="269" spans="2:65" s="13" customFormat="1">
      <c r="B269" s="204"/>
      <c r="C269" s="205"/>
      <c r="D269" s="194" t="s">
        <v>607</v>
      </c>
      <c r="E269" s="206" t="s">
        <v>447</v>
      </c>
      <c r="F269" s="207" t="s">
        <v>627</v>
      </c>
      <c r="G269" s="205"/>
      <c r="H269" s="208">
        <v>34.92</v>
      </c>
      <c r="I269" s="209"/>
      <c r="J269" s="205"/>
      <c r="K269" s="205"/>
      <c r="L269" s="210"/>
      <c r="M269" s="211"/>
      <c r="N269" s="212"/>
      <c r="O269" s="212"/>
      <c r="P269" s="212"/>
      <c r="Q269" s="212"/>
      <c r="R269" s="212"/>
      <c r="S269" s="212"/>
      <c r="T269" s="213"/>
      <c r="AT269" s="214" t="s">
        <v>607</v>
      </c>
      <c r="AU269" s="214" t="s">
        <v>525</v>
      </c>
      <c r="AV269" s="13" t="s">
        <v>605</v>
      </c>
      <c r="AW269" s="13" t="s">
        <v>478</v>
      </c>
      <c r="AX269" s="13" t="s">
        <v>523</v>
      </c>
      <c r="AY269" s="214" t="s">
        <v>598</v>
      </c>
    </row>
    <row r="270" spans="2:65" s="1" customFormat="1" ht="16.5" customHeight="1">
      <c r="B270" s="34"/>
      <c r="C270" s="180" t="s">
        <v>892</v>
      </c>
      <c r="D270" s="180" t="s">
        <v>600</v>
      </c>
      <c r="E270" s="181" t="s">
        <v>893</v>
      </c>
      <c r="F270" s="182" t="s">
        <v>894</v>
      </c>
      <c r="G270" s="183" t="s">
        <v>603</v>
      </c>
      <c r="H270" s="184">
        <v>7.5</v>
      </c>
      <c r="I270" s="185"/>
      <c r="J270" s="186">
        <f>ROUND(I270*H270,2)</f>
        <v>0</v>
      </c>
      <c r="K270" s="182" t="s">
        <v>604</v>
      </c>
      <c r="L270" s="38"/>
      <c r="M270" s="187" t="s">
        <v>447</v>
      </c>
      <c r="N270" s="188" t="s">
        <v>487</v>
      </c>
      <c r="O270" s="60"/>
      <c r="P270" s="189">
        <f>O270*H270</f>
        <v>0</v>
      </c>
      <c r="Q270" s="189">
        <v>0.58020000000000005</v>
      </c>
      <c r="R270" s="189">
        <f>Q270*H270</f>
        <v>4.3515000000000006</v>
      </c>
      <c r="S270" s="189">
        <v>0</v>
      </c>
      <c r="T270" s="190">
        <f>S270*H270</f>
        <v>0</v>
      </c>
      <c r="AR270" s="17" t="s">
        <v>605</v>
      </c>
      <c r="AT270" s="17" t="s">
        <v>600</v>
      </c>
      <c r="AU270" s="17" t="s">
        <v>525</v>
      </c>
      <c r="AY270" s="17" t="s">
        <v>598</v>
      </c>
      <c r="BE270" s="191">
        <f>IF(N270="základní",J270,0)</f>
        <v>0</v>
      </c>
      <c r="BF270" s="191">
        <f>IF(N270="snížená",J270,0)</f>
        <v>0</v>
      </c>
      <c r="BG270" s="191">
        <f>IF(N270="zákl. přenesená",J270,0)</f>
        <v>0</v>
      </c>
      <c r="BH270" s="191">
        <f>IF(N270="sníž. přenesená",J270,0)</f>
        <v>0</v>
      </c>
      <c r="BI270" s="191">
        <f>IF(N270="nulová",J270,0)</f>
        <v>0</v>
      </c>
      <c r="BJ270" s="17" t="s">
        <v>523</v>
      </c>
      <c r="BK270" s="191">
        <f>ROUND(I270*H270,2)</f>
        <v>0</v>
      </c>
      <c r="BL270" s="17" t="s">
        <v>605</v>
      </c>
      <c r="BM270" s="17" t="s">
        <v>895</v>
      </c>
    </row>
    <row r="271" spans="2:65" s="12" customFormat="1">
      <c r="B271" s="192"/>
      <c r="C271" s="193"/>
      <c r="D271" s="194" t="s">
        <v>607</v>
      </c>
      <c r="E271" s="195" t="s">
        <v>447</v>
      </c>
      <c r="F271" s="196" t="s">
        <v>608</v>
      </c>
      <c r="G271" s="193"/>
      <c r="H271" s="197">
        <v>7.5</v>
      </c>
      <c r="I271" s="198"/>
      <c r="J271" s="193"/>
      <c r="K271" s="193"/>
      <c r="L271" s="199"/>
      <c r="M271" s="200"/>
      <c r="N271" s="201"/>
      <c r="O271" s="201"/>
      <c r="P271" s="201"/>
      <c r="Q271" s="201"/>
      <c r="R271" s="201"/>
      <c r="S271" s="201"/>
      <c r="T271" s="202"/>
      <c r="AT271" s="203" t="s">
        <v>607</v>
      </c>
      <c r="AU271" s="203" t="s">
        <v>525</v>
      </c>
      <c r="AV271" s="12" t="s">
        <v>525</v>
      </c>
      <c r="AW271" s="12" t="s">
        <v>478</v>
      </c>
      <c r="AX271" s="12" t="s">
        <v>523</v>
      </c>
      <c r="AY271" s="203" t="s">
        <v>598</v>
      </c>
    </row>
    <row r="272" spans="2:65" s="1" customFormat="1" ht="16.5" customHeight="1">
      <c r="B272" s="34"/>
      <c r="C272" s="180" t="s">
        <v>896</v>
      </c>
      <c r="D272" s="180" t="s">
        <v>600</v>
      </c>
      <c r="E272" s="181" t="s">
        <v>897</v>
      </c>
      <c r="F272" s="182" t="s">
        <v>898</v>
      </c>
      <c r="G272" s="183" t="s">
        <v>603</v>
      </c>
      <c r="H272" s="184">
        <v>7.5</v>
      </c>
      <c r="I272" s="185"/>
      <c r="J272" s="186">
        <f>ROUND(I272*H272,2)</f>
        <v>0</v>
      </c>
      <c r="K272" s="182" t="s">
        <v>604</v>
      </c>
      <c r="L272" s="38"/>
      <c r="M272" s="187" t="s">
        <v>447</v>
      </c>
      <c r="N272" s="188" t="s">
        <v>487</v>
      </c>
      <c r="O272" s="60"/>
      <c r="P272" s="189">
        <f>O272*H272</f>
        <v>0</v>
      </c>
      <c r="Q272" s="189">
        <v>0.10100000000000001</v>
      </c>
      <c r="R272" s="189">
        <f>Q272*H272</f>
        <v>0.75750000000000006</v>
      </c>
      <c r="S272" s="189">
        <v>0</v>
      </c>
      <c r="T272" s="190">
        <f>S272*H272</f>
        <v>0</v>
      </c>
      <c r="AR272" s="17" t="s">
        <v>605</v>
      </c>
      <c r="AT272" s="17" t="s">
        <v>600</v>
      </c>
      <c r="AU272" s="17" t="s">
        <v>525</v>
      </c>
      <c r="AY272" s="17" t="s">
        <v>598</v>
      </c>
      <c r="BE272" s="191">
        <f>IF(N272="základní",J272,0)</f>
        <v>0</v>
      </c>
      <c r="BF272" s="191">
        <f>IF(N272="snížená",J272,0)</f>
        <v>0</v>
      </c>
      <c r="BG272" s="191">
        <f>IF(N272="zákl. přenesená",J272,0)</f>
        <v>0</v>
      </c>
      <c r="BH272" s="191">
        <f>IF(N272="sníž. přenesená",J272,0)</f>
        <v>0</v>
      </c>
      <c r="BI272" s="191">
        <f>IF(N272="nulová",J272,0)</f>
        <v>0</v>
      </c>
      <c r="BJ272" s="17" t="s">
        <v>523</v>
      </c>
      <c r="BK272" s="191">
        <f>ROUND(I272*H272,2)</f>
        <v>0</v>
      </c>
      <c r="BL272" s="17" t="s">
        <v>605</v>
      </c>
      <c r="BM272" s="17" t="s">
        <v>899</v>
      </c>
    </row>
    <row r="273" spans="2:65" s="1" customFormat="1" ht="16.5" customHeight="1">
      <c r="B273" s="34"/>
      <c r="C273" s="226" t="s">
        <v>900</v>
      </c>
      <c r="D273" s="226" t="s">
        <v>712</v>
      </c>
      <c r="E273" s="227" t="s">
        <v>901</v>
      </c>
      <c r="F273" s="228" t="s">
        <v>902</v>
      </c>
      <c r="G273" s="229" t="s">
        <v>603</v>
      </c>
      <c r="H273" s="230">
        <v>7.5</v>
      </c>
      <c r="I273" s="231"/>
      <c r="J273" s="232">
        <f>ROUND(I273*H273,2)</f>
        <v>0</v>
      </c>
      <c r="K273" s="228" t="s">
        <v>604</v>
      </c>
      <c r="L273" s="233"/>
      <c r="M273" s="234" t="s">
        <v>447</v>
      </c>
      <c r="N273" s="235" t="s">
        <v>487</v>
      </c>
      <c r="O273" s="60"/>
      <c r="P273" s="189">
        <f>O273*H273</f>
        <v>0</v>
      </c>
      <c r="Q273" s="189">
        <v>0.115</v>
      </c>
      <c r="R273" s="189">
        <f>Q273*H273</f>
        <v>0.86250000000000004</v>
      </c>
      <c r="S273" s="189">
        <v>0</v>
      </c>
      <c r="T273" s="190">
        <f>S273*H273</f>
        <v>0</v>
      </c>
      <c r="AR273" s="17" t="s">
        <v>639</v>
      </c>
      <c r="AT273" s="17" t="s">
        <v>712</v>
      </c>
      <c r="AU273" s="17" t="s">
        <v>525</v>
      </c>
      <c r="AY273" s="17" t="s">
        <v>598</v>
      </c>
      <c r="BE273" s="191">
        <f>IF(N273="základní",J273,0)</f>
        <v>0</v>
      </c>
      <c r="BF273" s="191">
        <f>IF(N273="snížená",J273,0)</f>
        <v>0</v>
      </c>
      <c r="BG273" s="191">
        <f>IF(N273="zákl. přenesená",J273,0)</f>
        <v>0</v>
      </c>
      <c r="BH273" s="191">
        <f>IF(N273="sníž. přenesená",J273,0)</f>
        <v>0</v>
      </c>
      <c r="BI273" s="191">
        <f>IF(N273="nulová",J273,0)</f>
        <v>0</v>
      </c>
      <c r="BJ273" s="17" t="s">
        <v>523</v>
      </c>
      <c r="BK273" s="191">
        <f>ROUND(I273*H273,2)</f>
        <v>0</v>
      </c>
      <c r="BL273" s="17" t="s">
        <v>605</v>
      </c>
      <c r="BM273" s="17" t="s">
        <v>903</v>
      </c>
    </row>
    <row r="274" spans="2:65" s="1" customFormat="1" ht="16.5" customHeight="1">
      <c r="B274" s="34"/>
      <c r="C274" s="180" t="s">
        <v>904</v>
      </c>
      <c r="D274" s="180" t="s">
        <v>600</v>
      </c>
      <c r="E274" s="181" t="s">
        <v>905</v>
      </c>
      <c r="F274" s="182" t="s">
        <v>906</v>
      </c>
      <c r="G274" s="183" t="s">
        <v>700</v>
      </c>
      <c r="H274" s="184">
        <v>220.6</v>
      </c>
      <c r="I274" s="185"/>
      <c r="J274" s="186">
        <f>ROUND(I274*H274,2)</f>
        <v>0</v>
      </c>
      <c r="K274" s="182" t="s">
        <v>604</v>
      </c>
      <c r="L274" s="38"/>
      <c r="M274" s="187" t="s">
        <v>447</v>
      </c>
      <c r="N274" s="188" t="s">
        <v>487</v>
      </c>
      <c r="O274" s="60"/>
      <c r="P274" s="189">
        <f>O274*H274</f>
        <v>0</v>
      </c>
      <c r="Q274" s="189">
        <v>3.5999999999999999E-3</v>
      </c>
      <c r="R274" s="189">
        <f>Q274*H274</f>
        <v>0.79415999999999998</v>
      </c>
      <c r="S274" s="189">
        <v>0</v>
      </c>
      <c r="T274" s="190">
        <f>S274*H274</f>
        <v>0</v>
      </c>
      <c r="AR274" s="17" t="s">
        <v>605</v>
      </c>
      <c r="AT274" s="17" t="s">
        <v>600</v>
      </c>
      <c r="AU274" s="17" t="s">
        <v>525</v>
      </c>
      <c r="AY274" s="17" t="s">
        <v>598</v>
      </c>
      <c r="BE274" s="191">
        <f>IF(N274="základní",J274,0)</f>
        <v>0</v>
      </c>
      <c r="BF274" s="191">
        <f>IF(N274="snížená",J274,0)</f>
        <v>0</v>
      </c>
      <c r="BG274" s="191">
        <f>IF(N274="zákl. přenesená",J274,0)</f>
        <v>0</v>
      </c>
      <c r="BH274" s="191">
        <f>IF(N274="sníž. přenesená",J274,0)</f>
        <v>0</v>
      </c>
      <c r="BI274" s="191">
        <f>IF(N274="nulová",J274,0)</f>
        <v>0</v>
      </c>
      <c r="BJ274" s="17" t="s">
        <v>523</v>
      </c>
      <c r="BK274" s="191">
        <f>ROUND(I274*H274,2)</f>
        <v>0</v>
      </c>
      <c r="BL274" s="17" t="s">
        <v>605</v>
      </c>
      <c r="BM274" s="17" t="s">
        <v>907</v>
      </c>
    </row>
    <row r="275" spans="2:65" s="12" customFormat="1">
      <c r="B275" s="192"/>
      <c r="C275" s="193"/>
      <c r="D275" s="194" t="s">
        <v>607</v>
      </c>
      <c r="E275" s="195" t="s">
        <v>447</v>
      </c>
      <c r="F275" s="196" t="s">
        <v>908</v>
      </c>
      <c r="G275" s="193"/>
      <c r="H275" s="197">
        <v>66</v>
      </c>
      <c r="I275" s="198"/>
      <c r="J275" s="193"/>
      <c r="K275" s="193"/>
      <c r="L275" s="199"/>
      <c r="M275" s="200"/>
      <c r="N275" s="201"/>
      <c r="O275" s="201"/>
      <c r="P275" s="201"/>
      <c r="Q275" s="201"/>
      <c r="R275" s="201"/>
      <c r="S275" s="201"/>
      <c r="T275" s="202"/>
      <c r="AT275" s="203" t="s">
        <v>607</v>
      </c>
      <c r="AU275" s="203" t="s">
        <v>525</v>
      </c>
      <c r="AV275" s="12" t="s">
        <v>525</v>
      </c>
      <c r="AW275" s="12" t="s">
        <v>478</v>
      </c>
      <c r="AX275" s="12" t="s">
        <v>516</v>
      </c>
      <c r="AY275" s="203" t="s">
        <v>598</v>
      </c>
    </row>
    <row r="276" spans="2:65" s="12" customFormat="1">
      <c r="B276" s="192"/>
      <c r="C276" s="193"/>
      <c r="D276" s="194" t="s">
        <v>607</v>
      </c>
      <c r="E276" s="195" t="s">
        <v>447</v>
      </c>
      <c r="F276" s="196" t="s">
        <v>909</v>
      </c>
      <c r="G276" s="193"/>
      <c r="H276" s="197">
        <v>75</v>
      </c>
      <c r="I276" s="198"/>
      <c r="J276" s="193"/>
      <c r="K276" s="193"/>
      <c r="L276" s="199"/>
      <c r="M276" s="200"/>
      <c r="N276" s="201"/>
      <c r="O276" s="201"/>
      <c r="P276" s="201"/>
      <c r="Q276" s="201"/>
      <c r="R276" s="201"/>
      <c r="S276" s="201"/>
      <c r="T276" s="202"/>
      <c r="AT276" s="203" t="s">
        <v>607</v>
      </c>
      <c r="AU276" s="203" t="s">
        <v>525</v>
      </c>
      <c r="AV276" s="12" t="s">
        <v>525</v>
      </c>
      <c r="AW276" s="12" t="s">
        <v>478</v>
      </c>
      <c r="AX276" s="12" t="s">
        <v>516</v>
      </c>
      <c r="AY276" s="203" t="s">
        <v>598</v>
      </c>
    </row>
    <row r="277" spans="2:65" s="12" customFormat="1">
      <c r="B277" s="192"/>
      <c r="C277" s="193"/>
      <c r="D277" s="194" t="s">
        <v>607</v>
      </c>
      <c r="E277" s="195" t="s">
        <v>447</v>
      </c>
      <c r="F277" s="196" t="s">
        <v>910</v>
      </c>
      <c r="G277" s="193"/>
      <c r="H277" s="197">
        <v>28</v>
      </c>
      <c r="I277" s="198"/>
      <c r="J277" s="193"/>
      <c r="K277" s="193"/>
      <c r="L277" s="199"/>
      <c r="M277" s="200"/>
      <c r="N277" s="201"/>
      <c r="O277" s="201"/>
      <c r="P277" s="201"/>
      <c r="Q277" s="201"/>
      <c r="R277" s="201"/>
      <c r="S277" s="201"/>
      <c r="T277" s="202"/>
      <c r="AT277" s="203" t="s">
        <v>607</v>
      </c>
      <c r="AU277" s="203" t="s">
        <v>525</v>
      </c>
      <c r="AV277" s="12" t="s">
        <v>525</v>
      </c>
      <c r="AW277" s="12" t="s">
        <v>478</v>
      </c>
      <c r="AX277" s="12" t="s">
        <v>516</v>
      </c>
      <c r="AY277" s="203" t="s">
        <v>598</v>
      </c>
    </row>
    <row r="278" spans="2:65" s="12" customFormat="1">
      <c r="B278" s="192"/>
      <c r="C278" s="193"/>
      <c r="D278" s="194" t="s">
        <v>607</v>
      </c>
      <c r="E278" s="195" t="s">
        <v>447</v>
      </c>
      <c r="F278" s="196" t="s">
        <v>911</v>
      </c>
      <c r="G278" s="193"/>
      <c r="H278" s="197">
        <v>11</v>
      </c>
      <c r="I278" s="198"/>
      <c r="J278" s="193"/>
      <c r="K278" s="193"/>
      <c r="L278" s="199"/>
      <c r="M278" s="200"/>
      <c r="N278" s="201"/>
      <c r="O278" s="201"/>
      <c r="P278" s="201"/>
      <c r="Q278" s="201"/>
      <c r="R278" s="201"/>
      <c r="S278" s="201"/>
      <c r="T278" s="202"/>
      <c r="AT278" s="203" t="s">
        <v>607</v>
      </c>
      <c r="AU278" s="203" t="s">
        <v>525</v>
      </c>
      <c r="AV278" s="12" t="s">
        <v>525</v>
      </c>
      <c r="AW278" s="12" t="s">
        <v>478</v>
      </c>
      <c r="AX278" s="12" t="s">
        <v>516</v>
      </c>
      <c r="AY278" s="203" t="s">
        <v>598</v>
      </c>
    </row>
    <row r="279" spans="2:65" s="12" customFormat="1">
      <c r="B279" s="192"/>
      <c r="C279" s="193"/>
      <c r="D279" s="194" t="s">
        <v>607</v>
      </c>
      <c r="E279" s="195" t="s">
        <v>447</v>
      </c>
      <c r="F279" s="196" t="s">
        <v>912</v>
      </c>
      <c r="G279" s="193"/>
      <c r="H279" s="197">
        <v>15</v>
      </c>
      <c r="I279" s="198"/>
      <c r="J279" s="193"/>
      <c r="K279" s="193"/>
      <c r="L279" s="199"/>
      <c r="M279" s="200"/>
      <c r="N279" s="201"/>
      <c r="O279" s="201"/>
      <c r="P279" s="201"/>
      <c r="Q279" s="201"/>
      <c r="R279" s="201"/>
      <c r="S279" s="201"/>
      <c r="T279" s="202"/>
      <c r="AT279" s="203" t="s">
        <v>607</v>
      </c>
      <c r="AU279" s="203" t="s">
        <v>525</v>
      </c>
      <c r="AV279" s="12" t="s">
        <v>525</v>
      </c>
      <c r="AW279" s="12" t="s">
        <v>478</v>
      </c>
      <c r="AX279" s="12" t="s">
        <v>516</v>
      </c>
      <c r="AY279" s="203" t="s">
        <v>598</v>
      </c>
    </row>
    <row r="280" spans="2:65" s="12" customFormat="1">
      <c r="B280" s="192"/>
      <c r="C280" s="193"/>
      <c r="D280" s="194" t="s">
        <v>607</v>
      </c>
      <c r="E280" s="195" t="s">
        <v>447</v>
      </c>
      <c r="F280" s="196" t="s">
        <v>913</v>
      </c>
      <c r="G280" s="193"/>
      <c r="H280" s="197">
        <v>25.6</v>
      </c>
      <c r="I280" s="198"/>
      <c r="J280" s="193"/>
      <c r="K280" s="193"/>
      <c r="L280" s="199"/>
      <c r="M280" s="200"/>
      <c r="N280" s="201"/>
      <c r="O280" s="201"/>
      <c r="P280" s="201"/>
      <c r="Q280" s="201"/>
      <c r="R280" s="201"/>
      <c r="S280" s="201"/>
      <c r="T280" s="202"/>
      <c r="AT280" s="203" t="s">
        <v>607</v>
      </c>
      <c r="AU280" s="203" t="s">
        <v>525</v>
      </c>
      <c r="AV280" s="12" t="s">
        <v>525</v>
      </c>
      <c r="AW280" s="12" t="s">
        <v>478</v>
      </c>
      <c r="AX280" s="12" t="s">
        <v>516</v>
      </c>
      <c r="AY280" s="203" t="s">
        <v>598</v>
      </c>
    </row>
    <row r="281" spans="2:65" s="13" customFormat="1">
      <c r="B281" s="204"/>
      <c r="C281" s="205"/>
      <c r="D281" s="194" t="s">
        <v>607</v>
      </c>
      <c r="E281" s="206" t="s">
        <v>447</v>
      </c>
      <c r="F281" s="207" t="s">
        <v>627</v>
      </c>
      <c r="G281" s="205"/>
      <c r="H281" s="208">
        <v>220.6</v>
      </c>
      <c r="I281" s="209"/>
      <c r="J281" s="205"/>
      <c r="K281" s="205"/>
      <c r="L281" s="210"/>
      <c r="M281" s="211"/>
      <c r="N281" s="212"/>
      <c r="O281" s="212"/>
      <c r="P281" s="212"/>
      <c r="Q281" s="212"/>
      <c r="R281" s="212"/>
      <c r="S281" s="212"/>
      <c r="T281" s="213"/>
      <c r="AT281" s="214" t="s">
        <v>607</v>
      </c>
      <c r="AU281" s="214" t="s">
        <v>525</v>
      </c>
      <c r="AV281" s="13" t="s">
        <v>605</v>
      </c>
      <c r="AW281" s="13" t="s">
        <v>478</v>
      </c>
      <c r="AX281" s="13" t="s">
        <v>523</v>
      </c>
      <c r="AY281" s="214" t="s">
        <v>598</v>
      </c>
    </row>
    <row r="282" spans="2:65" s="11" customFormat="1" ht="22.9" customHeight="1">
      <c r="B282" s="164"/>
      <c r="C282" s="165"/>
      <c r="D282" s="166" t="s">
        <v>515</v>
      </c>
      <c r="E282" s="178" t="s">
        <v>639</v>
      </c>
      <c r="F282" s="178" t="s">
        <v>914</v>
      </c>
      <c r="G282" s="165"/>
      <c r="H282" s="165"/>
      <c r="I282" s="168"/>
      <c r="J282" s="179">
        <f>BK282</f>
        <v>0</v>
      </c>
      <c r="K282" s="165"/>
      <c r="L282" s="170"/>
      <c r="M282" s="171"/>
      <c r="N282" s="172"/>
      <c r="O282" s="172"/>
      <c r="P282" s="173">
        <f>SUM(P283:P306)</f>
        <v>0</v>
      </c>
      <c r="Q282" s="172"/>
      <c r="R282" s="173">
        <f>SUM(R283:R306)</f>
        <v>7.6032099500000001</v>
      </c>
      <c r="S282" s="172"/>
      <c r="T282" s="174">
        <f>SUM(T283:T306)</f>
        <v>0</v>
      </c>
      <c r="AR282" s="175" t="s">
        <v>523</v>
      </c>
      <c r="AT282" s="176" t="s">
        <v>515</v>
      </c>
      <c r="AU282" s="176" t="s">
        <v>523</v>
      </c>
      <c r="AY282" s="175" t="s">
        <v>598</v>
      </c>
      <c r="BK282" s="177">
        <f>SUM(BK283:BK306)</f>
        <v>0</v>
      </c>
    </row>
    <row r="283" spans="2:65" s="1" customFormat="1" ht="16.5" customHeight="1">
      <c r="B283" s="34"/>
      <c r="C283" s="180" t="s">
        <v>915</v>
      </c>
      <c r="D283" s="180" t="s">
        <v>600</v>
      </c>
      <c r="E283" s="181" t="s">
        <v>916</v>
      </c>
      <c r="F283" s="182" t="s">
        <v>917</v>
      </c>
      <c r="G283" s="183" t="s">
        <v>700</v>
      </c>
      <c r="H283" s="184">
        <v>539</v>
      </c>
      <c r="I283" s="185"/>
      <c r="J283" s="186">
        <f>ROUND(I283*H283,2)</f>
        <v>0</v>
      </c>
      <c r="K283" s="182" t="s">
        <v>447</v>
      </c>
      <c r="L283" s="38"/>
      <c r="M283" s="187" t="s">
        <v>447</v>
      </c>
      <c r="N283" s="188" t="s">
        <v>487</v>
      </c>
      <c r="O283" s="60"/>
      <c r="P283" s="189">
        <f>O283*H283</f>
        <v>0</v>
      </c>
      <c r="Q283" s="189">
        <v>0</v>
      </c>
      <c r="R283" s="189">
        <f>Q283*H283</f>
        <v>0</v>
      </c>
      <c r="S283" s="189">
        <v>0</v>
      </c>
      <c r="T283" s="190">
        <f>S283*H283</f>
        <v>0</v>
      </c>
      <c r="AR283" s="17" t="s">
        <v>605</v>
      </c>
      <c r="AT283" s="17" t="s">
        <v>600</v>
      </c>
      <c r="AU283" s="17" t="s">
        <v>525</v>
      </c>
      <c r="AY283" s="17" t="s">
        <v>598</v>
      </c>
      <c r="BE283" s="191">
        <f>IF(N283="základní",J283,0)</f>
        <v>0</v>
      </c>
      <c r="BF283" s="191">
        <f>IF(N283="snížená",J283,0)</f>
        <v>0</v>
      </c>
      <c r="BG283" s="191">
        <f>IF(N283="zákl. přenesená",J283,0)</f>
        <v>0</v>
      </c>
      <c r="BH283" s="191">
        <f>IF(N283="sníž. přenesená",J283,0)</f>
        <v>0</v>
      </c>
      <c r="BI283" s="191">
        <f>IF(N283="nulová",J283,0)</f>
        <v>0</v>
      </c>
      <c r="BJ283" s="17" t="s">
        <v>523</v>
      </c>
      <c r="BK283" s="191">
        <f>ROUND(I283*H283,2)</f>
        <v>0</v>
      </c>
      <c r="BL283" s="17" t="s">
        <v>605</v>
      </c>
      <c r="BM283" s="17" t="s">
        <v>918</v>
      </c>
    </row>
    <row r="284" spans="2:65" s="1" customFormat="1" ht="19.5">
      <c r="B284" s="34"/>
      <c r="C284" s="35"/>
      <c r="D284" s="194" t="s">
        <v>919</v>
      </c>
      <c r="E284" s="35"/>
      <c r="F284" s="236" t="s">
        <v>920</v>
      </c>
      <c r="G284" s="35"/>
      <c r="H284" s="35"/>
      <c r="I284" s="110"/>
      <c r="J284" s="35"/>
      <c r="K284" s="35"/>
      <c r="L284" s="38"/>
      <c r="M284" s="237"/>
      <c r="N284" s="60"/>
      <c r="O284" s="60"/>
      <c r="P284" s="60"/>
      <c r="Q284" s="60"/>
      <c r="R284" s="60"/>
      <c r="S284" s="60"/>
      <c r="T284" s="61"/>
      <c r="AT284" s="17" t="s">
        <v>919</v>
      </c>
      <c r="AU284" s="17" t="s">
        <v>525</v>
      </c>
    </row>
    <row r="285" spans="2:65" s="12" customFormat="1">
      <c r="B285" s="192"/>
      <c r="C285" s="193"/>
      <c r="D285" s="194" t="s">
        <v>607</v>
      </c>
      <c r="E285" s="195" t="s">
        <v>447</v>
      </c>
      <c r="F285" s="196" t="s">
        <v>921</v>
      </c>
      <c r="G285" s="193"/>
      <c r="H285" s="197">
        <v>539</v>
      </c>
      <c r="I285" s="198"/>
      <c r="J285" s="193"/>
      <c r="K285" s="193"/>
      <c r="L285" s="199"/>
      <c r="M285" s="200"/>
      <c r="N285" s="201"/>
      <c r="O285" s="201"/>
      <c r="P285" s="201"/>
      <c r="Q285" s="201"/>
      <c r="R285" s="201"/>
      <c r="S285" s="201"/>
      <c r="T285" s="202"/>
      <c r="AT285" s="203" t="s">
        <v>607</v>
      </c>
      <c r="AU285" s="203" t="s">
        <v>525</v>
      </c>
      <c r="AV285" s="12" t="s">
        <v>525</v>
      </c>
      <c r="AW285" s="12" t="s">
        <v>478</v>
      </c>
      <c r="AX285" s="12" t="s">
        <v>523</v>
      </c>
      <c r="AY285" s="203" t="s">
        <v>598</v>
      </c>
    </row>
    <row r="286" spans="2:65" s="1" customFormat="1" ht="16.5" customHeight="1">
      <c r="B286" s="34"/>
      <c r="C286" s="226" t="s">
        <v>922</v>
      </c>
      <c r="D286" s="226" t="s">
        <v>712</v>
      </c>
      <c r="E286" s="227" t="s">
        <v>923</v>
      </c>
      <c r="F286" s="228" t="s">
        <v>924</v>
      </c>
      <c r="G286" s="229" t="s">
        <v>700</v>
      </c>
      <c r="H286" s="230">
        <v>547.08500000000004</v>
      </c>
      <c r="I286" s="231"/>
      <c r="J286" s="232">
        <f>ROUND(I286*H286,2)</f>
        <v>0</v>
      </c>
      <c r="K286" s="228" t="s">
        <v>447</v>
      </c>
      <c r="L286" s="233"/>
      <c r="M286" s="234" t="s">
        <v>447</v>
      </c>
      <c r="N286" s="235" t="s">
        <v>487</v>
      </c>
      <c r="O286" s="60"/>
      <c r="P286" s="189">
        <f>O286*H286</f>
        <v>0</v>
      </c>
      <c r="Q286" s="189">
        <v>1.47E-3</v>
      </c>
      <c r="R286" s="189">
        <f>Q286*H286</f>
        <v>0.80421494999999998</v>
      </c>
      <c r="S286" s="189">
        <v>0</v>
      </c>
      <c r="T286" s="190">
        <f>S286*H286</f>
        <v>0</v>
      </c>
      <c r="AR286" s="17" t="s">
        <v>639</v>
      </c>
      <c r="AT286" s="17" t="s">
        <v>712</v>
      </c>
      <c r="AU286" s="17" t="s">
        <v>525</v>
      </c>
      <c r="AY286" s="17" t="s">
        <v>598</v>
      </c>
      <c r="BE286" s="191">
        <f>IF(N286="základní",J286,0)</f>
        <v>0</v>
      </c>
      <c r="BF286" s="191">
        <f>IF(N286="snížená",J286,0)</f>
        <v>0</v>
      </c>
      <c r="BG286" s="191">
        <f>IF(N286="zákl. přenesená",J286,0)</f>
        <v>0</v>
      </c>
      <c r="BH286" s="191">
        <f>IF(N286="sníž. přenesená",J286,0)</f>
        <v>0</v>
      </c>
      <c r="BI286" s="191">
        <f>IF(N286="nulová",J286,0)</f>
        <v>0</v>
      </c>
      <c r="BJ286" s="17" t="s">
        <v>523</v>
      </c>
      <c r="BK286" s="191">
        <f>ROUND(I286*H286,2)</f>
        <v>0</v>
      </c>
      <c r="BL286" s="17" t="s">
        <v>605</v>
      </c>
      <c r="BM286" s="17" t="s">
        <v>925</v>
      </c>
    </row>
    <row r="287" spans="2:65" s="1" customFormat="1" ht="19.5">
      <c r="B287" s="34"/>
      <c r="C287" s="35"/>
      <c r="D287" s="194" t="s">
        <v>919</v>
      </c>
      <c r="E287" s="35"/>
      <c r="F287" s="236" t="s">
        <v>926</v>
      </c>
      <c r="G287" s="35"/>
      <c r="H287" s="35"/>
      <c r="I287" s="110"/>
      <c r="J287" s="35"/>
      <c r="K287" s="35"/>
      <c r="L287" s="38"/>
      <c r="M287" s="237"/>
      <c r="N287" s="60"/>
      <c r="O287" s="60"/>
      <c r="P287" s="60"/>
      <c r="Q287" s="60"/>
      <c r="R287" s="60"/>
      <c r="S287" s="60"/>
      <c r="T287" s="61"/>
      <c r="AT287" s="17" t="s">
        <v>919</v>
      </c>
      <c r="AU287" s="17" t="s">
        <v>525</v>
      </c>
    </row>
    <row r="288" spans="2:65" s="12" customFormat="1">
      <c r="B288" s="192"/>
      <c r="C288" s="193"/>
      <c r="D288" s="194" t="s">
        <v>607</v>
      </c>
      <c r="E288" s="193"/>
      <c r="F288" s="196" t="s">
        <v>927</v>
      </c>
      <c r="G288" s="193"/>
      <c r="H288" s="197">
        <v>547.08500000000004</v>
      </c>
      <c r="I288" s="198"/>
      <c r="J288" s="193"/>
      <c r="K288" s="193"/>
      <c r="L288" s="199"/>
      <c r="M288" s="200"/>
      <c r="N288" s="201"/>
      <c r="O288" s="201"/>
      <c r="P288" s="201"/>
      <c r="Q288" s="201"/>
      <c r="R288" s="201"/>
      <c r="S288" s="201"/>
      <c r="T288" s="202"/>
      <c r="AT288" s="203" t="s">
        <v>607</v>
      </c>
      <c r="AU288" s="203" t="s">
        <v>525</v>
      </c>
      <c r="AV288" s="12" t="s">
        <v>525</v>
      </c>
      <c r="AW288" s="12" t="s">
        <v>450</v>
      </c>
      <c r="AX288" s="12" t="s">
        <v>523</v>
      </c>
      <c r="AY288" s="203" t="s">
        <v>598</v>
      </c>
    </row>
    <row r="289" spans="2:65" s="1" customFormat="1" ht="16.5" customHeight="1">
      <c r="B289" s="34"/>
      <c r="C289" s="180" t="s">
        <v>928</v>
      </c>
      <c r="D289" s="180" t="s">
        <v>600</v>
      </c>
      <c r="E289" s="181" t="s">
        <v>929</v>
      </c>
      <c r="F289" s="182" t="s">
        <v>930</v>
      </c>
      <c r="G289" s="183" t="s">
        <v>700</v>
      </c>
      <c r="H289" s="184">
        <v>100</v>
      </c>
      <c r="I289" s="185"/>
      <c r="J289" s="186">
        <f>ROUND(I289*H289,2)</f>
        <v>0</v>
      </c>
      <c r="K289" s="182" t="s">
        <v>447</v>
      </c>
      <c r="L289" s="38"/>
      <c r="M289" s="187" t="s">
        <v>447</v>
      </c>
      <c r="N289" s="188" t="s">
        <v>487</v>
      </c>
      <c r="O289" s="60"/>
      <c r="P289" s="189">
        <f>O289*H289</f>
        <v>0</v>
      </c>
      <c r="Q289" s="189">
        <v>0</v>
      </c>
      <c r="R289" s="189">
        <f>Q289*H289</f>
        <v>0</v>
      </c>
      <c r="S289" s="189">
        <v>0</v>
      </c>
      <c r="T289" s="190">
        <f>S289*H289</f>
        <v>0</v>
      </c>
      <c r="AR289" s="17" t="s">
        <v>605</v>
      </c>
      <c r="AT289" s="17" t="s">
        <v>600</v>
      </c>
      <c r="AU289" s="17" t="s">
        <v>525</v>
      </c>
      <c r="AY289" s="17" t="s">
        <v>598</v>
      </c>
      <c r="BE289" s="191">
        <f>IF(N289="základní",J289,0)</f>
        <v>0</v>
      </c>
      <c r="BF289" s="191">
        <f>IF(N289="snížená",J289,0)</f>
        <v>0</v>
      </c>
      <c r="BG289" s="191">
        <f>IF(N289="zákl. přenesená",J289,0)</f>
        <v>0</v>
      </c>
      <c r="BH289" s="191">
        <f>IF(N289="sníž. přenesená",J289,0)</f>
        <v>0</v>
      </c>
      <c r="BI289" s="191">
        <f>IF(N289="nulová",J289,0)</f>
        <v>0</v>
      </c>
      <c r="BJ289" s="17" t="s">
        <v>523</v>
      </c>
      <c r="BK289" s="191">
        <f>ROUND(I289*H289,2)</f>
        <v>0</v>
      </c>
      <c r="BL289" s="17" t="s">
        <v>605</v>
      </c>
      <c r="BM289" s="17" t="s">
        <v>931</v>
      </c>
    </row>
    <row r="290" spans="2:65" s="1" customFormat="1" ht="19.5">
      <c r="B290" s="34"/>
      <c r="C290" s="35"/>
      <c r="D290" s="194" t="s">
        <v>919</v>
      </c>
      <c r="E290" s="35"/>
      <c r="F290" s="236" t="s">
        <v>920</v>
      </c>
      <c r="G290" s="35"/>
      <c r="H290" s="35"/>
      <c r="I290" s="110"/>
      <c r="J290" s="35"/>
      <c r="K290" s="35"/>
      <c r="L290" s="38"/>
      <c r="M290" s="237"/>
      <c r="N290" s="60"/>
      <c r="O290" s="60"/>
      <c r="P290" s="60"/>
      <c r="Q290" s="60"/>
      <c r="R290" s="60"/>
      <c r="S290" s="60"/>
      <c r="T290" s="61"/>
      <c r="AT290" s="17" t="s">
        <v>919</v>
      </c>
      <c r="AU290" s="17" t="s">
        <v>525</v>
      </c>
    </row>
    <row r="291" spans="2:65" s="1" customFormat="1" ht="16.5" customHeight="1">
      <c r="B291" s="34"/>
      <c r="C291" s="226" t="s">
        <v>932</v>
      </c>
      <c r="D291" s="226" t="s">
        <v>712</v>
      </c>
      <c r="E291" s="227" t="s">
        <v>933</v>
      </c>
      <c r="F291" s="228" t="s">
        <v>934</v>
      </c>
      <c r="G291" s="229" t="s">
        <v>700</v>
      </c>
      <c r="H291" s="230">
        <v>101.5</v>
      </c>
      <c r="I291" s="231"/>
      <c r="J291" s="232">
        <f>ROUND(I291*H291,2)</f>
        <v>0</v>
      </c>
      <c r="K291" s="228" t="s">
        <v>447</v>
      </c>
      <c r="L291" s="233"/>
      <c r="M291" s="234" t="s">
        <v>447</v>
      </c>
      <c r="N291" s="235" t="s">
        <v>487</v>
      </c>
      <c r="O291" s="60"/>
      <c r="P291" s="189">
        <f>O291*H291</f>
        <v>0</v>
      </c>
      <c r="Q291" s="189">
        <v>1.47E-3</v>
      </c>
      <c r="R291" s="189">
        <f>Q291*H291</f>
        <v>0.149205</v>
      </c>
      <c r="S291" s="189">
        <v>0</v>
      </c>
      <c r="T291" s="190">
        <f>S291*H291</f>
        <v>0</v>
      </c>
      <c r="AR291" s="17" t="s">
        <v>639</v>
      </c>
      <c r="AT291" s="17" t="s">
        <v>712</v>
      </c>
      <c r="AU291" s="17" t="s">
        <v>525</v>
      </c>
      <c r="AY291" s="17" t="s">
        <v>598</v>
      </c>
      <c r="BE291" s="191">
        <f>IF(N291="základní",J291,0)</f>
        <v>0</v>
      </c>
      <c r="BF291" s="191">
        <f>IF(N291="snížená",J291,0)</f>
        <v>0</v>
      </c>
      <c r="BG291" s="191">
        <f>IF(N291="zákl. přenesená",J291,0)</f>
        <v>0</v>
      </c>
      <c r="BH291" s="191">
        <f>IF(N291="sníž. přenesená",J291,0)</f>
        <v>0</v>
      </c>
      <c r="BI291" s="191">
        <f>IF(N291="nulová",J291,0)</f>
        <v>0</v>
      </c>
      <c r="BJ291" s="17" t="s">
        <v>523</v>
      </c>
      <c r="BK291" s="191">
        <f>ROUND(I291*H291,2)</f>
        <v>0</v>
      </c>
      <c r="BL291" s="17" t="s">
        <v>605</v>
      </c>
      <c r="BM291" s="17" t="s">
        <v>935</v>
      </c>
    </row>
    <row r="292" spans="2:65" s="1" customFormat="1" ht="19.5">
      <c r="B292" s="34"/>
      <c r="C292" s="35"/>
      <c r="D292" s="194" t="s">
        <v>919</v>
      </c>
      <c r="E292" s="35"/>
      <c r="F292" s="236" t="s">
        <v>926</v>
      </c>
      <c r="G292" s="35"/>
      <c r="H292" s="35"/>
      <c r="I292" s="110"/>
      <c r="J292" s="35"/>
      <c r="K292" s="35"/>
      <c r="L292" s="38"/>
      <c r="M292" s="237"/>
      <c r="N292" s="60"/>
      <c r="O292" s="60"/>
      <c r="P292" s="60"/>
      <c r="Q292" s="60"/>
      <c r="R292" s="60"/>
      <c r="S292" s="60"/>
      <c r="T292" s="61"/>
      <c r="AT292" s="17" t="s">
        <v>919</v>
      </c>
      <c r="AU292" s="17" t="s">
        <v>525</v>
      </c>
    </row>
    <row r="293" spans="2:65" s="12" customFormat="1">
      <c r="B293" s="192"/>
      <c r="C293" s="193"/>
      <c r="D293" s="194" t="s">
        <v>607</v>
      </c>
      <c r="E293" s="193"/>
      <c r="F293" s="196" t="s">
        <v>936</v>
      </c>
      <c r="G293" s="193"/>
      <c r="H293" s="197">
        <v>101.5</v>
      </c>
      <c r="I293" s="198"/>
      <c r="J293" s="193"/>
      <c r="K293" s="193"/>
      <c r="L293" s="199"/>
      <c r="M293" s="200"/>
      <c r="N293" s="201"/>
      <c r="O293" s="201"/>
      <c r="P293" s="201"/>
      <c r="Q293" s="201"/>
      <c r="R293" s="201"/>
      <c r="S293" s="201"/>
      <c r="T293" s="202"/>
      <c r="AT293" s="203" t="s">
        <v>607</v>
      </c>
      <c r="AU293" s="203" t="s">
        <v>525</v>
      </c>
      <c r="AV293" s="12" t="s">
        <v>525</v>
      </c>
      <c r="AW293" s="12" t="s">
        <v>450</v>
      </c>
      <c r="AX293" s="12" t="s">
        <v>523</v>
      </c>
      <c r="AY293" s="203" t="s">
        <v>598</v>
      </c>
    </row>
    <row r="294" spans="2:65" s="1" customFormat="1" ht="16.5" customHeight="1">
      <c r="B294" s="34"/>
      <c r="C294" s="180" t="s">
        <v>937</v>
      </c>
      <c r="D294" s="180" t="s">
        <v>600</v>
      </c>
      <c r="E294" s="181" t="s">
        <v>938</v>
      </c>
      <c r="F294" s="182" t="s">
        <v>939</v>
      </c>
      <c r="G294" s="183" t="s">
        <v>700</v>
      </c>
      <c r="H294" s="184">
        <v>2600</v>
      </c>
      <c r="I294" s="185"/>
      <c r="J294" s="186">
        <f>ROUND(I294*H294,2)</f>
        <v>0</v>
      </c>
      <c r="K294" s="182" t="s">
        <v>604</v>
      </c>
      <c r="L294" s="38"/>
      <c r="M294" s="187" t="s">
        <v>447</v>
      </c>
      <c r="N294" s="188" t="s">
        <v>487</v>
      </c>
      <c r="O294" s="60"/>
      <c r="P294" s="189">
        <f>O294*H294</f>
        <v>0</v>
      </c>
      <c r="Q294" s="189">
        <v>0</v>
      </c>
      <c r="R294" s="189">
        <f>Q294*H294</f>
        <v>0</v>
      </c>
      <c r="S294" s="189">
        <v>0</v>
      </c>
      <c r="T294" s="190">
        <f>S294*H294</f>
        <v>0</v>
      </c>
      <c r="AR294" s="17" t="s">
        <v>605</v>
      </c>
      <c r="AT294" s="17" t="s">
        <v>600</v>
      </c>
      <c r="AU294" s="17" t="s">
        <v>525</v>
      </c>
      <c r="AY294" s="17" t="s">
        <v>598</v>
      </c>
      <c r="BE294" s="191">
        <f>IF(N294="základní",J294,0)</f>
        <v>0</v>
      </c>
      <c r="BF294" s="191">
        <f>IF(N294="snížená",J294,0)</f>
        <v>0</v>
      </c>
      <c r="BG294" s="191">
        <f>IF(N294="zákl. přenesená",J294,0)</f>
        <v>0</v>
      </c>
      <c r="BH294" s="191">
        <f>IF(N294="sníž. přenesená",J294,0)</f>
        <v>0</v>
      </c>
      <c r="BI294" s="191">
        <f>IF(N294="nulová",J294,0)</f>
        <v>0</v>
      </c>
      <c r="BJ294" s="17" t="s">
        <v>523</v>
      </c>
      <c r="BK294" s="191">
        <f>ROUND(I294*H294,2)</f>
        <v>0</v>
      </c>
      <c r="BL294" s="17" t="s">
        <v>605</v>
      </c>
      <c r="BM294" s="17" t="s">
        <v>940</v>
      </c>
    </row>
    <row r="295" spans="2:65" s="1" customFormat="1" ht="19.5">
      <c r="B295" s="34"/>
      <c r="C295" s="35"/>
      <c r="D295" s="194" t="s">
        <v>919</v>
      </c>
      <c r="E295" s="35"/>
      <c r="F295" s="236" t="s">
        <v>920</v>
      </c>
      <c r="G295" s="35"/>
      <c r="H295" s="35"/>
      <c r="I295" s="110"/>
      <c r="J295" s="35"/>
      <c r="K295" s="35"/>
      <c r="L295" s="38"/>
      <c r="M295" s="237"/>
      <c r="N295" s="60"/>
      <c r="O295" s="60"/>
      <c r="P295" s="60"/>
      <c r="Q295" s="60"/>
      <c r="R295" s="60"/>
      <c r="S295" s="60"/>
      <c r="T295" s="61"/>
      <c r="AT295" s="17" t="s">
        <v>919</v>
      </c>
      <c r="AU295" s="17" t="s">
        <v>525</v>
      </c>
    </row>
    <row r="296" spans="2:65" s="1" customFormat="1" ht="16.5" customHeight="1">
      <c r="B296" s="34"/>
      <c r="C296" s="226" t="s">
        <v>941</v>
      </c>
      <c r="D296" s="226" t="s">
        <v>712</v>
      </c>
      <c r="E296" s="227" t="s">
        <v>942</v>
      </c>
      <c r="F296" s="228" t="s">
        <v>943</v>
      </c>
      <c r="G296" s="229" t="s">
        <v>700</v>
      </c>
      <c r="H296" s="230">
        <v>2639</v>
      </c>
      <c r="I296" s="231"/>
      <c r="J296" s="232">
        <f>ROUND(I296*H296,2)</f>
        <v>0</v>
      </c>
      <c r="K296" s="228" t="s">
        <v>604</v>
      </c>
      <c r="L296" s="233"/>
      <c r="M296" s="234" t="s">
        <v>447</v>
      </c>
      <c r="N296" s="235" t="s">
        <v>487</v>
      </c>
      <c r="O296" s="60"/>
      <c r="P296" s="189">
        <f>O296*H296</f>
        <v>0</v>
      </c>
      <c r="Q296" s="189">
        <v>1.47E-3</v>
      </c>
      <c r="R296" s="189">
        <f>Q296*H296</f>
        <v>3.8793299999999999</v>
      </c>
      <c r="S296" s="189">
        <v>0</v>
      </c>
      <c r="T296" s="190">
        <f>S296*H296</f>
        <v>0</v>
      </c>
      <c r="AR296" s="17" t="s">
        <v>639</v>
      </c>
      <c r="AT296" s="17" t="s">
        <v>712</v>
      </c>
      <c r="AU296" s="17" t="s">
        <v>525</v>
      </c>
      <c r="AY296" s="17" t="s">
        <v>598</v>
      </c>
      <c r="BE296" s="191">
        <f>IF(N296="základní",J296,0)</f>
        <v>0</v>
      </c>
      <c r="BF296" s="191">
        <f>IF(N296="snížená",J296,0)</f>
        <v>0</v>
      </c>
      <c r="BG296" s="191">
        <f>IF(N296="zákl. přenesená",J296,0)</f>
        <v>0</v>
      </c>
      <c r="BH296" s="191">
        <f>IF(N296="sníž. přenesená",J296,0)</f>
        <v>0</v>
      </c>
      <c r="BI296" s="191">
        <f>IF(N296="nulová",J296,0)</f>
        <v>0</v>
      </c>
      <c r="BJ296" s="17" t="s">
        <v>523</v>
      </c>
      <c r="BK296" s="191">
        <f>ROUND(I296*H296,2)</f>
        <v>0</v>
      </c>
      <c r="BL296" s="17" t="s">
        <v>605</v>
      </c>
      <c r="BM296" s="17" t="s">
        <v>944</v>
      </c>
    </row>
    <row r="297" spans="2:65" s="1" customFormat="1" ht="19.5">
      <c r="B297" s="34"/>
      <c r="C297" s="35"/>
      <c r="D297" s="194" t="s">
        <v>919</v>
      </c>
      <c r="E297" s="35"/>
      <c r="F297" s="236" t="s">
        <v>926</v>
      </c>
      <c r="G297" s="35"/>
      <c r="H297" s="35"/>
      <c r="I297" s="110"/>
      <c r="J297" s="35"/>
      <c r="K297" s="35"/>
      <c r="L297" s="38"/>
      <c r="M297" s="237"/>
      <c r="N297" s="60"/>
      <c r="O297" s="60"/>
      <c r="P297" s="60"/>
      <c r="Q297" s="60"/>
      <c r="R297" s="60"/>
      <c r="S297" s="60"/>
      <c r="T297" s="61"/>
      <c r="AT297" s="17" t="s">
        <v>919</v>
      </c>
      <c r="AU297" s="17" t="s">
        <v>525</v>
      </c>
    </row>
    <row r="298" spans="2:65" s="12" customFormat="1">
      <c r="B298" s="192"/>
      <c r="C298" s="193"/>
      <c r="D298" s="194" t="s">
        <v>607</v>
      </c>
      <c r="E298" s="193"/>
      <c r="F298" s="196" t="s">
        <v>945</v>
      </c>
      <c r="G298" s="193"/>
      <c r="H298" s="197">
        <v>2639</v>
      </c>
      <c r="I298" s="198"/>
      <c r="J298" s="193"/>
      <c r="K298" s="193"/>
      <c r="L298" s="199"/>
      <c r="M298" s="200"/>
      <c r="N298" s="201"/>
      <c r="O298" s="201"/>
      <c r="P298" s="201"/>
      <c r="Q298" s="201"/>
      <c r="R298" s="201"/>
      <c r="S298" s="201"/>
      <c r="T298" s="202"/>
      <c r="AT298" s="203" t="s">
        <v>607</v>
      </c>
      <c r="AU298" s="203" t="s">
        <v>525</v>
      </c>
      <c r="AV298" s="12" t="s">
        <v>525</v>
      </c>
      <c r="AW298" s="12" t="s">
        <v>450</v>
      </c>
      <c r="AX298" s="12" t="s">
        <v>523</v>
      </c>
      <c r="AY298" s="203" t="s">
        <v>598</v>
      </c>
    </row>
    <row r="299" spans="2:65" s="1" customFormat="1" ht="16.5" customHeight="1">
      <c r="B299" s="34"/>
      <c r="C299" s="180" t="s">
        <v>946</v>
      </c>
      <c r="D299" s="180" t="s">
        <v>600</v>
      </c>
      <c r="E299" s="181" t="s">
        <v>947</v>
      </c>
      <c r="F299" s="182" t="s">
        <v>948</v>
      </c>
      <c r="G299" s="183" t="s">
        <v>700</v>
      </c>
      <c r="H299" s="184">
        <v>639</v>
      </c>
      <c r="I299" s="185"/>
      <c r="J299" s="186">
        <f>ROUND(I299*H299,2)</f>
        <v>0</v>
      </c>
      <c r="K299" s="182" t="s">
        <v>604</v>
      </c>
      <c r="L299" s="38"/>
      <c r="M299" s="187" t="s">
        <v>447</v>
      </c>
      <c r="N299" s="188" t="s">
        <v>487</v>
      </c>
      <c r="O299" s="60"/>
      <c r="P299" s="189">
        <f>O299*H299</f>
        <v>0</v>
      </c>
      <c r="Q299" s="189">
        <v>0</v>
      </c>
      <c r="R299" s="189">
        <f>Q299*H299</f>
        <v>0</v>
      </c>
      <c r="S299" s="189">
        <v>0</v>
      </c>
      <c r="T299" s="190">
        <f>S299*H299</f>
        <v>0</v>
      </c>
      <c r="AR299" s="17" t="s">
        <v>605</v>
      </c>
      <c r="AT299" s="17" t="s">
        <v>600</v>
      </c>
      <c r="AU299" s="17" t="s">
        <v>525</v>
      </c>
      <c r="AY299" s="17" t="s">
        <v>598</v>
      </c>
      <c r="BE299" s="191">
        <f>IF(N299="základní",J299,0)</f>
        <v>0</v>
      </c>
      <c r="BF299" s="191">
        <f>IF(N299="snížená",J299,0)</f>
        <v>0</v>
      </c>
      <c r="BG299" s="191">
        <f>IF(N299="zákl. přenesená",J299,0)</f>
        <v>0</v>
      </c>
      <c r="BH299" s="191">
        <f>IF(N299="sníž. přenesená",J299,0)</f>
        <v>0</v>
      </c>
      <c r="BI299" s="191">
        <f>IF(N299="nulová",J299,0)</f>
        <v>0</v>
      </c>
      <c r="BJ299" s="17" t="s">
        <v>523</v>
      </c>
      <c r="BK299" s="191">
        <f>ROUND(I299*H299,2)</f>
        <v>0</v>
      </c>
      <c r="BL299" s="17" t="s">
        <v>605</v>
      </c>
      <c r="BM299" s="17" t="s">
        <v>949</v>
      </c>
    </row>
    <row r="300" spans="2:65" s="12" customFormat="1">
      <c r="B300" s="192"/>
      <c r="C300" s="193"/>
      <c r="D300" s="194" t="s">
        <v>607</v>
      </c>
      <c r="E300" s="195" t="s">
        <v>447</v>
      </c>
      <c r="F300" s="196" t="s">
        <v>950</v>
      </c>
      <c r="G300" s="193"/>
      <c r="H300" s="197">
        <v>639</v>
      </c>
      <c r="I300" s="198"/>
      <c r="J300" s="193"/>
      <c r="K300" s="193"/>
      <c r="L300" s="199"/>
      <c r="M300" s="200"/>
      <c r="N300" s="201"/>
      <c r="O300" s="201"/>
      <c r="P300" s="201"/>
      <c r="Q300" s="201"/>
      <c r="R300" s="201"/>
      <c r="S300" s="201"/>
      <c r="T300" s="202"/>
      <c r="AT300" s="203" t="s">
        <v>607</v>
      </c>
      <c r="AU300" s="203" t="s">
        <v>525</v>
      </c>
      <c r="AV300" s="12" t="s">
        <v>525</v>
      </c>
      <c r="AW300" s="12" t="s">
        <v>478</v>
      </c>
      <c r="AX300" s="12" t="s">
        <v>523</v>
      </c>
      <c r="AY300" s="203" t="s">
        <v>598</v>
      </c>
    </row>
    <row r="301" spans="2:65" s="1" customFormat="1" ht="16.5" customHeight="1">
      <c r="B301" s="34"/>
      <c r="C301" s="180" t="s">
        <v>951</v>
      </c>
      <c r="D301" s="180" t="s">
        <v>600</v>
      </c>
      <c r="E301" s="181" t="s">
        <v>952</v>
      </c>
      <c r="F301" s="182" t="s">
        <v>953</v>
      </c>
      <c r="G301" s="183" t="s">
        <v>700</v>
      </c>
      <c r="H301" s="184">
        <v>3239</v>
      </c>
      <c r="I301" s="185"/>
      <c r="J301" s="186">
        <f>ROUND(I301*H301,2)</f>
        <v>0</v>
      </c>
      <c r="K301" s="182" t="s">
        <v>604</v>
      </c>
      <c r="L301" s="38"/>
      <c r="M301" s="187" t="s">
        <v>447</v>
      </c>
      <c r="N301" s="188" t="s">
        <v>487</v>
      </c>
      <c r="O301" s="60"/>
      <c r="P301" s="189">
        <f>O301*H301</f>
        <v>0</v>
      </c>
      <c r="Q301" s="189">
        <v>0</v>
      </c>
      <c r="R301" s="189">
        <f>Q301*H301</f>
        <v>0</v>
      </c>
      <c r="S301" s="189">
        <v>0</v>
      </c>
      <c r="T301" s="190">
        <f>S301*H301</f>
        <v>0</v>
      </c>
      <c r="AR301" s="17" t="s">
        <v>605</v>
      </c>
      <c r="AT301" s="17" t="s">
        <v>600</v>
      </c>
      <c r="AU301" s="17" t="s">
        <v>525</v>
      </c>
      <c r="AY301" s="17" t="s">
        <v>598</v>
      </c>
      <c r="BE301" s="191">
        <f>IF(N301="základní",J301,0)</f>
        <v>0</v>
      </c>
      <c r="BF301" s="191">
        <f>IF(N301="snížená",J301,0)</f>
        <v>0</v>
      </c>
      <c r="BG301" s="191">
        <f>IF(N301="zákl. přenesená",J301,0)</f>
        <v>0</v>
      </c>
      <c r="BH301" s="191">
        <f>IF(N301="sníž. přenesená",J301,0)</f>
        <v>0</v>
      </c>
      <c r="BI301" s="191">
        <f>IF(N301="nulová",J301,0)</f>
        <v>0</v>
      </c>
      <c r="BJ301" s="17" t="s">
        <v>523</v>
      </c>
      <c r="BK301" s="191">
        <f>ROUND(I301*H301,2)</f>
        <v>0</v>
      </c>
      <c r="BL301" s="17" t="s">
        <v>605</v>
      </c>
      <c r="BM301" s="17" t="s">
        <v>954</v>
      </c>
    </row>
    <row r="302" spans="2:65" s="12" customFormat="1">
      <c r="B302" s="192"/>
      <c r="C302" s="193"/>
      <c r="D302" s="194" t="s">
        <v>607</v>
      </c>
      <c r="E302" s="195" t="s">
        <v>447</v>
      </c>
      <c r="F302" s="196" t="s">
        <v>955</v>
      </c>
      <c r="G302" s="193"/>
      <c r="H302" s="197">
        <v>3239</v>
      </c>
      <c r="I302" s="198"/>
      <c r="J302" s="193"/>
      <c r="K302" s="193"/>
      <c r="L302" s="199"/>
      <c r="M302" s="200"/>
      <c r="N302" s="201"/>
      <c r="O302" s="201"/>
      <c r="P302" s="201"/>
      <c r="Q302" s="201"/>
      <c r="R302" s="201"/>
      <c r="S302" s="201"/>
      <c r="T302" s="202"/>
      <c r="AT302" s="203" t="s">
        <v>607</v>
      </c>
      <c r="AU302" s="203" t="s">
        <v>525</v>
      </c>
      <c r="AV302" s="12" t="s">
        <v>525</v>
      </c>
      <c r="AW302" s="12" t="s">
        <v>478</v>
      </c>
      <c r="AX302" s="12" t="s">
        <v>523</v>
      </c>
      <c r="AY302" s="203" t="s">
        <v>598</v>
      </c>
    </row>
    <row r="303" spans="2:65" s="1" customFormat="1" ht="16.5" customHeight="1">
      <c r="B303" s="34"/>
      <c r="C303" s="180" t="s">
        <v>956</v>
      </c>
      <c r="D303" s="180" t="s">
        <v>600</v>
      </c>
      <c r="E303" s="181" t="s">
        <v>957</v>
      </c>
      <c r="F303" s="182" t="s">
        <v>958</v>
      </c>
      <c r="G303" s="183" t="s">
        <v>700</v>
      </c>
      <c r="H303" s="184">
        <v>2600</v>
      </c>
      <c r="I303" s="185"/>
      <c r="J303" s="186">
        <f>ROUND(I303*H303,2)</f>
        <v>0</v>
      </c>
      <c r="K303" s="182" t="s">
        <v>604</v>
      </c>
      <c r="L303" s="38"/>
      <c r="M303" s="187" t="s">
        <v>447</v>
      </c>
      <c r="N303" s="188" t="s">
        <v>487</v>
      </c>
      <c r="O303" s="60"/>
      <c r="P303" s="189">
        <f>O303*H303</f>
        <v>0</v>
      </c>
      <c r="Q303" s="189">
        <v>0</v>
      </c>
      <c r="R303" s="189">
        <f>Q303*H303</f>
        <v>0</v>
      </c>
      <c r="S303" s="189">
        <v>0</v>
      </c>
      <c r="T303" s="190">
        <f>S303*H303</f>
        <v>0</v>
      </c>
      <c r="AR303" s="17" t="s">
        <v>605</v>
      </c>
      <c r="AT303" s="17" t="s">
        <v>600</v>
      </c>
      <c r="AU303" s="17" t="s">
        <v>525</v>
      </c>
      <c r="AY303" s="17" t="s">
        <v>598</v>
      </c>
      <c r="BE303" s="191">
        <f>IF(N303="základní",J303,0)</f>
        <v>0</v>
      </c>
      <c r="BF303" s="191">
        <f>IF(N303="snížená",J303,0)</f>
        <v>0</v>
      </c>
      <c r="BG303" s="191">
        <f>IF(N303="zákl. přenesená",J303,0)</f>
        <v>0</v>
      </c>
      <c r="BH303" s="191">
        <f>IF(N303="sníž. přenesená",J303,0)</f>
        <v>0</v>
      </c>
      <c r="BI303" s="191">
        <f>IF(N303="nulová",J303,0)</f>
        <v>0</v>
      </c>
      <c r="BJ303" s="17" t="s">
        <v>523</v>
      </c>
      <c r="BK303" s="191">
        <f>ROUND(I303*H303,2)</f>
        <v>0</v>
      </c>
      <c r="BL303" s="17" t="s">
        <v>605</v>
      </c>
      <c r="BM303" s="17" t="s">
        <v>959</v>
      </c>
    </row>
    <row r="304" spans="2:65" s="1" customFormat="1" ht="16.5" customHeight="1">
      <c r="B304" s="34"/>
      <c r="C304" s="180" t="s">
        <v>822</v>
      </c>
      <c r="D304" s="180" t="s">
        <v>600</v>
      </c>
      <c r="E304" s="181" t="s">
        <v>960</v>
      </c>
      <c r="F304" s="182" t="s">
        <v>961</v>
      </c>
      <c r="G304" s="183" t="s">
        <v>962</v>
      </c>
      <c r="H304" s="184">
        <v>6</v>
      </c>
      <c r="I304" s="185"/>
      <c r="J304" s="186">
        <f>ROUND(I304*H304,2)</f>
        <v>0</v>
      </c>
      <c r="K304" s="182" t="s">
        <v>604</v>
      </c>
      <c r="L304" s="38"/>
      <c r="M304" s="187" t="s">
        <v>447</v>
      </c>
      <c r="N304" s="188" t="s">
        <v>487</v>
      </c>
      <c r="O304" s="60"/>
      <c r="P304" s="189">
        <f>O304*H304</f>
        <v>0</v>
      </c>
      <c r="Q304" s="189">
        <v>0.46009</v>
      </c>
      <c r="R304" s="189">
        <f>Q304*H304</f>
        <v>2.7605399999999998</v>
      </c>
      <c r="S304" s="189">
        <v>0</v>
      </c>
      <c r="T304" s="190">
        <f>S304*H304</f>
        <v>0</v>
      </c>
      <c r="AR304" s="17" t="s">
        <v>605</v>
      </c>
      <c r="AT304" s="17" t="s">
        <v>600</v>
      </c>
      <c r="AU304" s="17" t="s">
        <v>525</v>
      </c>
      <c r="AY304" s="17" t="s">
        <v>598</v>
      </c>
      <c r="BE304" s="191">
        <f>IF(N304="základní",J304,0)</f>
        <v>0</v>
      </c>
      <c r="BF304" s="191">
        <f>IF(N304="snížená",J304,0)</f>
        <v>0</v>
      </c>
      <c r="BG304" s="191">
        <f>IF(N304="zákl. přenesená",J304,0)</f>
        <v>0</v>
      </c>
      <c r="BH304" s="191">
        <f>IF(N304="sníž. přenesená",J304,0)</f>
        <v>0</v>
      </c>
      <c r="BI304" s="191">
        <f>IF(N304="nulová",J304,0)</f>
        <v>0</v>
      </c>
      <c r="BJ304" s="17" t="s">
        <v>523</v>
      </c>
      <c r="BK304" s="191">
        <f>ROUND(I304*H304,2)</f>
        <v>0</v>
      </c>
      <c r="BL304" s="17" t="s">
        <v>605</v>
      </c>
      <c r="BM304" s="17" t="s">
        <v>963</v>
      </c>
    </row>
    <row r="305" spans="2:65" s="1" customFormat="1" ht="16.5" customHeight="1">
      <c r="B305" s="34"/>
      <c r="C305" s="180" t="s">
        <v>964</v>
      </c>
      <c r="D305" s="180" t="s">
        <v>600</v>
      </c>
      <c r="E305" s="181" t="s">
        <v>965</v>
      </c>
      <c r="F305" s="182" t="s">
        <v>966</v>
      </c>
      <c r="G305" s="183" t="s">
        <v>967</v>
      </c>
      <c r="H305" s="184">
        <v>26</v>
      </c>
      <c r="I305" s="185"/>
      <c r="J305" s="186">
        <f>ROUND(I305*H305,2)</f>
        <v>0</v>
      </c>
      <c r="K305" s="182" t="s">
        <v>447</v>
      </c>
      <c r="L305" s="38"/>
      <c r="M305" s="187" t="s">
        <v>447</v>
      </c>
      <c r="N305" s="188" t="s">
        <v>487</v>
      </c>
      <c r="O305" s="60"/>
      <c r="P305" s="189">
        <f>O305*H305</f>
        <v>0</v>
      </c>
      <c r="Q305" s="189">
        <v>2.4000000000000001E-4</v>
      </c>
      <c r="R305" s="189">
        <f>Q305*H305</f>
        <v>6.2399999999999999E-3</v>
      </c>
      <c r="S305" s="189">
        <v>0</v>
      </c>
      <c r="T305" s="190">
        <f>S305*H305</f>
        <v>0</v>
      </c>
      <c r="AR305" s="17" t="s">
        <v>605</v>
      </c>
      <c r="AT305" s="17" t="s">
        <v>600</v>
      </c>
      <c r="AU305" s="17" t="s">
        <v>525</v>
      </c>
      <c r="AY305" s="17" t="s">
        <v>598</v>
      </c>
      <c r="BE305" s="191">
        <f>IF(N305="základní",J305,0)</f>
        <v>0</v>
      </c>
      <c r="BF305" s="191">
        <f>IF(N305="snížená",J305,0)</f>
        <v>0</v>
      </c>
      <c r="BG305" s="191">
        <f>IF(N305="zákl. přenesená",J305,0)</f>
        <v>0</v>
      </c>
      <c r="BH305" s="191">
        <f>IF(N305="sníž. přenesená",J305,0)</f>
        <v>0</v>
      </c>
      <c r="BI305" s="191">
        <f>IF(N305="nulová",J305,0)</f>
        <v>0</v>
      </c>
      <c r="BJ305" s="17" t="s">
        <v>523</v>
      </c>
      <c r="BK305" s="191">
        <f>ROUND(I305*H305,2)</f>
        <v>0</v>
      </c>
      <c r="BL305" s="17" t="s">
        <v>605</v>
      </c>
      <c r="BM305" s="17" t="s">
        <v>968</v>
      </c>
    </row>
    <row r="306" spans="2:65" s="1" customFormat="1" ht="16.5" customHeight="1">
      <c r="B306" s="34"/>
      <c r="C306" s="180" t="s">
        <v>969</v>
      </c>
      <c r="D306" s="180" t="s">
        <v>600</v>
      </c>
      <c r="E306" s="181" t="s">
        <v>970</v>
      </c>
      <c r="F306" s="182" t="s">
        <v>971</v>
      </c>
      <c r="G306" s="183" t="s">
        <v>962</v>
      </c>
      <c r="H306" s="184">
        <v>8</v>
      </c>
      <c r="I306" s="185"/>
      <c r="J306" s="186">
        <f>ROUND(I306*H306,2)</f>
        <v>0</v>
      </c>
      <c r="K306" s="182" t="s">
        <v>604</v>
      </c>
      <c r="L306" s="38"/>
      <c r="M306" s="187" t="s">
        <v>447</v>
      </c>
      <c r="N306" s="188" t="s">
        <v>487</v>
      </c>
      <c r="O306" s="60"/>
      <c r="P306" s="189">
        <f>O306*H306</f>
        <v>0</v>
      </c>
      <c r="Q306" s="189">
        <v>4.6000000000000001E-4</v>
      </c>
      <c r="R306" s="189">
        <f>Q306*H306</f>
        <v>3.6800000000000001E-3</v>
      </c>
      <c r="S306" s="189">
        <v>0</v>
      </c>
      <c r="T306" s="190">
        <f>S306*H306</f>
        <v>0</v>
      </c>
      <c r="AR306" s="17" t="s">
        <v>605</v>
      </c>
      <c r="AT306" s="17" t="s">
        <v>600</v>
      </c>
      <c r="AU306" s="17" t="s">
        <v>525</v>
      </c>
      <c r="AY306" s="17" t="s">
        <v>598</v>
      </c>
      <c r="BE306" s="191">
        <f>IF(N306="základní",J306,0)</f>
        <v>0</v>
      </c>
      <c r="BF306" s="191">
        <f>IF(N306="snížená",J306,0)</f>
        <v>0</v>
      </c>
      <c r="BG306" s="191">
        <f>IF(N306="zákl. přenesená",J306,0)</f>
        <v>0</v>
      </c>
      <c r="BH306" s="191">
        <f>IF(N306="sníž. přenesená",J306,0)</f>
        <v>0</v>
      </c>
      <c r="BI306" s="191">
        <f>IF(N306="nulová",J306,0)</f>
        <v>0</v>
      </c>
      <c r="BJ306" s="17" t="s">
        <v>523</v>
      </c>
      <c r="BK306" s="191">
        <f>ROUND(I306*H306,2)</f>
        <v>0</v>
      </c>
      <c r="BL306" s="17" t="s">
        <v>605</v>
      </c>
      <c r="BM306" s="17" t="s">
        <v>972</v>
      </c>
    </row>
    <row r="307" spans="2:65" s="11" customFormat="1" ht="22.9" customHeight="1">
      <c r="B307" s="164"/>
      <c r="C307" s="165"/>
      <c r="D307" s="166" t="s">
        <v>515</v>
      </c>
      <c r="E307" s="178" t="s">
        <v>646</v>
      </c>
      <c r="F307" s="178" t="s">
        <v>973</v>
      </c>
      <c r="G307" s="165"/>
      <c r="H307" s="165"/>
      <c r="I307" s="168"/>
      <c r="J307" s="179">
        <f>BK307</f>
        <v>0</v>
      </c>
      <c r="K307" s="165"/>
      <c r="L307" s="170"/>
      <c r="M307" s="171"/>
      <c r="N307" s="172"/>
      <c r="O307" s="172"/>
      <c r="P307" s="173">
        <f>SUM(P308:P310)</f>
        <v>0</v>
      </c>
      <c r="Q307" s="172"/>
      <c r="R307" s="173">
        <f>SUM(R308:R310)</f>
        <v>0</v>
      </c>
      <c r="S307" s="172"/>
      <c r="T307" s="174">
        <f>SUM(T308:T310)</f>
        <v>0</v>
      </c>
      <c r="AR307" s="175" t="s">
        <v>523</v>
      </c>
      <c r="AT307" s="176" t="s">
        <v>515</v>
      </c>
      <c r="AU307" s="176" t="s">
        <v>523</v>
      </c>
      <c r="AY307" s="175" t="s">
        <v>598</v>
      </c>
      <c r="BK307" s="177">
        <f>SUM(BK308:BK310)</f>
        <v>0</v>
      </c>
    </row>
    <row r="308" spans="2:65" s="1" customFormat="1" ht="16.5" customHeight="1">
      <c r="B308" s="34"/>
      <c r="C308" s="180" t="s">
        <v>974</v>
      </c>
      <c r="D308" s="180" t="s">
        <v>600</v>
      </c>
      <c r="E308" s="181" t="s">
        <v>975</v>
      </c>
      <c r="F308" s="182" t="s">
        <v>976</v>
      </c>
      <c r="G308" s="183" t="s">
        <v>700</v>
      </c>
      <c r="H308" s="184">
        <v>220.6</v>
      </c>
      <c r="I308" s="185"/>
      <c r="J308" s="186">
        <f>ROUND(I308*H308,2)</f>
        <v>0</v>
      </c>
      <c r="K308" s="182" t="s">
        <v>604</v>
      </c>
      <c r="L308" s="38"/>
      <c r="M308" s="187" t="s">
        <v>447</v>
      </c>
      <c r="N308" s="188" t="s">
        <v>487</v>
      </c>
      <c r="O308" s="60"/>
      <c r="P308" s="189">
        <f>O308*H308</f>
        <v>0</v>
      </c>
      <c r="Q308" s="189">
        <v>0</v>
      </c>
      <c r="R308" s="189">
        <f>Q308*H308</f>
        <v>0</v>
      </c>
      <c r="S308" s="189">
        <v>0</v>
      </c>
      <c r="T308" s="190">
        <f>S308*H308</f>
        <v>0</v>
      </c>
      <c r="AR308" s="17" t="s">
        <v>605</v>
      </c>
      <c r="AT308" s="17" t="s">
        <v>600</v>
      </c>
      <c r="AU308" s="17" t="s">
        <v>525</v>
      </c>
      <c r="AY308" s="17" t="s">
        <v>598</v>
      </c>
      <c r="BE308" s="191">
        <f>IF(N308="základní",J308,0)</f>
        <v>0</v>
      </c>
      <c r="BF308" s="191">
        <f>IF(N308="snížená",J308,0)</f>
        <v>0</v>
      </c>
      <c r="BG308" s="191">
        <f>IF(N308="zákl. přenesená",J308,0)</f>
        <v>0</v>
      </c>
      <c r="BH308" s="191">
        <f>IF(N308="sníž. přenesená",J308,0)</f>
        <v>0</v>
      </c>
      <c r="BI308" s="191">
        <f>IF(N308="nulová",J308,0)</f>
        <v>0</v>
      </c>
      <c r="BJ308" s="17" t="s">
        <v>523</v>
      </c>
      <c r="BK308" s="191">
        <f>ROUND(I308*H308,2)</f>
        <v>0</v>
      </c>
      <c r="BL308" s="17" t="s">
        <v>605</v>
      </c>
      <c r="BM308" s="17" t="s">
        <v>977</v>
      </c>
    </row>
    <row r="309" spans="2:65" s="1" customFormat="1" ht="16.5" customHeight="1">
      <c r="B309" s="34"/>
      <c r="C309" s="180" t="s">
        <v>978</v>
      </c>
      <c r="D309" s="180" t="s">
        <v>600</v>
      </c>
      <c r="E309" s="181" t="s">
        <v>979</v>
      </c>
      <c r="F309" s="182" t="s">
        <v>980</v>
      </c>
      <c r="G309" s="183" t="s">
        <v>700</v>
      </c>
      <c r="H309" s="184">
        <v>220.6</v>
      </c>
      <c r="I309" s="185"/>
      <c r="J309" s="186">
        <f>ROUND(I309*H309,2)</f>
        <v>0</v>
      </c>
      <c r="K309" s="182" t="s">
        <v>604</v>
      </c>
      <c r="L309" s="38"/>
      <c r="M309" s="187" t="s">
        <v>447</v>
      </c>
      <c r="N309" s="188" t="s">
        <v>487</v>
      </c>
      <c r="O309" s="60"/>
      <c r="P309" s="189">
        <f>O309*H309</f>
        <v>0</v>
      </c>
      <c r="Q309" s="189">
        <v>0</v>
      </c>
      <c r="R309" s="189">
        <f>Q309*H309</f>
        <v>0</v>
      </c>
      <c r="S309" s="189">
        <v>0</v>
      </c>
      <c r="T309" s="190">
        <f>S309*H309</f>
        <v>0</v>
      </c>
      <c r="AR309" s="17" t="s">
        <v>605</v>
      </c>
      <c r="AT309" s="17" t="s">
        <v>600</v>
      </c>
      <c r="AU309" s="17" t="s">
        <v>525</v>
      </c>
      <c r="AY309" s="17" t="s">
        <v>598</v>
      </c>
      <c r="BE309" s="191">
        <f>IF(N309="základní",J309,0)</f>
        <v>0</v>
      </c>
      <c r="BF309" s="191">
        <f>IF(N309="snížená",J309,0)</f>
        <v>0</v>
      </c>
      <c r="BG309" s="191">
        <f>IF(N309="zákl. přenesená",J309,0)</f>
        <v>0</v>
      </c>
      <c r="BH309" s="191">
        <f>IF(N309="sníž. přenesená",J309,0)</f>
        <v>0</v>
      </c>
      <c r="BI309" s="191">
        <f>IF(N309="nulová",J309,0)</f>
        <v>0</v>
      </c>
      <c r="BJ309" s="17" t="s">
        <v>523</v>
      </c>
      <c r="BK309" s="191">
        <f>ROUND(I309*H309,2)</f>
        <v>0</v>
      </c>
      <c r="BL309" s="17" t="s">
        <v>605</v>
      </c>
      <c r="BM309" s="17" t="s">
        <v>981</v>
      </c>
    </row>
    <row r="310" spans="2:65" s="1" customFormat="1" ht="16.5" customHeight="1">
      <c r="B310" s="34"/>
      <c r="C310" s="180" t="s">
        <v>982</v>
      </c>
      <c r="D310" s="180" t="s">
        <v>600</v>
      </c>
      <c r="E310" s="181" t="s">
        <v>983</v>
      </c>
      <c r="F310" s="182" t="s">
        <v>984</v>
      </c>
      <c r="G310" s="183" t="s">
        <v>700</v>
      </c>
      <c r="H310" s="184">
        <v>220.6</v>
      </c>
      <c r="I310" s="185"/>
      <c r="J310" s="186">
        <f>ROUND(I310*H310,2)</f>
        <v>0</v>
      </c>
      <c r="K310" s="182" t="s">
        <v>604</v>
      </c>
      <c r="L310" s="38"/>
      <c r="M310" s="187" t="s">
        <v>447</v>
      </c>
      <c r="N310" s="188" t="s">
        <v>487</v>
      </c>
      <c r="O310" s="60"/>
      <c r="P310" s="189">
        <f>O310*H310</f>
        <v>0</v>
      </c>
      <c r="Q310" s="189">
        <v>0</v>
      </c>
      <c r="R310" s="189">
        <f>Q310*H310</f>
        <v>0</v>
      </c>
      <c r="S310" s="189">
        <v>0</v>
      </c>
      <c r="T310" s="190">
        <f>S310*H310</f>
        <v>0</v>
      </c>
      <c r="AR310" s="17" t="s">
        <v>605</v>
      </c>
      <c r="AT310" s="17" t="s">
        <v>600</v>
      </c>
      <c r="AU310" s="17" t="s">
        <v>525</v>
      </c>
      <c r="AY310" s="17" t="s">
        <v>598</v>
      </c>
      <c r="BE310" s="191">
        <f>IF(N310="základní",J310,0)</f>
        <v>0</v>
      </c>
      <c r="BF310" s="191">
        <f>IF(N310="snížená",J310,0)</f>
        <v>0</v>
      </c>
      <c r="BG310" s="191">
        <f>IF(N310="zákl. přenesená",J310,0)</f>
        <v>0</v>
      </c>
      <c r="BH310" s="191">
        <f>IF(N310="sníž. přenesená",J310,0)</f>
        <v>0</v>
      </c>
      <c r="BI310" s="191">
        <f>IF(N310="nulová",J310,0)</f>
        <v>0</v>
      </c>
      <c r="BJ310" s="17" t="s">
        <v>523</v>
      </c>
      <c r="BK310" s="191">
        <f>ROUND(I310*H310,2)</f>
        <v>0</v>
      </c>
      <c r="BL310" s="17" t="s">
        <v>605</v>
      </c>
      <c r="BM310" s="17" t="s">
        <v>985</v>
      </c>
    </row>
    <row r="311" spans="2:65" s="11" customFormat="1" ht="22.9" customHeight="1">
      <c r="B311" s="164"/>
      <c r="C311" s="165"/>
      <c r="D311" s="166" t="s">
        <v>515</v>
      </c>
      <c r="E311" s="178" t="s">
        <v>986</v>
      </c>
      <c r="F311" s="178" t="s">
        <v>987</v>
      </c>
      <c r="G311" s="165"/>
      <c r="H311" s="165"/>
      <c r="I311" s="168"/>
      <c r="J311" s="179">
        <f>BK311</f>
        <v>0</v>
      </c>
      <c r="K311" s="165"/>
      <c r="L311" s="170"/>
      <c r="M311" s="171"/>
      <c r="N311" s="172"/>
      <c r="O311" s="172"/>
      <c r="P311" s="173">
        <f>SUM(P312:P320)</f>
        <v>0</v>
      </c>
      <c r="Q311" s="172"/>
      <c r="R311" s="173">
        <f>SUM(R312:R320)</f>
        <v>0</v>
      </c>
      <c r="S311" s="172"/>
      <c r="T311" s="174">
        <f>SUM(T312:T320)</f>
        <v>0</v>
      </c>
      <c r="AR311" s="175" t="s">
        <v>523</v>
      </c>
      <c r="AT311" s="176" t="s">
        <v>515</v>
      </c>
      <c r="AU311" s="176" t="s">
        <v>523</v>
      </c>
      <c r="AY311" s="175" t="s">
        <v>598</v>
      </c>
      <c r="BK311" s="177">
        <f>SUM(BK312:BK320)</f>
        <v>0</v>
      </c>
    </row>
    <row r="312" spans="2:65" s="1" customFormat="1" ht="16.5" customHeight="1">
      <c r="B312" s="34"/>
      <c r="C312" s="180" t="s">
        <v>988</v>
      </c>
      <c r="D312" s="180" t="s">
        <v>600</v>
      </c>
      <c r="E312" s="181" t="s">
        <v>989</v>
      </c>
      <c r="F312" s="182" t="s">
        <v>990</v>
      </c>
      <c r="G312" s="183" t="s">
        <v>768</v>
      </c>
      <c r="H312" s="184">
        <v>129.23400000000001</v>
      </c>
      <c r="I312" s="185"/>
      <c r="J312" s="186">
        <f>ROUND(I312*H312,2)</f>
        <v>0</v>
      </c>
      <c r="K312" s="182" t="s">
        <v>604</v>
      </c>
      <c r="L312" s="38"/>
      <c r="M312" s="187" t="s">
        <v>447</v>
      </c>
      <c r="N312" s="188" t="s">
        <v>487</v>
      </c>
      <c r="O312" s="60"/>
      <c r="P312" s="189">
        <f>O312*H312</f>
        <v>0</v>
      </c>
      <c r="Q312" s="189">
        <v>0</v>
      </c>
      <c r="R312" s="189">
        <f>Q312*H312</f>
        <v>0</v>
      </c>
      <c r="S312" s="189">
        <v>0</v>
      </c>
      <c r="T312" s="190">
        <f>S312*H312</f>
        <v>0</v>
      </c>
      <c r="AR312" s="17" t="s">
        <v>605</v>
      </c>
      <c r="AT312" s="17" t="s">
        <v>600</v>
      </c>
      <c r="AU312" s="17" t="s">
        <v>525</v>
      </c>
      <c r="AY312" s="17" t="s">
        <v>598</v>
      </c>
      <c r="BE312" s="191">
        <f>IF(N312="základní",J312,0)</f>
        <v>0</v>
      </c>
      <c r="BF312" s="191">
        <f>IF(N312="snížená",J312,0)</f>
        <v>0</v>
      </c>
      <c r="BG312" s="191">
        <f>IF(N312="zákl. přenesená",J312,0)</f>
        <v>0</v>
      </c>
      <c r="BH312" s="191">
        <f>IF(N312="sníž. přenesená",J312,0)</f>
        <v>0</v>
      </c>
      <c r="BI312" s="191">
        <f>IF(N312="nulová",J312,0)</f>
        <v>0</v>
      </c>
      <c r="BJ312" s="17" t="s">
        <v>523</v>
      </c>
      <c r="BK312" s="191">
        <f>ROUND(I312*H312,2)</f>
        <v>0</v>
      </c>
      <c r="BL312" s="17" t="s">
        <v>605</v>
      </c>
      <c r="BM312" s="17" t="s">
        <v>991</v>
      </c>
    </row>
    <row r="313" spans="2:65" s="1" customFormat="1" ht="16.5" customHeight="1">
      <c r="B313" s="34"/>
      <c r="C313" s="180" t="s">
        <v>992</v>
      </c>
      <c r="D313" s="180" t="s">
        <v>600</v>
      </c>
      <c r="E313" s="181" t="s">
        <v>993</v>
      </c>
      <c r="F313" s="182" t="s">
        <v>994</v>
      </c>
      <c r="G313" s="183" t="s">
        <v>768</v>
      </c>
      <c r="H313" s="184">
        <v>1809.2760000000001</v>
      </c>
      <c r="I313" s="185"/>
      <c r="J313" s="186">
        <f>ROUND(I313*H313,2)</f>
        <v>0</v>
      </c>
      <c r="K313" s="182" t="s">
        <v>604</v>
      </c>
      <c r="L313" s="38"/>
      <c r="M313" s="187" t="s">
        <v>447</v>
      </c>
      <c r="N313" s="188" t="s">
        <v>487</v>
      </c>
      <c r="O313" s="60"/>
      <c r="P313" s="189">
        <f>O313*H313</f>
        <v>0</v>
      </c>
      <c r="Q313" s="189">
        <v>0</v>
      </c>
      <c r="R313" s="189">
        <f>Q313*H313</f>
        <v>0</v>
      </c>
      <c r="S313" s="189">
        <v>0</v>
      </c>
      <c r="T313" s="190">
        <f>S313*H313</f>
        <v>0</v>
      </c>
      <c r="AR313" s="17" t="s">
        <v>605</v>
      </c>
      <c r="AT313" s="17" t="s">
        <v>600</v>
      </c>
      <c r="AU313" s="17" t="s">
        <v>525</v>
      </c>
      <c r="AY313" s="17" t="s">
        <v>598</v>
      </c>
      <c r="BE313" s="191">
        <f>IF(N313="základní",J313,0)</f>
        <v>0</v>
      </c>
      <c r="BF313" s="191">
        <f>IF(N313="snížená",J313,0)</f>
        <v>0</v>
      </c>
      <c r="BG313" s="191">
        <f>IF(N313="zákl. přenesená",J313,0)</f>
        <v>0</v>
      </c>
      <c r="BH313" s="191">
        <f>IF(N313="sníž. přenesená",J313,0)</f>
        <v>0</v>
      </c>
      <c r="BI313" s="191">
        <f>IF(N313="nulová",J313,0)</f>
        <v>0</v>
      </c>
      <c r="BJ313" s="17" t="s">
        <v>523</v>
      </c>
      <c r="BK313" s="191">
        <f>ROUND(I313*H313,2)</f>
        <v>0</v>
      </c>
      <c r="BL313" s="17" t="s">
        <v>605</v>
      </c>
      <c r="BM313" s="17" t="s">
        <v>995</v>
      </c>
    </row>
    <row r="314" spans="2:65" s="12" customFormat="1">
      <c r="B314" s="192"/>
      <c r="C314" s="193"/>
      <c r="D314" s="194" t="s">
        <v>607</v>
      </c>
      <c r="E314" s="193"/>
      <c r="F314" s="196" t="s">
        <v>996</v>
      </c>
      <c r="G314" s="193"/>
      <c r="H314" s="197">
        <v>1809.2760000000001</v>
      </c>
      <c r="I314" s="198"/>
      <c r="J314" s="193"/>
      <c r="K314" s="193"/>
      <c r="L314" s="199"/>
      <c r="M314" s="200"/>
      <c r="N314" s="201"/>
      <c r="O314" s="201"/>
      <c r="P314" s="201"/>
      <c r="Q314" s="201"/>
      <c r="R314" s="201"/>
      <c r="S314" s="201"/>
      <c r="T314" s="202"/>
      <c r="AT314" s="203" t="s">
        <v>607</v>
      </c>
      <c r="AU314" s="203" t="s">
        <v>525</v>
      </c>
      <c r="AV314" s="12" t="s">
        <v>525</v>
      </c>
      <c r="AW314" s="12" t="s">
        <v>450</v>
      </c>
      <c r="AX314" s="12" t="s">
        <v>523</v>
      </c>
      <c r="AY314" s="203" t="s">
        <v>598</v>
      </c>
    </row>
    <row r="315" spans="2:65" s="1" customFormat="1" ht="16.5" customHeight="1">
      <c r="B315" s="34"/>
      <c r="C315" s="180" t="s">
        <v>997</v>
      </c>
      <c r="D315" s="180" t="s">
        <v>600</v>
      </c>
      <c r="E315" s="181" t="s">
        <v>998</v>
      </c>
      <c r="F315" s="182" t="s">
        <v>999</v>
      </c>
      <c r="G315" s="183" t="s">
        <v>768</v>
      </c>
      <c r="H315" s="184">
        <v>23.738</v>
      </c>
      <c r="I315" s="185"/>
      <c r="J315" s="186">
        <f>ROUND(I315*H315,2)</f>
        <v>0</v>
      </c>
      <c r="K315" s="182" t="s">
        <v>604</v>
      </c>
      <c r="L315" s="38"/>
      <c r="M315" s="187" t="s">
        <v>447</v>
      </c>
      <c r="N315" s="188" t="s">
        <v>487</v>
      </c>
      <c r="O315" s="60"/>
      <c r="P315" s="189">
        <f>O315*H315</f>
        <v>0</v>
      </c>
      <c r="Q315" s="189">
        <v>0</v>
      </c>
      <c r="R315" s="189">
        <f>Q315*H315</f>
        <v>0</v>
      </c>
      <c r="S315" s="189">
        <v>0</v>
      </c>
      <c r="T315" s="190">
        <f>S315*H315</f>
        <v>0</v>
      </c>
      <c r="AR315" s="17" t="s">
        <v>605</v>
      </c>
      <c r="AT315" s="17" t="s">
        <v>600</v>
      </c>
      <c r="AU315" s="17" t="s">
        <v>525</v>
      </c>
      <c r="AY315" s="17" t="s">
        <v>598</v>
      </c>
      <c r="BE315" s="191">
        <f>IF(N315="základní",J315,0)</f>
        <v>0</v>
      </c>
      <c r="BF315" s="191">
        <f>IF(N315="snížená",J315,0)</f>
        <v>0</v>
      </c>
      <c r="BG315" s="191">
        <f>IF(N315="zákl. přenesená",J315,0)</f>
        <v>0</v>
      </c>
      <c r="BH315" s="191">
        <f>IF(N315="sníž. přenesená",J315,0)</f>
        <v>0</v>
      </c>
      <c r="BI315" s="191">
        <f>IF(N315="nulová",J315,0)</f>
        <v>0</v>
      </c>
      <c r="BJ315" s="17" t="s">
        <v>523</v>
      </c>
      <c r="BK315" s="191">
        <f>ROUND(I315*H315,2)</f>
        <v>0</v>
      </c>
      <c r="BL315" s="17" t="s">
        <v>605</v>
      </c>
      <c r="BM315" s="17" t="s">
        <v>1000</v>
      </c>
    </row>
    <row r="316" spans="2:65" s="12" customFormat="1">
      <c r="B316" s="192"/>
      <c r="C316" s="193"/>
      <c r="D316" s="194" t="s">
        <v>607</v>
      </c>
      <c r="E316" s="195" t="s">
        <v>447</v>
      </c>
      <c r="F316" s="196" t="s">
        <v>1001</v>
      </c>
      <c r="G316" s="193"/>
      <c r="H316" s="197">
        <v>23.738</v>
      </c>
      <c r="I316" s="198"/>
      <c r="J316" s="193"/>
      <c r="K316" s="193"/>
      <c r="L316" s="199"/>
      <c r="M316" s="200"/>
      <c r="N316" s="201"/>
      <c r="O316" s="201"/>
      <c r="P316" s="201"/>
      <c r="Q316" s="201"/>
      <c r="R316" s="201"/>
      <c r="S316" s="201"/>
      <c r="T316" s="202"/>
      <c r="AT316" s="203" t="s">
        <v>607</v>
      </c>
      <c r="AU316" s="203" t="s">
        <v>525</v>
      </c>
      <c r="AV316" s="12" t="s">
        <v>525</v>
      </c>
      <c r="AW316" s="12" t="s">
        <v>478</v>
      </c>
      <c r="AX316" s="12" t="s">
        <v>523</v>
      </c>
      <c r="AY316" s="203" t="s">
        <v>598</v>
      </c>
    </row>
    <row r="317" spans="2:65" s="1" customFormat="1" ht="16.5" customHeight="1">
      <c r="B317" s="34"/>
      <c r="C317" s="180" t="s">
        <v>1002</v>
      </c>
      <c r="D317" s="180" t="s">
        <v>600</v>
      </c>
      <c r="E317" s="181" t="s">
        <v>1003</v>
      </c>
      <c r="F317" s="182" t="s">
        <v>1004</v>
      </c>
      <c r="G317" s="183" t="s">
        <v>768</v>
      </c>
      <c r="H317" s="184">
        <v>37.816000000000003</v>
      </c>
      <c r="I317" s="185"/>
      <c r="J317" s="186">
        <f>ROUND(I317*H317,2)</f>
        <v>0</v>
      </c>
      <c r="K317" s="182" t="s">
        <v>604</v>
      </c>
      <c r="L317" s="38"/>
      <c r="M317" s="187" t="s">
        <v>447</v>
      </c>
      <c r="N317" s="188" t="s">
        <v>487</v>
      </c>
      <c r="O317" s="60"/>
      <c r="P317" s="189">
        <f>O317*H317</f>
        <v>0</v>
      </c>
      <c r="Q317" s="189">
        <v>0</v>
      </c>
      <c r="R317" s="189">
        <f>Q317*H317</f>
        <v>0</v>
      </c>
      <c r="S317" s="189">
        <v>0</v>
      </c>
      <c r="T317" s="190">
        <f>S317*H317</f>
        <v>0</v>
      </c>
      <c r="AR317" s="17" t="s">
        <v>605</v>
      </c>
      <c r="AT317" s="17" t="s">
        <v>600</v>
      </c>
      <c r="AU317" s="17" t="s">
        <v>525</v>
      </c>
      <c r="AY317" s="17" t="s">
        <v>598</v>
      </c>
      <c r="BE317" s="191">
        <f>IF(N317="základní",J317,0)</f>
        <v>0</v>
      </c>
      <c r="BF317" s="191">
        <f>IF(N317="snížená",J317,0)</f>
        <v>0</v>
      </c>
      <c r="BG317" s="191">
        <f>IF(N317="zákl. přenesená",J317,0)</f>
        <v>0</v>
      </c>
      <c r="BH317" s="191">
        <f>IF(N317="sníž. přenesená",J317,0)</f>
        <v>0</v>
      </c>
      <c r="BI317" s="191">
        <f>IF(N317="nulová",J317,0)</f>
        <v>0</v>
      </c>
      <c r="BJ317" s="17" t="s">
        <v>523</v>
      </c>
      <c r="BK317" s="191">
        <f>ROUND(I317*H317,2)</f>
        <v>0</v>
      </c>
      <c r="BL317" s="17" t="s">
        <v>605</v>
      </c>
      <c r="BM317" s="17" t="s">
        <v>1005</v>
      </c>
    </row>
    <row r="318" spans="2:65" s="12" customFormat="1">
      <c r="B318" s="192"/>
      <c r="C318" s="193"/>
      <c r="D318" s="194" t="s">
        <v>607</v>
      </c>
      <c r="E318" s="195" t="s">
        <v>447</v>
      </c>
      <c r="F318" s="196" t="s">
        <v>1006</v>
      </c>
      <c r="G318" s="193"/>
      <c r="H318" s="197">
        <v>37.816000000000003</v>
      </c>
      <c r="I318" s="198"/>
      <c r="J318" s="193"/>
      <c r="K318" s="193"/>
      <c r="L318" s="199"/>
      <c r="M318" s="200"/>
      <c r="N318" s="201"/>
      <c r="O318" s="201"/>
      <c r="P318" s="201"/>
      <c r="Q318" s="201"/>
      <c r="R318" s="201"/>
      <c r="S318" s="201"/>
      <c r="T318" s="202"/>
      <c r="AT318" s="203" t="s">
        <v>607</v>
      </c>
      <c r="AU318" s="203" t="s">
        <v>525</v>
      </c>
      <c r="AV318" s="12" t="s">
        <v>525</v>
      </c>
      <c r="AW318" s="12" t="s">
        <v>478</v>
      </c>
      <c r="AX318" s="12" t="s">
        <v>523</v>
      </c>
      <c r="AY318" s="203" t="s">
        <v>598</v>
      </c>
    </row>
    <row r="319" spans="2:65" s="1" customFormat="1" ht="16.5" customHeight="1">
      <c r="B319" s="34"/>
      <c r="C319" s="180" t="s">
        <v>1007</v>
      </c>
      <c r="D319" s="180" t="s">
        <v>600</v>
      </c>
      <c r="E319" s="181" t="s">
        <v>1008</v>
      </c>
      <c r="F319" s="182" t="s">
        <v>1009</v>
      </c>
      <c r="G319" s="183" t="s">
        <v>768</v>
      </c>
      <c r="H319" s="184">
        <v>43.335000000000001</v>
      </c>
      <c r="I319" s="185"/>
      <c r="J319" s="186">
        <f>ROUND(I319*H319,2)</f>
        <v>0</v>
      </c>
      <c r="K319" s="182" t="s">
        <v>604</v>
      </c>
      <c r="L319" s="38"/>
      <c r="M319" s="187" t="s">
        <v>447</v>
      </c>
      <c r="N319" s="188" t="s">
        <v>487</v>
      </c>
      <c r="O319" s="60"/>
      <c r="P319" s="189">
        <f>O319*H319</f>
        <v>0</v>
      </c>
      <c r="Q319" s="189">
        <v>0</v>
      </c>
      <c r="R319" s="189">
        <f>Q319*H319</f>
        <v>0</v>
      </c>
      <c r="S319" s="189">
        <v>0</v>
      </c>
      <c r="T319" s="190">
        <f>S319*H319</f>
        <v>0</v>
      </c>
      <c r="AR319" s="17" t="s">
        <v>605</v>
      </c>
      <c r="AT319" s="17" t="s">
        <v>600</v>
      </c>
      <c r="AU319" s="17" t="s">
        <v>525</v>
      </c>
      <c r="AY319" s="17" t="s">
        <v>598</v>
      </c>
      <c r="BE319" s="191">
        <f>IF(N319="základní",J319,0)</f>
        <v>0</v>
      </c>
      <c r="BF319" s="191">
        <f>IF(N319="snížená",J319,0)</f>
        <v>0</v>
      </c>
      <c r="BG319" s="191">
        <f>IF(N319="zákl. přenesená",J319,0)</f>
        <v>0</v>
      </c>
      <c r="BH319" s="191">
        <f>IF(N319="sníž. přenesená",J319,0)</f>
        <v>0</v>
      </c>
      <c r="BI319" s="191">
        <f>IF(N319="nulová",J319,0)</f>
        <v>0</v>
      </c>
      <c r="BJ319" s="17" t="s">
        <v>523</v>
      </c>
      <c r="BK319" s="191">
        <f>ROUND(I319*H319,2)</f>
        <v>0</v>
      </c>
      <c r="BL319" s="17" t="s">
        <v>605</v>
      </c>
      <c r="BM319" s="17" t="s">
        <v>1010</v>
      </c>
    </row>
    <row r="320" spans="2:65" s="12" customFormat="1">
      <c r="B320" s="192"/>
      <c r="C320" s="193"/>
      <c r="D320" s="194" t="s">
        <v>607</v>
      </c>
      <c r="E320" s="195" t="s">
        <v>447</v>
      </c>
      <c r="F320" s="196" t="s">
        <v>1011</v>
      </c>
      <c r="G320" s="193"/>
      <c r="H320" s="197">
        <v>43.335000000000001</v>
      </c>
      <c r="I320" s="198"/>
      <c r="J320" s="193"/>
      <c r="K320" s="193"/>
      <c r="L320" s="199"/>
      <c r="M320" s="200"/>
      <c r="N320" s="201"/>
      <c r="O320" s="201"/>
      <c r="P320" s="201"/>
      <c r="Q320" s="201"/>
      <c r="R320" s="201"/>
      <c r="S320" s="201"/>
      <c r="T320" s="202"/>
      <c r="AT320" s="203" t="s">
        <v>607</v>
      </c>
      <c r="AU320" s="203" t="s">
        <v>525</v>
      </c>
      <c r="AV320" s="12" t="s">
        <v>525</v>
      </c>
      <c r="AW320" s="12" t="s">
        <v>478</v>
      </c>
      <c r="AX320" s="12" t="s">
        <v>523</v>
      </c>
      <c r="AY320" s="203" t="s">
        <v>598</v>
      </c>
    </row>
    <row r="321" spans="2:65" s="11" customFormat="1" ht="22.9" customHeight="1">
      <c r="B321" s="164"/>
      <c r="C321" s="165"/>
      <c r="D321" s="166" t="s">
        <v>515</v>
      </c>
      <c r="E321" s="178" t="s">
        <v>1012</v>
      </c>
      <c r="F321" s="178" t="s">
        <v>1013</v>
      </c>
      <c r="G321" s="165"/>
      <c r="H321" s="165"/>
      <c r="I321" s="168"/>
      <c r="J321" s="179">
        <f>BK321</f>
        <v>0</v>
      </c>
      <c r="K321" s="165"/>
      <c r="L321" s="170"/>
      <c r="M321" s="171"/>
      <c r="N321" s="172"/>
      <c r="O321" s="172"/>
      <c r="P321" s="173">
        <f>P322</f>
        <v>0</v>
      </c>
      <c r="Q321" s="172"/>
      <c r="R321" s="173">
        <f>R322</f>
        <v>0</v>
      </c>
      <c r="S321" s="172"/>
      <c r="T321" s="174">
        <f>T322</f>
        <v>0</v>
      </c>
      <c r="AR321" s="175" t="s">
        <v>523</v>
      </c>
      <c r="AT321" s="176" t="s">
        <v>515</v>
      </c>
      <c r="AU321" s="176" t="s">
        <v>523</v>
      </c>
      <c r="AY321" s="175" t="s">
        <v>598</v>
      </c>
      <c r="BK321" s="177">
        <f>BK322</f>
        <v>0</v>
      </c>
    </row>
    <row r="322" spans="2:65" s="1" customFormat="1" ht="16.5" customHeight="1">
      <c r="B322" s="34"/>
      <c r="C322" s="180" t="s">
        <v>1014</v>
      </c>
      <c r="D322" s="180" t="s">
        <v>600</v>
      </c>
      <c r="E322" s="181" t="s">
        <v>1015</v>
      </c>
      <c r="F322" s="182" t="s">
        <v>1016</v>
      </c>
      <c r="G322" s="183" t="s">
        <v>768</v>
      </c>
      <c r="H322" s="184">
        <v>388.69</v>
      </c>
      <c r="I322" s="185"/>
      <c r="J322" s="186">
        <f>ROUND(I322*H322,2)</f>
        <v>0</v>
      </c>
      <c r="K322" s="182" t="s">
        <v>604</v>
      </c>
      <c r="L322" s="38"/>
      <c r="M322" s="238" t="s">
        <v>447</v>
      </c>
      <c r="N322" s="239" t="s">
        <v>487</v>
      </c>
      <c r="O322" s="240"/>
      <c r="P322" s="241">
        <f>O322*H322</f>
        <v>0</v>
      </c>
      <c r="Q322" s="241">
        <v>0</v>
      </c>
      <c r="R322" s="241">
        <f>Q322*H322</f>
        <v>0</v>
      </c>
      <c r="S322" s="241">
        <v>0</v>
      </c>
      <c r="T322" s="242">
        <f>S322*H322</f>
        <v>0</v>
      </c>
      <c r="AR322" s="17" t="s">
        <v>605</v>
      </c>
      <c r="AT322" s="17" t="s">
        <v>600</v>
      </c>
      <c r="AU322" s="17" t="s">
        <v>525</v>
      </c>
      <c r="AY322" s="17" t="s">
        <v>598</v>
      </c>
      <c r="BE322" s="191">
        <f>IF(N322="základní",J322,0)</f>
        <v>0</v>
      </c>
      <c r="BF322" s="191">
        <f>IF(N322="snížená",J322,0)</f>
        <v>0</v>
      </c>
      <c r="BG322" s="191">
        <f>IF(N322="zákl. přenesená",J322,0)</f>
        <v>0</v>
      </c>
      <c r="BH322" s="191">
        <f>IF(N322="sníž. přenesená",J322,0)</f>
        <v>0</v>
      </c>
      <c r="BI322" s="191">
        <f>IF(N322="nulová",J322,0)</f>
        <v>0</v>
      </c>
      <c r="BJ322" s="17" t="s">
        <v>523</v>
      </c>
      <c r="BK322" s="191">
        <f>ROUND(I322*H322,2)</f>
        <v>0</v>
      </c>
      <c r="BL322" s="17" t="s">
        <v>605</v>
      </c>
      <c r="BM322" s="17" t="s">
        <v>1017</v>
      </c>
    </row>
    <row r="323" spans="2:65" s="1" customFormat="1" ht="6.95" customHeight="1">
      <c r="B323" s="46"/>
      <c r="C323" s="47"/>
      <c r="D323" s="47"/>
      <c r="E323" s="47"/>
      <c r="F323" s="47"/>
      <c r="G323" s="47"/>
      <c r="H323" s="47"/>
      <c r="I323" s="132"/>
      <c r="J323" s="47"/>
      <c r="K323" s="47"/>
      <c r="L323" s="38"/>
    </row>
  </sheetData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phoneticPr fontId="0" type="noConversion"/>
  <pageMargins left="0.39374999999999999" right="0.39374999999999999" top="0.39374999999999999" bottom="0.39374999999999999" header="0" footer="0"/>
  <pageSetup orientation="landscape" blackAndWhite="1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2:BM234"/>
  <sheetViews>
    <sheetView showGridLines="0" topLeftCell="A178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style="104" customWidth="1"/>
    <col min="10" max="10" width="23.5" customWidth="1"/>
    <col min="11" max="11" width="15.5" hidden="1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46" ht="36.950000000000003" customHeight="1">
      <c r="L2" s="453"/>
      <c r="M2" s="453"/>
      <c r="N2" s="453"/>
      <c r="O2" s="453"/>
      <c r="P2" s="453"/>
      <c r="Q2" s="453"/>
      <c r="R2" s="453"/>
      <c r="S2" s="453"/>
      <c r="T2" s="453"/>
      <c r="U2" s="453"/>
      <c r="V2" s="453"/>
      <c r="AT2" s="17" t="s">
        <v>532</v>
      </c>
    </row>
    <row r="3" spans="2:46" ht="6.95" customHeight="1">
      <c r="B3" s="105"/>
      <c r="C3" s="106"/>
      <c r="D3" s="106"/>
      <c r="E3" s="106"/>
      <c r="F3" s="106"/>
      <c r="G3" s="106"/>
      <c r="H3" s="106"/>
      <c r="I3" s="107"/>
      <c r="J3" s="106"/>
      <c r="K3" s="106"/>
      <c r="L3" s="20"/>
      <c r="AT3" s="17" t="s">
        <v>525</v>
      </c>
    </row>
    <row r="4" spans="2:46" ht="24.95" customHeight="1">
      <c r="B4" s="20"/>
      <c r="D4" s="108" t="s">
        <v>566</v>
      </c>
      <c r="L4" s="20"/>
      <c r="M4" s="24" t="s">
        <v>456</v>
      </c>
      <c r="AT4" s="17" t="s">
        <v>450</v>
      </c>
    </row>
    <row r="5" spans="2:46" ht="6.95" customHeight="1">
      <c r="B5" s="20"/>
      <c r="L5" s="20"/>
    </row>
    <row r="6" spans="2:46" ht="12" customHeight="1">
      <c r="B6" s="20"/>
      <c r="D6" s="109" t="s">
        <v>462</v>
      </c>
      <c r="L6" s="20"/>
    </row>
    <row r="7" spans="2:46" ht="16.5" customHeight="1">
      <c r="B7" s="20"/>
      <c r="E7" s="487" t="str">
        <f>'Rekapitulace stavby'!K6</f>
        <v>Kanalizace Klučov - napojení místních částí Žhery a Skramníky - UZ+ NN - doplnění dotazů</v>
      </c>
      <c r="F7" s="488"/>
      <c r="G7" s="488"/>
      <c r="H7" s="488"/>
      <c r="L7" s="20"/>
    </row>
    <row r="8" spans="2:46" ht="12" customHeight="1">
      <c r="B8" s="20"/>
      <c r="D8" s="109" t="s">
        <v>567</v>
      </c>
      <c r="L8" s="20"/>
    </row>
    <row r="9" spans="2:46" s="1" customFormat="1" ht="16.5" customHeight="1">
      <c r="B9" s="38"/>
      <c r="E9" s="487" t="s">
        <v>1018</v>
      </c>
      <c r="F9" s="490"/>
      <c r="G9" s="490"/>
      <c r="H9" s="490"/>
      <c r="I9" s="110"/>
      <c r="L9" s="38"/>
    </row>
    <row r="10" spans="2:46" s="1" customFormat="1" ht="12" customHeight="1">
      <c r="B10" s="38"/>
      <c r="D10" s="109" t="s">
        <v>1019</v>
      </c>
      <c r="I10" s="110"/>
      <c r="L10" s="38"/>
    </row>
    <row r="11" spans="2:46" s="1" customFormat="1" ht="36.950000000000003" customHeight="1">
      <c r="B11" s="38"/>
      <c r="E11" s="489" t="s">
        <v>1020</v>
      </c>
      <c r="F11" s="490"/>
      <c r="G11" s="490"/>
      <c r="H11" s="490"/>
      <c r="I11" s="110"/>
      <c r="L11" s="38"/>
    </row>
    <row r="12" spans="2:46" s="1" customFormat="1">
      <c r="B12" s="38"/>
      <c r="I12" s="110"/>
      <c r="L12" s="38"/>
    </row>
    <row r="13" spans="2:46" s="1" customFormat="1" ht="12" customHeight="1">
      <c r="B13" s="38"/>
      <c r="D13" s="109" t="s">
        <v>464</v>
      </c>
      <c r="F13" s="17" t="s">
        <v>447</v>
      </c>
      <c r="I13" s="111" t="s">
        <v>465</v>
      </c>
      <c r="J13" s="17" t="s">
        <v>447</v>
      </c>
      <c r="L13" s="38"/>
    </row>
    <row r="14" spans="2:46" s="1" customFormat="1" ht="12" customHeight="1">
      <c r="B14" s="38"/>
      <c r="D14" s="109" t="s">
        <v>466</v>
      </c>
      <c r="F14" s="17" t="s">
        <v>472</v>
      </c>
      <c r="I14" s="111" t="s">
        <v>468</v>
      </c>
      <c r="J14" s="112" t="str">
        <f>'Rekapitulace stavby'!AN8</f>
        <v>12. 7. 2018</v>
      </c>
      <c r="L14" s="38"/>
    </row>
    <row r="15" spans="2:46" s="1" customFormat="1" ht="10.9" customHeight="1">
      <c r="B15" s="38"/>
      <c r="I15" s="110"/>
      <c r="L15" s="38"/>
    </row>
    <row r="16" spans="2:46" s="1" customFormat="1" ht="12" customHeight="1">
      <c r="B16" s="38"/>
      <c r="D16" s="109" t="s">
        <v>470</v>
      </c>
      <c r="I16" s="111" t="s">
        <v>471</v>
      </c>
      <c r="J16" s="17" t="str">
        <f>IF('Rekapitulace stavby'!AN10="","",'Rekapitulace stavby'!AN10)</f>
        <v/>
      </c>
      <c r="L16" s="38"/>
    </row>
    <row r="17" spans="2:12" s="1" customFormat="1" ht="18" customHeight="1">
      <c r="B17" s="38"/>
      <c r="E17" s="17" t="str">
        <f>IF('Rekapitulace stavby'!E11="","",'Rekapitulace stavby'!E11)</f>
        <v xml:space="preserve"> </v>
      </c>
      <c r="I17" s="111" t="s">
        <v>473</v>
      </c>
      <c r="J17" s="17" t="str">
        <f>IF('Rekapitulace stavby'!AN11="","",'Rekapitulace stavby'!AN11)</f>
        <v/>
      </c>
      <c r="L17" s="38"/>
    </row>
    <row r="18" spans="2:12" s="1" customFormat="1" ht="6.95" customHeight="1">
      <c r="B18" s="38"/>
      <c r="I18" s="110"/>
      <c r="L18" s="38"/>
    </row>
    <row r="19" spans="2:12" s="1" customFormat="1" ht="12" customHeight="1">
      <c r="B19" s="38"/>
      <c r="D19" s="109" t="s">
        <v>474</v>
      </c>
      <c r="I19" s="111" t="s">
        <v>471</v>
      </c>
      <c r="J19" s="30" t="str">
        <f>'Rekapitulace stavby'!AN13</f>
        <v>Vyplň údaj</v>
      </c>
      <c r="L19" s="38"/>
    </row>
    <row r="20" spans="2:12" s="1" customFormat="1" ht="18" customHeight="1">
      <c r="B20" s="38"/>
      <c r="E20" s="491" t="str">
        <f>'Rekapitulace stavby'!E14</f>
        <v>Vyplň údaj</v>
      </c>
      <c r="F20" s="492"/>
      <c r="G20" s="492"/>
      <c r="H20" s="492"/>
      <c r="I20" s="111" t="s">
        <v>473</v>
      </c>
      <c r="J20" s="30" t="str">
        <f>'Rekapitulace stavby'!AN14</f>
        <v>Vyplň údaj</v>
      </c>
      <c r="L20" s="38"/>
    </row>
    <row r="21" spans="2:12" s="1" customFormat="1" ht="6.95" customHeight="1">
      <c r="B21" s="38"/>
      <c r="I21" s="110"/>
      <c r="L21" s="38"/>
    </row>
    <row r="22" spans="2:12" s="1" customFormat="1" ht="12" customHeight="1">
      <c r="B22" s="38"/>
      <c r="D22" s="109" t="s">
        <v>476</v>
      </c>
      <c r="I22" s="111" t="s">
        <v>471</v>
      </c>
      <c r="J22" s="17" t="str">
        <f>IF('Rekapitulace stavby'!AN16="","",'Rekapitulace stavby'!AN16)</f>
        <v/>
      </c>
      <c r="L22" s="38"/>
    </row>
    <row r="23" spans="2:12" s="1" customFormat="1" ht="18" customHeight="1">
      <c r="B23" s="38"/>
      <c r="E23" s="17" t="str">
        <f>IF('Rekapitulace stavby'!E17="","",'Rekapitulace stavby'!E17)</f>
        <v>Ing. Martin Herman</v>
      </c>
      <c r="I23" s="111" t="s">
        <v>473</v>
      </c>
      <c r="J23" s="17" t="str">
        <f>IF('Rekapitulace stavby'!AN17="","",'Rekapitulace stavby'!AN17)</f>
        <v/>
      </c>
      <c r="L23" s="38"/>
    </row>
    <row r="24" spans="2:12" s="1" customFormat="1" ht="6.95" customHeight="1">
      <c r="B24" s="38"/>
      <c r="I24" s="110"/>
      <c r="L24" s="38"/>
    </row>
    <row r="25" spans="2:12" s="1" customFormat="1" ht="12" customHeight="1">
      <c r="B25" s="38"/>
      <c r="D25" s="109" t="s">
        <v>479</v>
      </c>
      <c r="I25" s="111" t="s">
        <v>471</v>
      </c>
      <c r="J25" s="17" t="str">
        <f>IF('Rekapitulace stavby'!AN19="","",'Rekapitulace stavby'!AN19)</f>
        <v/>
      </c>
      <c r="L25" s="38"/>
    </row>
    <row r="26" spans="2:12" s="1" customFormat="1" ht="18" customHeight="1">
      <c r="B26" s="38"/>
      <c r="E26" s="17" t="str">
        <f>IF('Rekapitulace stavby'!E20="","",'Rekapitulace stavby'!E20)</f>
        <v>VIS s.r.o., Hradec Králové, Dita Paštová</v>
      </c>
      <c r="I26" s="111" t="s">
        <v>473</v>
      </c>
      <c r="J26" s="17" t="str">
        <f>IF('Rekapitulace stavby'!AN20="","",'Rekapitulace stavby'!AN20)</f>
        <v/>
      </c>
      <c r="L26" s="38"/>
    </row>
    <row r="27" spans="2:12" s="1" customFormat="1" ht="6.95" customHeight="1">
      <c r="B27" s="38"/>
      <c r="I27" s="110"/>
      <c r="L27" s="38"/>
    </row>
    <row r="28" spans="2:12" s="1" customFormat="1" ht="12" customHeight="1">
      <c r="B28" s="38"/>
      <c r="D28" s="109" t="s">
        <v>481</v>
      </c>
      <c r="I28" s="110"/>
      <c r="L28" s="38"/>
    </row>
    <row r="29" spans="2:12" s="7" customFormat="1" ht="16.5" customHeight="1">
      <c r="B29" s="113"/>
      <c r="E29" s="493" t="s">
        <v>447</v>
      </c>
      <c r="F29" s="493"/>
      <c r="G29" s="493"/>
      <c r="H29" s="493"/>
      <c r="I29" s="114"/>
      <c r="L29" s="113"/>
    </row>
    <row r="30" spans="2:12" s="1" customFormat="1" ht="6.95" customHeight="1">
      <c r="B30" s="38"/>
      <c r="I30" s="110"/>
      <c r="L30" s="38"/>
    </row>
    <row r="31" spans="2:12" s="1" customFormat="1" ht="6.95" customHeight="1">
      <c r="B31" s="38"/>
      <c r="D31" s="56"/>
      <c r="E31" s="56"/>
      <c r="F31" s="56"/>
      <c r="G31" s="56"/>
      <c r="H31" s="56"/>
      <c r="I31" s="115"/>
      <c r="J31" s="56"/>
      <c r="K31" s="56"/>
      <c r="L31" s="38"/>
    </row>
    <row r="32" spans="2:12" s="1" customFormat="1" ht="25.35" customHeight="1">
      <c r="B32" s="38"/>
      <c r="D32" s="116" t="s">
        <v>482</v>
      </c>
      <c r="I32" s="110"/>
      <c r="J32" s="117">
        <f>ROUND(J94, 2)</f>
        <v>0</v>
      </c>
      <c r="L32" s="38"/>
    </row>
    <row r="33" spans="2:12" s="1" customFormat="1" ht="6.95" customHeight="1">
      <c r="B33" s="38"/>
      <c r="D33" s="56"/>
      <c r="E33" s="56"/>
      <c r="F33" s="56"/>
      <c r="G33" s="56"/>
      <c r="H33" s="56"/>
      <c r="I33" s="115"/>
      <c r="J33" s="56"/>
      <c r="K33" s="56"/>
      <c r="L33" s="38"/>
    </row>
    <row r="34" spans="2:12" s="1" customFormat="1" ht="14.45" customHeight="1">
      <c r="B34" s="38"/>
      <c r="F34" s="118" t="s">
        <v>484</v>
      </c>
      <c r="I34" s="119" t="s">
        <v>483</v>
      </c>
      <c r="J34" s="118" t="s">
        <v>485</v>
      </c>
      <c r="L34" s="38"/>
    </row>
    <row r="35" spans="2:12" s="1" customFormat="1" ht="14.45" customHeight="1">
      <c r="B35" s="38"/>
      <c r="D35" s="109" t="s">
        <v>486</v>
      </c>
      <c r="E35" s="109" t="s">
        <v>487</v>
      </c>
      <c r="F35" s="120">
        <f>ROUND((SUM(BE94:BE233)),  2)</f>
        <v>0</v>
      </c>
      <c r="I35" s="121">
        <v>0.21</v>
      </c>
      <c r="J35" s="120">
        <f>ROUND(((SUM(BE94:BE233))*I35),  2)</f>
        <v>0</v>
      </c>
      <c r="L35" s="38"/>
    </row>
    <row r="36" spans="2:12" s="1" customFormat="1" ht="14.45" customHeight="1">
      <c r="B36" s="38"/>
      <c r="E36" s="109" t="s">
        <v>488</v>
      </c>
      <c r="F36" s="120">
        <f>ROUND((SUM(BF94:BF233)),  2)</f>
        <v>0</v>
      </c>
      <c r="I36" s="121">
        <v>0.15</v>
      </c>
      <c r="J36" s="120">
        <f>ROUND(((SUM(BF94:BF233))*I36),  2)</f>
        <v>0</v>
      </c>
      <c r="L36" s="38"/>
    </row>
    <row r="37" spans="2:12" s="1" customFormat="1" ht="14.45" hidden="1" customHeight="1">
      <c r="B37" s="38"/>
      <c r="E37" s="109" t="s">
        <v>489</v>
      </c>
      <c r="F37" s="120">
        <f>ROUND((SUM(BG94:BG233)),  2)</f>
        <v>0</v>
      </c>
      <c r="I37" s="121">
        <v>0.21</v>
      </c>
      <c r="J37" s="120">
        <f>0</f>
        <v>0</v>
      </c>
      <c r="L37" s="38"/>
    </row>
    <row r="38" spans="2:12" s="1" customFormat="1" ht="14.45" hidden="1" customHeight="1">
      <c r="B38" s="38"/>
      <c r="E38" s="109" t="s">
        <v>490</v>
      </c>
      <c r="F38" s="120">
        <f>ROUND((SUM(BH94:BH233)),  2)</f>
        <v>0</v>
      </c>
      <c r="I38" s="121">
        <v>0.15</v>
      </c>
      <c r="J38" s="120">
        <f>0</f>
        <v>0</v>
      </c>
      <c r="L38" s="38"/>
    </row>
    <row r="39" spans="2:12" s="1" customFormat="1" ht="14.45" hidden="1" customHeight="1">
      <c r="B39" s="38"/>
      <c r="E39" s="109" t="s">
        <v>491</v>
      </c>
      <c r="F39" s="120">
        <f>ROUND((SUM(BI94:BI233)),  2)</f>
        <v>0</v>
      </c>
      <c r="I39" s="121">
        <v>0</v>
      </c>
      <c r="J39" s="120">
        <f>0</f>
        <v>0</v>
      </c>
      <c r="L39" s="38"/>
    </row>
    <row r="40" spans="2:12" s="1" customFormat="1" ht="6.95" customHeight="1">
      <c r="B40" s="38"/>
      <c r="I40" s="110"/>
      <c r="L40" s="38"/>
    </row>
    <row r="41" spans="2:12" s="1" customFormat="1" ht="25.35" customHeight="1">
      <c r="B41" s="38"/>
      <c r="C41" s="122"/>
      <c r="D41" s="123" t="s">
        <v>492</v>
      </c>
      <c r="E41" s="124"/>
      <c r="F41" s="124"/>
      <c r="G41" s="125" t="s">
        <v>493</v>
      </c>
      <c r="H41" s="126" t="s">
        <v>494</v>
      </c>
      <c r="I41" s="127"/>
      <c r="J41" s="128">
        <f>SUM(J32:J39)</f>
        <v>0</v>
      </c>
      <c r="K41" s="129"/>
      <c r="L41" s="38"/>
    </row>
    <row r="42" spans="2:12" s="1" customFormat="1" ht="14.45" customHeight="1">
      <c r="B42" s="130"/>
      <c r="C42" s="131"/>
      <c r="D42" s="131"/>
      <c r="E42" s="131"/>
      <c r="F42" s="131"/>
      <c r="G42" s="131"/>
      <c r="H42" s="131"/>
      <c r="I42" s="132"/>
      <c r="J42" s="131"/>
      <c r="K42" s="131"/>
      <c r="L42" s="38"/>
    </row>
    <row r="46" spans="2:12" s="1" customFormat="1" ht="6.95" customHeight="1">
      <c r="B46" s="133"/>
      <c r="C46" s="134"/>
      <c r="D46" s="134"/>
      <c r="E46" s="134"/>
      <c r="F46" s="134"/>
      <c r="G46" s="134"/>
      <c r="H46" s="134"/>
      <c r="I46" s="135"/>
      <c r="J46" s="134"/>
      <c r="K46" s="134"/>
      <c r="L46" s="38"/>
    </row>
    <row r="47" spans="2:12" s="1" customFormat="1" ht="24.95" customHeight="1">
      <c r="B47" s="34"/>
      <c r="C47" s="23" t="s">
        <v>569</v>
      </c>
      <c r="D47" s="35"/>
      <c r="E47" s="35"/>
      <c r="F47" s="35"/>
      <c r="G47" s="35"/>
      <c r="H47" s="35"/>
      <c r="I47" s="110"/>
      <c r="J47" s="35"/>
      <c r="K47" s="35"/>
      <c r="L47" s="38"/>
    </row>
    <row r="48" spans="2:12" s="1" customFormat="1" ht="6.95" customHeight="1">
      <c r="B48" s="34"/>
      <c r="C48" s="35"/>
      <c r="D48" s="35"/>
      <c r="E48" s="35"/>
      <c r="F48" s="35"/>
      <c r="G48" s="35"/>
      <c r="H48" s="35"/>
      <c r="I48" s="110"/>
      <c r="J48" s="35"/>
      <c r="K48" s="35"/>
      <c r="L48" s="38"/>
    </row>
    <row r="49" spans="2:47" s="1" customFormat="1" ht="12" customHeight="1">
      <c r="B49" s="34"/>
      <c r="C49" s="29" t="s">
        <v>462</v>
      </c>
      <c r="D49" s="35"/>
      <c r="E49" s="35"/>
      <c r="F49" s="35"/>
      <c r="G49" s="35"/>
      <c r="H49" s="35"/>
      <c r="I49" s="110"/>
      <c r="J49" s="35"/>
      <c r="K49" s="35"/>
      <c r="L49" s="38"/>
    </row>
    <row r="50" spans="2:47" s="1" customFormat="1" ht="16.5" customHeight="1">
      <c r="B50" s="34"/>
      <c r="C50" s="35"/>
      <c r="D50" s="35"/>
      <c r="E50" s="485" t="str">
        <f>E7</f>
        <v>Kanalizace Klučov - napojení místních částí Žhery a Skramníky - UZ+ NN - doplnění dotazů</v>
      </c>
      <c r="F50" s="486"/>
      <c r="G50" s="486"/>
      <c r="H50" s="486"/>
      <c r="I50" s="110"/>
      <c r="J50" s="35"/>
      <c r="K50" s="35"/>
      <c r="L50" s="38"/>
    </row>
    <row r="51" spans="2:47" ht="12" customHeight="1">
      <c r="B51" s="21"/>
      <c r="C51" s="29" t="s">
        <v>567</v>
      </c>
      <c r="D51" s="22"/>
      <c r="E51" s="22"/>
      <c r="F51" s="22"/>
      <c r="G51" s="22"/>
      <c r="H51" s="22"/>
      <c r="J51" s="22"/>
      <c r="K51" s="22"/>
      <c r="L51" s="20"/>
    </row>
    <row r="52" spans="2:47" s="1" customFormat="1" ht="16.5" customHeight="1">
      <c r="B52" s="34"/>
      <c r="C52" s="35"/>
      <c r="D52" s="35"/>
      <c r="E52" s="485" t="s">
        <v>1018</v>
      </c>
      <c r="F52" s="461"/>
      <c r="G52" s="461"/>
      <c r="H52" s="461"/>
      <c r="I52" s="110"/>
      <c r="J52" s="35"/>
      <c r="K52" s="35"/>
      <c r="L52" s="38"/>
    </row>
    <row r="53" spans="2:47" s="1" customFormat="1" ht="12" customHeight="1">
      <c r="B53" s="34"/>
      <c r="C53" s="29" t="s">
        <v>1019</v>
      </c>
      <c r="D53" s="35"/>
      <c r="E53" s="35"/>
      <c r="F53" s="35"/>
      <c r="G53" s="35"/>
      <c r="H53" s="35"/>
      <c r="I53" s="110"/>
      <c r="J53" s="35"/>
      <c r="K53" s="35"/>
      <c r="L53" s="38"/>
    </row>
    <row r="54" spans="2:47" s="1" customFormat="1" ht="16.5" customHeight="1">
      <c r="B54" s="34"/>
      <c r="C54" s="35"/>
      <c r="D54" s="35"/>
      <c r="E54" s="462" t="str">
        <f>E11</f>
        <v>SO_02.1 - Podružné tlakové propoje Žhery - uznatelné náklady</v>
      </c>
      <c r="F54" s="461"/>
      <c r="G54" s="461"/>
      <c r="H54" s="461"/>
      <c r="I54" s="110"/>
      <c r="J54" s="35"/>
      <c r="K54" s="35"/>
      <c r="L54" s="38"/>
    </row>
    <row r="55" spans="2:47" s="1" customFormat="1" ht="6.95" customHeight="1">
      <c r="B55" s="34"/>
      <c r="C55" s="35"/>
      <c r="D55" s="35"/>
      <c r="E55" s="35"/>
      <c r="F55" s="35"/>
      <c r="G55" s="35"/>
      <c r="H55" s="35"/>
      <c r="I55" s="110"/>
      <c r="J55" s="35"/>
      <c r="K55" s="35"/>
      <c r="L55" s="38"/>
    </row>
    <row r="56" spans="2:47" s="1" customFormat="1" ht="12" customHeight="1">
      <c r="B56" s="34"/>
      <c r="C56" s="29" t="s">
        <v>466</v>
      </c>
      <c r="D56" s="35"/>
      <c r="E56" s="35"/>
      <c r="F56" s="27" t="str">
        <f>F14</f>
        <v xml:space="preserve"> </v>
      </c>
      <c r="G56" s="35"/>
      <c r="H56" s="35"/>
      <c r="I56" s="111" t="s">
        <v>468</v>
      </c>
      <c r="J56" s="55" t="str">
        <f>IF(J14="","",J14)</f>
        <v>12. 7. 2018</v>
      </c>
      <c r="K56" s="35"/>
      <c r="L56" s="38"/>
    </row>
    <row r="57" spans="2:47" s="1" customFormat="1" ht="6.95" customHeight="1">
      <c r="B57" s="34"/>
      <c r="C57" s="35"/>
      <c r="D57" s="35"/>
      <c r="E57" s="35"/>
      <c r="F57" s="35"/>
      <c r="G57" s="35"/>
      <c r="H57" s="35"/>
      <c r="I57" s="110"/>
      <c r="J57" s="35"/>
      <c r="K57" s="35"/>
      <c r="L57" s="38"/>
    </row>
    <row r="58" spans="2:47" s="1" customFormat="1" ht="13.7" customHeight="1">
      <c r="B58" s="34"/>
      <c r="C58" s="29" t="s">
        <v>470</v>
      </c>
      <c r="D58" s="35"/>
      <c r="E58" s="35"/>
      <c r="F58" s="27" t="str">
        <f>E17</f>
        <v xml:space="preserve"> </v>
      </c>
      <c r="G58" s="35"/>
      <c r="H58" s="35"/>
      <c r="I58" s="111" t="s">
        <v>476</v>
      </c>
      <c r="J58" s="32" t="str">
        <f>E23</f>
        <v>Ing. Martin Herman</v>
      </c>
      <c r="K58" s="35"/>
      <c r="L58" s="38"/>
    </row>
    <row r="59" spans="2:47" s="1" customFormat="1" ht="24.95" customHeight="1">
      <c r="B59" s="34"/>
      <c r="C59" s="29" t="s">
        <v>474</v>
      </c>
      <c r="D59" s="35"/>
      <c r="E59" s="35"/>
      <c r="F59" s="27" t="str">
        <f>IF(E20="","",E20)</f>
        <v>Vyplň údaj</v>
      </c>
      <c r="G59" s="35"/>
      <c r="H59" s="35"/>
      <c r="I59" s="111" t="s">
        <v>479</v>
      </c>
      <c r="J59" s="32" t="str">
        <f>E26</f>
        <v>VIS s.r.o., Hradec Králové, Dita Paštová</v>
      </c>
      <c r="K59" s="35"/>
      <c r="L59" s="38"/>
    </row>
    <row r="60" spans="2:47" s="1" customFormat="1" ht="10.35" customHeight="1">
      <c r="B60" s="34"/>
      <c r="C60" s="35"/>
      <c r="D60" s="35"/>
      <c r="E60" s="35"/>
      <c r="F60" s="35"/>
      <c r="G60" s="35"/>
      <c r="H60" s="35"/>
      <c r="I60" s="110"/>
      <c r="J60" s="35"/>
      <c r="K60" s="35"/>
      <c r="L60" s="38"/>
    </row>
    <row r="61" spans="2:47" s="1" customFormat="1" ht="29.25" customHeight="1">
      <c r="B61" s="34"/>
      <c r="C61" s="136" t="s">
        <v>570</v>
      </c>
      <c r="D61" s="42"/>
      <c r="E61" s="42"/>
      <c r="F61" s="42"/>
      <c r="G61" s="42"/>
      <c r="H61" s="42"/>
      <c r="I61" s="137"/>
      <c r="J61" s="138" t="s">
        <v>571</v>
      </c>
      <c r="K61" s="42"/>
      <c r="L61" s="38"/>
    </row>
    <row r="62" spans="2:47" s="1" customFormat="1" ht="10.35" customHeight="1">
      <c r="B62" s="34"/>
      <c r="C62" s="35"/>
      <c r="D62" s="35"/>
      <c r="E62" s="35"/>
      <c r="F62" s="35"/>
      <c r="G62" s="35"/>
      <c r="H62" s="35"/>
      <c r="I62" s="110"/>
      <c r="J62" s="35"/>
      <c r="K62" s="35"/>
      <c r="L62" s="38"/>
    </row>
    <row r="63" spans="2:47" s="1" customFormat="1" ht="22.9" customHeight="1">
      <c r="B63" s="34"/>
      <c r="C63" s="139" t="s">
        <v>572</v>
      </c>
      <c r="D63" s="35"/>
      <c r="E63" s="35"/>
      <c r="F63" s="35"/>
      <c r="G63" s="35"/>
      <c r="H63" s="35"/>
      <c r="I63" s="110"/>
      <c r="J63" s="72">
        <f>J94</f>
        <v>0</v>
      </c>
      <c r="K63" s="35"/>
      <c r="L63" s="38"/>
      <c r="AU63" s="17" t="s">
        <v>573</v>
      </c>
    </row>
    <row r="64" spans="2:47" s="8" customFormat="1" ht="24.95" customHeight="1">
      <c r="B64" s="140"/>
      <c r="C64" s="141"/>
      <c r="D64" s="142" t="s">
        <v>574</v>
      </c>
      <c r="E64" s="143"/>
      <c r="F64" s="143"/>
      <c r="G64" s="143"/>
      <c r="H64" s="143"/>
      <c r="I64" s="144"/>
      <c r="J64" s="145">
        <f>J95</f>
        <v>0</v>
      </c>
      <c r="K64" s="141"/>
      <c r="L64" s="146"/>
    </row>
    <row r="65" spans="2:12" s="9" customFormat="1" ht="19.899999999999999" customHeight="1">
      <c r="B65" s="147"/>
      <c r="C65" s="92"/>
      <c r="D65" s="148" t="s">
        <v>575</v>
      </c>
      <c r="E65" s="149"/>
      <c r="F65" s="149"/>
      <c r="G65" s="149"/>
      <c r="H65" s="149"/>
      <c r="I65" s="150"/>
      <c r="J65" s="151">
        <f>J96</f>
        <v>0</v>
      </c>
      <c r="K65" s="92"/>
      <c r="L65" s="152"/>
    </row>
    <row r="66" spans="2:12" s="9" customFormat="1" ht="19.899999999999999" customHeight="1">
      <c r="B66" s="147"/>
      <c r="C66" s="92"/>
      <c r="D66" s="148" t="s">
        <v>576</v>
      </c>
      <c r="E66" s="149"/>
      <c r="F66" s="149"/>
      <c r="G66" s="149"/>
      <c r="H66" s="149"/>
      <c r="I66" s="150"/>
      <c r="J66" s="151">
        <f>J163</f>
        <v>0</v>
      </c>
      <c r="K66" s="92"/>
      <c r="L66" s="152"/>
    </row>
    <row r="67" spans="2:12" s="9" customFormat="1" ht="19.899999999999999" customHeight="1">
      <c r="B67" s="147"/>
      <c r="C67" s="92"/>
      <c r="D67" s="148" t="s">
        <v>577</v>
      </c>
      <c r="E67" s="149"/>
      <c r="F67" s="149"/>
      <c r="G67" s="149"/>
      <c r="H67" s="149"/>
      <c r="I67" s="150"/>
      <c r="J67" s="151">
        <f>J167</f>
        <v>0</v>
      </c>
      <c r="K67" s="92"/>
      <c r="L67" s="152"/>
    </row>
    <row r="68" spans="2:12" s="9" customFormat="1" ht="19.899999999999999" customHeight="1">
      <c r="B68" s="147"/>
      <c r="C68" s="92"/>
      <c r="D68" s="148" t="s">
        <v>578</v>
      </c>
      <c r="E68" s="149"/>
      <c r="F68" s="149"/>
      <c r="G68" s="149"/>
      <c r="H68" s="149"/>
      <c r="I68" s="150"/>
      <c r="J68" s="151">
        <f>J170</f>
        <v>0</v>
      </c>
      <c r="K68" s="92"/>
      <c r="L68" s="152"/>
    </row>
    <row r="69" spans="2:12" s="9" customFormat="1" ht="19.899999999999999" customHeight="1">
      <c r="B69" s="147"/>
      <c r="C69" s="92"/>
      <c r="D69" s="148" t="s">
        <v>579</v>
      </c>
      <c r="E69" s="149"/>
      <c r="F69" s="149"/>
      <c r="G69" s="149"/>
      <c r="H69" s="149"/>
      <c r="I69" s="150"/>
      <c r="J69" s="151">
        <f>J204</f>
        <v>0</v>
      </c>
      <c r="K69" s="92"/>
      <c r="L69" s="152"/>
    </row>
    <row r="70" spans="2:12" s="9" customFormat="1" ht="19.899999999999999" customHeight="1">
      <c r="B70" s="147"/>
      <c r="C70" s="92"/>
      <c r="D70" s="148" t="s">
        <v>580</v>
      </c>
      <c r="E70" s="149"/>
      <c r="F70" s="149"/>
      <c r="G70" s="149"/>
      <c r="H70" s="149"/>
      <c r="I70" s="150"/>
      <c r="J70" s="151">
        <f>J218</f>
        <v>0</v>
      </c>
      <c r="K70" s="92"/>
      <c r="L70" s="152"/>
    </row>
    <row r="71" spans="2:12" s="9" customFormat="1" ht="19.899999999999999" customHeight="1">
      <c r="B71" s="147"/>
      <c r="C71" s="92"/>
      <c r="D71" s="148" t="s">
        <v>581</v>
      </c>
      <c r="E71" s="149"/>
      <c r="F71" s="149"/>
      <c r="G71" s="149"/>
      <c r="H71" s="149"/>
      <c r="I71" s="150"/>
      <c r="J71" s="151">
        <f>J222</f>
        <v>0</v>
      </c>
      <c r="K71" s="92"/>
      <c r="L71" s="152"/>
    </row>
    <row r="72" spans="2:12" s="9" customFormat="1" ht="19.899999999999999" customHeight="1">
      <c r="B72" s="147"/>
      <c r="C72" s="92"/>
      <c r="D72" s="148" t="s">
        <v>582</v>
      </c>
      <c r="E72" s="149"/>
      <c r="F72" s="149"/>
      <c r="G72" s="149"/>
      <c r="H72" s="149"/>
      <c r="I72" s="150"/>
      <c r="J72" s="151">
        <f>J232</f>
        <v>0</v>
      </c>
      <c r="K72" s="92"/>
      <c r="L72" s="152"/>
    </row>
    <row r="73" spans="2:12" s="1" customFormat="1" ht="21.75" customHeight="1">
      <c r="B73" s="34"/>
      <c r="C73" s="35"/>
      <c r="D73" s="35"/>
      <c r="E73" s="35"/>
      <c r="F73" s="35"/>
      <c r="G73" s="35"/>
      <c r="H73" s="35"/>
      <c r="I73" s="110"/>
      <c r="J73" s="35"/>
      <c r="K73" s="35"/>
      <c r="L73" s="38"/>
    </row>
    <row r="74" spans="2:12" s="1" customFormat="1" ht="6.95" customHeight="1">
      <c r="B74" s="46"/>
      <c r="C74" s="47"/>
      <c r="D74" s="47"/>
      <c r="E74" s="47"/>
      <c r="F74" s="47"/>
      <c r="G74" s="47"/>
      <c r="H74" s="47"/>
      <c r="I74" s="132"/>
      <c r="J74" s="47"/>
      <c r="K74" s="47"/>
      <c r="L74" s="38"/>
    </row>
    <row r="78" spans="2:12" s="1" customFormat="1" ht="6.95" customHeight="1">
      <c r="B78" s="48"/>
      <c r="C78" s="49"/>
      <c r="D78" s="49"/>
      <c r="E78" s="49"/>
      <c r="F78" s="49"/>
      <c r="G78" s="49"/>
      <c r="H78" s="49"/>
      <c r="I78" s="135"/>
      <c r="J78" s="49"/>
      <c r="K78" s="49"/>
      <c r="L78" s="38"/>
    </row>
    <row r="79" spans="2:12" s="1" customFormat="1" ht="24.95" customHeight="1">
      <c r="B79" s="34"/>
      <c r="C79" s="23" t="s">
        <v>583</v>
      </c>
      <c r="D79" s="35"/>
      <c r="E79" s="35"/>
      <c r="F79" s="35"/>
      <c r="G79" s="35"/>
      <c r="H79" s="35"/>
      <c r="I79" s="110"/>
      <c r="J79" s="35"/>
      <c r="K79" s="35"/>
      <c r="L79" s="38"/>
    </row>
    <row r="80" spans="2:12" s="1" customFormat="1" ht="6.95" customHeight="1">
      <c r="B80" s="34"/>
      <c r="C80" s="35"/>
      <c r="D80" s="35"/>
      <c r="E80" s="35"/>
      <c r="F80" s="35"/>
      <c r="G80" s="35"/>
      <c r="H80" s="35"/>
      <c r="I80" s="110"/>
      <c r="J80" s="35"/>
      <c r="K80" s="35"/>
      <c r="L80" s="38"/>
    </row>
    <row r="81" spans="2:63" s="1" customFormat="1" ht="12" customHeight="1">
      <c r="B81" s="34"/>
      <c r="C81" s="29" t="s">
        <v>462</v>
      </c>
      <c r="D81" s="35"/>
      <c r="E81" s="35"/>
      <c r="F81" s="35"/>
      <c r="G81" s="35"/>
      <c r="H81" s="35"/>
      <c r="I81" s="110"/>
      <c r="J81" s="35"/>
      <c r="K81" s="35"/>
      <c r="L81" s="38"/>
    </row>
    <row r="82" spans="2:63" s="1" customFormat="1" ht="16.5" customHeight="1">
      <c r="B82" s="34"/>
      <c r="C82" s="35"/>
      <c r="D82" s="35"/>
      <c r="E82" s="485" t="str">
        <f>E7</f>
        <v>Kanalizace Klučov - napojení místních částí Žhery a Skramníky - UZ+ NN - doplnění dotazů</v>
      </c>
      <c r="F82" s="486"/>
      <c r="G82" s="486"/>
      <c r="H82" s="486"/>
      <c r="I82" s="110"/>
      <c r="J82" s="35"/>
      <c r="K82" s="35"/>
      <c r="L82" s="38"/>
    </row>
    <row r="83" spans="2:63" ht="12" customHeight="1">
      <c r="B83" s="21"/>
      <c r="C83" s="29" t="s">
        <v>567</v>
      </c>
      <c r="D83" s="22"/>
      <c r="E83" s="22"/>
      <c r="F83" s="22"/>
      <c r="G83" s="22"/>
      <c r="H83" s="22"/>
      <c r="J83" s="22"/>
      <c r="K83" s="22"/>
      <c r="L83" s="20"/>
    </row>
    <row r="84" spans="2:63" s="1" customFormat="1" ht="16.5" customHeight="1">
      <c r="B84" s="34"/>
      <c r="C84" s="35"/>
      <c r="D84" s="35"/>
      <c r="E84" s="485" t="s">
        <v>1018</v>
      </c>
      <c r="F84" s="461"/>
      <c r="G84" s="461"/>
      <c r="H84" s="461"/>
      <c r="I84" s="110"/>
      <c r="J84" s="35"/>
      <c r="K84" s="35"/>
      <c r="L84" s="38"/>
    </row>
    <row r="85" spans="2:63" s="1" customFormat="1" ht="12" customHeight="1">
      <c r="B85" s="34"/>
      <c r="C85" s="29" t="s">
        <v>1019</v>
      </c>
      <c r="D85" s="35"/>
      <c r="E85" s="35"/>
      <c r="F85" s="35"/>
      <c r="G85" s="35"/>
      <c r="H85" s="35"/>
      <c r="I85" s="110"/>
      <c r="J85" s="35"/>
      <c r="K85" s="35"/>
      <c r="L85" s="38"/>
    </row>
    <row r="86" spans="2:63" s="1" customFormat="1" ht="16.5" customHeight="1">
      <c r="B86" s="34"/>
      <c r="C86" s="35"/>
      <c r="D86" s="35"/>
      <c r="E86" s="462" t="str">
        <f>E11</f>
        <v>SO_02.1 - Podružné tlakové propoje Žhery - uznatelné náklady</v>
      </c>
      <c r="F86" s="461"/>
      <c r="G86" s="461"/>
      <c r="H86" s="461"/>
      <c r="I86" s="110"/>
      <c r="J86" s="35"/>
      <c r="K86" s="35"/>
      <c r="L86" s="38"/>
    </row>
    <row r="87" spans="2:63" s="1" customFormat="1" ht="6.95" customHeight="1">
      <c r="B87" s="34"/>
      <c r="C87" s="35"/>
      <c r="D87" s="35"/>
      <c r="E87" s="35"/>
      <c r="F87" s="35"/>
      <c r="G87" s="35"/>
      <c r="H87" s="35"/>
      <c r="I87" s="110"/>
      <c r="J87" s="35"/>
      <c r="K87" s="35"/>
      <c r="L87" s="38"/>
    </row>
    <row r="88" spans="2:63" s="1" customFormat="1" ht="12" customHeight="1">
      <c r="B88" s="34"/>
      <c r="C88" s="29" t="s">
        <v>466</v>
      </c>
      <c r="D88" s="35"/>
      <c r="E88" s="35"/>
      <c r="F88" s="27" t="str">
        <f>F14</f>
        <v xml:space="preserve"> </v>
      </c>
      <c r="G88" s="35"/>
      <c r="H88" s="35"/>
      <c r="I88" s="111" t="s">
        <v>468</v>
      </c>
      <c r="J88" s="55" t="str">
        <f>IF(J14="","",J14)</f>
        <v>12. 7. 2018</v>
      </c>
      <c r="K88" s="35"/>
      <c r="L88" s="38"/>
    </row>
    <row r="89" spans="2:63" s="1" customFormat="1" ht="6.95" customHeight="1">
      <c r="B89" s="34"/>
      <c r="C89" s="35"/>
      <c r="D89" s="35"/>
      <c r="E89" s="35"/>
      <c r="F89" s="35"/>
      <c r="G89" s="35"/>
      <c r="H89" s="35"/>
      <c r="I89" s="110"/>
      <c r="J89" s="35"/>
      <c r="K89" s="35"/>
      <c r="L89" s="38"/>
    </row>
    <row r="90" spans="2:63" s="1" customFormat="1" ht="13.7" customHeight="1">
      <c r="B90" s="34"/>
      <c r="C90" s="29" t="s">
        <v>470</v>
      </c>
      <c r="D90" s="35"/>
      <c r="E90" s="35"/>
      <c r="F90" s="27" t="str">
        <f>E17</f>
        <v xml:space="preserve"> </v>
      </c>
      <c r="G90" s="35"/>
      <c r="H90" s="35"/>
      <c r="I90" s="111" t="s">
        <v>476</v>
      </c>
      <c r="J90" s="32" t="str">
        <f>E23</f>
        <v>Ing. Martin Herman</v>
      </c>
      <c r="K90" s="35"/>
      <c r="L90" s="38"/>
    </row>
    <row r="91" spans="2:63" s="1" customFormat="1" ht="24.95" customHeight="1">
      <c r="B91" s="34"/>
      <c r="C91" s="29" t="s">
        <v>474</v>
      </c>
      <c r="D91" s="35"/>
      <c r="E91" s="35"/>
      <c r="F91" s="27" t="str">
        <f>IF(E20="","",E20)</f>
        <v>Vyplň údaj</v>
      </c>
      <c r="G91" s="35"/>
      <c r="H91" s="35"/>
      <c r="I91" s="111" t="s">
        <v>479</v>
      </c>
      <c r="J91" s="32" t="str">
        <f>E26</f>
        <v>VIS s.r.o., Hradec Králové, Dita Paštová</v>
      </c>
      <c r="K91" s="35"/>
      <c r="L91" s="38"/>
    </row>
    <row r="92" spans="2:63" s="1" customFormat="1" ht="10.35" customHeight="1">
      <c r="B92" s="34"/>
      <c r="C92" s="35"/>
      <c r="D92" s="35"/>
      <c r="E92" s="35"/>
      <c r="F92" s="35"/>
      <c r="G92" s="35"/>
      <c r="H92" s="35"/>
      <c r="I92" s="110"/>
      <c r="J92" s="35"/>
      <c r="K92" s="35"/>
      <c r="L92" s="38"/>
    </row>
    <row r="93" spans="2:63" s="10" customFormat="1" ht="29.25" customHeight="1">
      <c r="B93" s="153"/>
      <c r="C93" s="154" t="s">
        <v>584</v>
      </c>
      <c r="D93" s="155" t="s">
        <v>501</v>
      </c>
      <c r="E93" s="155" t="s">
        <v>497</v>
      </c>
      <c r="F93" s="155" t="s">
        <v>498</v>
      </c>
      <c r="G93" s="155" t="s">
        <v>585</v>
      </c>
      <c r="H93" s="155" t="s">
        <v>586</v>
      </c>
      <c r="I93" s="156" t="s">
        <v>587</v>
      </c>
      <c r="J93" s="157" t="s">
        <v>571</v>
      </c>
      <c r="K93" s="158" t="s">
        <v>588</v>
      </c>
      <c r="L93" s="159"/>
      <c r="M93" s="63" t="s">
        <v>447</v>
      </c>
      <c r="N93" s="64" t="s">
        <v>486</v>
      </c>
      <c r="O93" s="64" t="s">
        <v>589</v>
      </c>
      <c r="P93" s="64" t="s">
        <v>590</v>
      </c>
      <c r="Q93" s="64" t="s">
        <v>591</v>
      </c>
      <c r="R93" s="64" t="s">
        <v>592</v>
      </c>
      <c r="S93" s="64" t="s">
        <v>593</v>
      </c>
      <c r="T93" s="65" t="s">
        <v>594</v>
      </c>
    </row>
    <row r="94" spans="2:63" s="1" customFormat="1" ht="22.9" customHeight="1">
      <c r="B94" s="34"/>
      <c r="C94" s="70" t="s">
        <v>595</v>
      </c>
      <c r="D94" s="35"/>
      <c r="E94" s="35"/>
      <c r="F94" s="35"/>
      <c r="G94" s="35"/>
      <c r="H94" s="35"/>
      <c r="I94" s="110"/>
      <c r="J94" s="160">
        <f>BK94</f>
        <v>0</v>
      </c>
      <c r="K94" s="35"/>
      <c r="L94" s="38"/>
      <c r="M94" s="66"/>
      <c r="N94" s="67"/>
      <c r="O94" s="67"/>
      <c r="P94" s="161">
        <f>P95</f>
        <v>0</v>
      </c>
      <c r="Q94" s="67"/>
      <c r="R94" s="161">
        <f>R95</f>
        <v>235.65653582999994</v>
      </c>
      <c r="S94" s="67"/>
      <c r="T94" s="162">
        <f>T95</f>
        <v>69.246799999999993</v>
      </c>
      <c r="AT94" s="17" t="s">
        <v>515</v>
      </c>
      <c r="AU94" s="17" t="s">
        <v>573</v>
      </c>
      <c r="BK94" s="163">
        <f>BK95</f>
        <v>0</v>
      </c>
    </row>
    <row r="95" spans="2:63" s="11" customFormat="1" ht="25.9" customHeight="1">
      <c r="B95" s="164"/>
      <c r="C95" s="165"/>
      <c r="D95" s="166" t="s">
        <v>515</v>
      </c>
      <c r="E95" s="167" t="s">
        <v>596</v>
      </c>
      <c r="F95" s="167" t="s">
        <v>597</v>
      </c>
      <c r="G95" s="165"/>
      <c r="H95" s="165"/>
      <c r="I95" s="168"/>
      <c r="J95" s="169">
        <f>BK95</f>
        <v>0</v>
      </c>
      <c r="K95" s="165"/>
      <c r="L95" s="170"/>
      <c r="M95" s="171"/>
      <c r="N95" s="172"/>
      <c r="O95" s="172"/>
      <c r="P95" s="173">
        <f>P96+P163+P167+P170+P204+P218+P222+P232</f>
        <v>0</v>
      </c>
      <c r="Q95" s="172"/>
      <c r="R95" s="173">
        <f>R96+R163+R167+R170+R204+R218+R222+R232</f>
        <v>235.65653582999994</v>
      </c>
      <c r="S95" s="172"/>
      <c r="T95" s="174">
        <f>T96+T163+T167+T170+T204+T218+T222+T232</f>
        <v>69.246799999999993</v>
      </c>
      <c r="AR95" s="175" t="s">
        <v>523</v>
      </c>
      <c r="AT95" s="176" t="s">
        <v>515</v>
      </c>
      <c r="AU95" s="176" t="s">
        <v>516</v>
      </c>
      <c r="AY95" s="175" t="s">
        <v>598</v>
      </c>
      <c r="BK95" s="177">
        <f>BK96+BK163+BK167+BK170+BK204+BK218+BK222+BK232</f>
        <v>0</v>
      </c>
    </row>
    <row r="96" spans="2:63" s="11" customFormat="1" ht="22.9" customHeight="1">
      <c r="B96" s="164"/>
      <c r="C96" s="165"/>
      <c r="D96" s="166" t="s">
        <v>515</v>
      </c>
      <c r="E96" s="178" t="s">
        <v>523</v>
      </c>
      <c r="F96" s="178" t="s">
        <v>599</v>
      </c>
      <c r="G96" s="165"/>
      <c r="H96" s="165"/>
      <c r="I96" s="168"/>
      <c r="J96" s="179">
        <f>BK96</f>
        <v>0</v>
      </c>
      <c r="K96" s="165"/>
      <c r="L96" s="170"/>
      <c r="M96" s="171"/>
      <c r="N96" s="172"/>
      <c r="O96" s="172"/>
      <c r="P96" s="173">
        <f>SUM(P97:P162)</f>
        <v>0</v>
      </c>
      <c r="Q96" s="172"/>
      <c r="R96" s="173">
        <f>SUM(R97:R162)</f>
        <v>228.66839079999994</v>
      </c>
      <c r="S96" s="172"/>
      <c r="T96" s="174">
        <f>SUM(T97:T162)</f>
        <v>69.246799999999993</v>
      </c>
      <c r="AR96" s="175" t="s">
        <v>523</v>
      </c>
      <c r="AT96" s="176" t="s">
        <v>515</v>
      </c>
      <c r="AU96" s="176" t="s">
        <v>523</v>
      </c>
      <c r="AY96" s="175" t="s">
        <v>598</v>
      </c>
      <c r="BK96" s="177">
        <f>SUM(BK97:BK162)</f>
        <v>0</v>
      </c>
    </row>
    <row r="97" spans="2:65" s="1" customFormat="1" ht="16.5" customHeight="1">
      <c r="B97" s="34"/>
      <c r="C97" s="180" t="s">
        <v>523</v>
      </c>
      <c r="D97" s="180" t="s">
        <v>600</v>
      </c>
      <c r="E97" s="181" t="s">
        <v>609</v>
      </c>
      <c r="F97" s="182" t="s">
        <v>610</v>
      </c>
      <c r="G97" s="183" t="s">
        <v>603</v>
      </c>
      <c r="H97" s="184">
        <v>24</v>
      </c>
      <c r="I97" s="185"/>
      <c r="J97" s="186">
        <f>ROUND(I97*H97,2)</f>
        <v>0</v>
      </c>
      <c r="K97" s="182" t="s">
        <v>604</v>
      </c>
      <c r="L97" s="38"/>
      <c r="M97" s="187" t="s">
        <v>447</v>
      </c>
      <c r="N97" s="188" t="s">
        <v>487</v>
      </c>
      <c r="O97" s="60"/>
      <c r="P97" s="189">
        <f>O97*H97</f>
        <v>0</v>
      </c>
      <c r="Q97" s="189">
        <v>0</v>
      </c>
      <c r="R97" s="189">
        <f>Q97*H97</f>
        <v>0</v>
      </c>
      <c r="S97" s="189">
        <v>0.255</v>
      </c>
      <c r="T97" s="190">
        <f>S97*H97</f>
        <v>6.12</v>
      </c>
      <c r="AR97" s="17" t="s">
        <v>605</v>
      </c>
      <c r="AT97" s="17" t="s">
        <v>600</v>
      </c>
      <c r="AU97" s="17" t="s">
        <v>525</v>
      </c>
      <c r="AY97" s="17" t="s">
        <v>598</v>
      </c>
      <c r="BE97" s="191">
        <f>IF(N97="základní",J97,0)</f>
        <v>0</v>
      </c>
      <c r="BF97" s="191">
        <f>IF(N97="snížená",J97,0)</f>
        <v>0</v>
      </c>
      <c r="BG97" s="191">
        <f>IF(N97="zákl. přenesená",J97,0)</f>
        <v>0</v>
      </c>
      <c r="BH97" s="191">
        <f>IF(N97="sníž. přenesená",J97,0)</f>
        <v>0</v>
      </c>
      <c r="BI97" s="191">
        <f>IF(N97="nulová",J97,0)</f>
        <v>0</v>
      </c>
      <c r="BJ97" s="17" t="s">
        <v>523</v>
      </c>
      <c r="BK97" s="191">
        <f>ROUND(I97*H97,2)</f>
        <v>0</v>
      </c>
      <c r="BL97" s="17" t="s">
        <v>605</v>
      </c>
      <c r="BM97" s="17" t="s">
        <v>611</v>
      </c>
    </row>
    <row r="98" spans="2:65" s="12" customFormat="1">
      <c r="B98" s="192"/>
      <c r="C98" s="193"/>
      <c r="D98" s="194" t="s">
        <v>607</v>
      </c>
      <c r="E98" s="195" t="s">
        <v>447</v>
      </c>
      <c r="F98" s="196" t="s">
        <v>1021</v>
      </c>
      <c r="G98" s="193"/>
      <c r="H98" s="197">
        <v>24</v>
      </c>
      <c r="I98" s="198"/>
      <c r="J98" s="193"/>
      <c r="K98" s="193"/>
      <c r="L98" s="199"/>
      <c r="M98" s="200"/>
      <c r="N98" s="201"/>
      <c r="O98" s="201"/>
      <c r="P98" s="201"/>
      <c r="Q98" s="201"/>
      <c r="R98" s="201"/>
      <c r="S98" s="201"/>
      <c r="T98" s="202"/>
      <c r="AT98" s="203" t="s">
        <v>607</v>
      </c>
      <c r="AU98" s="203" t="s">
        <v>525</v>
      </c>
      <c r="AV98" s="12" t="s">
        <v>525</v>
      </c>
      <c r="AW98" s="12" t="s">
        <v>478</v>
      </c>
      <c r="AX98" s="12" t="s">
        <v>523</v>
      </c>
      <c r="AY98" s="203" t="s">
        <v>598</v>
      </c>
    </row>
    <row r="99" spans="2:65" s="1" customFormat="1" ht="16.5" customHeight="1">
      <c r="B99" s="34"/>
      <c r="C99" s="180" t="s">
        <v>525</v>
      </c>
      <c r="D99" s="180" t="s">
        <v>600</v>
      </c>
      <c r="E99" s="181" t="s">
        <v>613</v>
      </c>
      <c r="F99" s="182" t="s">
        <v>614</v>
      </c>
      <c r="G99" s="183" t="s">
        <v>603</v>
      </c>
      <c r="H99" s="184">
        <v>24</v>
      </c>
      <c r="I99" s="185"/>
      <c r="J99" s="186">
        <f>ROUND(I99*H99,2)</f>
        <v>0</v>
      </c>
      <c r="K99" s="182" t="s">
        <v>604</v>
      </c>
      <c r="L99" s="38"/>
      <c r="M99" s="187" t="s">
        <v>447</v>
      </c>
      <c r="N99" s="188" t="s">
        <v>487</v>
      </c>
      <c r="O99" s="60"/>
      <c r="P99" s="189">
        <f>O99*H99</f>
        <v>0</v>
      </c>
      <c r="Q99" s="189">
        <v>0</v>
      </c>
      <c r="R99" s="189">
        <f>Q99*H99</f>
        <v>0</v>
      </c>
      <c r="S99" s="189">
        <v>0.18</v>
      </c>
      <c r="T99" s="190">
        <f>S99*H99</f>
        <v>4.32</v>
      </c>
      <c r="AR99" s="17" t="s">
        <v>605</v>
      </c>
      <c r="AT99" s="17" t="s">
        <v>600</v>
      </c>
      <c r="AU99" s="17" t="s">
        <v>525</v>
      </c>
      <c r="AY99" s="17" t="s">
        <v>598</v>
      </c>
      <c r="BE99" s="191">
        <f>IF(N99="základní",J99,0)</f>
        <v>0</v>
      </c>
      <c r="BF99" s="191">
        <f>IF(N99="snížená",J99,0)</f>
        <v>0</v>
      </c>
      <c r="BG99" s="191">
        <f>IF(N99="zákl. přenesená",J99,0)</f>
        <v>0</v>
      </c>
      <c r="BH99" s="191">
        <f>IF(N99="sníž. přenesená",J99,0)</f>
        <v>0</v>
      </c>
      <c r="BI99" s="191">
        <f>IF(N99="nulová",J99,0)</f>
        <v>0</v>
      </c>
      <c r="BJ99" s="17" t="s">
        <v>523</v>
      </c>
      <c r="BK99" s="191">
        <f>ROUND(I99*H99,2)</f>
        <v>0</v>
      </c>
      <c r="BL99" s="17" t="s">
        <v>605</v>
      </c>
      <c r="BM99" s="17" t="s">
        <v>615</v>
      </c>
    </row>
    <row r="100" spans="2:65" s="1" customFormat="1" ht="16.5" customHeight="1">
      <c r="B100" s="34"/>
      <c r="C100" s="180" t="s">
        <v>612</v>
      </c>
      <c r="D100" s="180" t="s">
        <v>600</v>
      </c>
      <c r="E100" s="181" t="s">
        <v>616</v>
      </c>
      <c r="F100" s="182" t="s">
        <v>617</v>
      </c>
      <c r="G100" s="183" t="s">
        <v>603</v>
      </c>
      <c r="H100" s="184">
        <v>24</v>
      </c>
      <c r="I100" s="185"/>
      <c r="J100" s="186">
        <f>ROUND(I100*H100,2)</f>
        <v>0</v>
      </c>
      <c r="K100" s="182" t="s">
        <v>604</v>
      </c>
      <c r="L100" s="38"/>
      <c r="M100" s="187" t="s">
        <v>447</v>
      </c>
      <c r="N100" s="188" t="s">
        <v>487</v>
      </c>
      <c r="O100" s="60"/>
      <c r="P100" s="189">
        <f>O100*H100</f>
        <v>0</v>
      </c>
      <c r="Q100" s="189">
        <v>0</v>
      </c>
      <c r="R100" s="189">
        <f>Q100*H100</f>
        <v>0</v>
      </c>
      <c r="S100" s="189">
        <v>0.28999999999999998</v>
      </c>
      <c r="T100" s="190">
        <f>S100*H100</f>
        <v>6.9599999999999991</v>
      </c>
      <c r="AR100" s="17" t="s">
        <v>605</v>
      </c>
      <c r="AT100" s="17" t="s">
        <v>600</v>
      </c>
      <c r="AU100" s="17" t="s">
        <v>525</v>
      </c>
      <c r="AY100" s="17" t="s">
        <v>598</v>
      </c>
      <c r="BE100" s="191">
        <f>IF(N100="základní",J100,0)</f>
        <v>0</v>
      </c>
      <c r="BF100" s="191">
        <f>IF(N100="snížená",J100,0)</f>
        <v>0</v>
      </c>
      <c r="BG100" s="191">
        <f>IF(N100="zákl. přenesená",J100,0)</f>
        <v>0</v>
      </c>
      <c r="BH100" s="191">
        <f>IF(N100="sníž. přenesená",J100,0)</f>
        <v>0</v>
      </c>
      <c r="BI100" s="191">
        <f>IF(N100="nulová",J100,0)</f>
        <v>0</v>
      </c>
      <c r="BJ100" s="17" t="s">
        <v>523</v>
      </c>
      <c r="BK100" s="191">
        <f>ROUND(I100*H100,2)</f>
        <v>0</v>
      </c>
      <c r="BL100" s="17" t="s">
        <v>605</v>
      </c>
      <c r="BM100" s="17" t="s">
        <v>618</v>
      </c>
    </row>
    <row r="101" spans="2:65" s="12" customFormat="1">
      <c r="B101" s="192"/>
      <c r="C101" s="193"/>
      <c r="D101" s="194" t="s">
        <v>607</v>
      </c>
      <c r="E101" s="195" t="s">
        <v>447</v>
      </c>
      <c r="F101" s="196" t="s">
        <v>1022</v>
      </c>
      <c r="G101" s="193"/>
      <c r="H101" s="197">
        <v>24</v>
      </c>
      <c r="I101" s="198"/>
      <c r="J101" s="193"/>
      <c r="K101" s="193"/>
      <c r="L101" s="199"/>
      <c r="M101" s="200"/>
      <c r="N101" s="201"/>
      <c r="O101" s="201"/>
      <c r="P101" s="201"/>
      <c r="Q101" s="201"/>
      <c r="R101" s="201"/>
      <c r="S101" s="201"/>
      <c r="T101" s="202"/>
      <c r="AT101" s="203" t="s">
        <v>607</v>
      </c>
      <c r="AU101" s="203" t="s">
        <v>525</v>
      </c>
      <c r="AV101" s="12" t="s">
        <v>525</v>
      </c>
      <c r="AW101" s="12" t="s">
        <v>478</v>
      </c>
      <c r="AX101" s="12" t="s">
        <v>523</v>
      </c>
      <c r="AY101" s="203" t="s">
        <v>598</v>
      </c>
    </row>
    <row r="102" spans="2:65" s="1" customFormat="1" ht="16.5" customHeight="1">
      <c r="B102" s="34"/>
      <c r="C102" s="180" t="s">
        <v>605</v>
      </c>
      <c r="D102" s="180" t="s">
        <v>600</v>
      </c>
      <c r="E102" s="181" t="s">
        <v>620</v>
      </c>
      <c r="F102" s="182" t="s">
        <v>621</v>
      </c>
      <c r="G102" s="183" t="s">
        <v>603</v>
      </c>
      <c r="H102" s="184">
        <v>46.8</v>
      </c>
      <c r="I102" s="185"/>
      <c r="J102" s="186">
        <f>ROUND(I102*H102,2)</f>
        <v>0</v>
      </c>
      <c r="K102" s="182" t="s">
        <v>604</v>
      </c>
      <c r="L102" s="38"/>
      <c r="M102" s="187" t="s">
        <v>447</v>
      </c>
      <c r="N102" s="188" t="s">
        <v>487</v>
      </c>
      <c r="O102" s="60"/>
      <c r="P102" s="189">
        <f>O102*H102</f>
        <v>0</v>
      </c>
      <c r="Q102" s="189">
        <v>0</v>
      </c>
      <c r="R102" s="189">
        <f>Q102*H102</f>
        <v>0</v>
      </c>
      <c r="S102" s="189">
        <v>0.44</v>
      </c>
      <c r="T102" s="190">
        <f>S102*H102</f>
        <v>20.591999999999999</v>
      </c>
      <c r="AR102" s="17" t="s">
        <v>605</v>
      </c>
      <c r="AT102" s="17" t="s">
        <v>600</v>
      </c>
      <c r="AU102" s="17" t="s">
        <v>525</v>
      </c>
      <c r="AY102" s="17" t="s">
        <v>598</v>
      </c>
      <c r="BE102" s="191">
        <f>IF(N102="základní",J102,0)</f>
        <v>0</v>
      </c>
      <c r="BF102" s="191">
        <f>IF(N102="snížená",J102,0)</f>
        <v>0</v>
      </c>
      <c r="BG102" s="191">
        <f>IF(N102="zákl. přenesená",J102,0)</f>
        <v>0</v>
      </c>
      <c r="BH102" s="191">
        <f>IF(N102="sníž. přenesená",J102,0)</f>
        <v>0</v>
      </c>
      <c r="BI102" s="191">
        <f>IF(N102="nulová",J102,0)</f>
        <v>0</v>
      </c>
      <c r="BJ102" s="17" t="s">
        <v>523</v>
      </c>
      <c r="BK102" s="191">
        <f>ROUND(I102*H102,2)</f>
        <v>0</v>
      </c>
      <c r="BL102" s="17" t="s">
        <v>605</v>
      </c>
      <c r="BM102" s="17" t="s">
        <v>622</v>
      </c>
    </row>
    <row r="103" spans="2:65" s="12" customFormat="1">
      <c r="B103" s="192"/>
      <c r="C103" s="193"/>
      <c r="D103" s="194" t="s">
        <v>607</v>
      </c>
      <c r="E103" s="195" t="s">
        <v>447</v>
      </c>
      <c r="F103" s="196" t="s">
        <v>1023</v>
      </c>
      <c r="G103" s="193"/>
      <c r="H103" s="197">
        <v>22.8</v>
      </c>
      <c r="I103" s="198"/>
      <c r="J103" s="193"/>
      <c r="K103" s="193"/>
      <c r="L103" s="199"/>
      <c r="M103" s="200"/>
      <c r="N103" s="201"/>
      <c r="O103" s="201"/>
      <c r="P103" s="201"/>
      <c r="Q103" s="201"/>
      <c r="R103" s="201"/>
      <c r="S103" s="201"/>
      <c r="T103" s="202"/>
      <c r="AT103" s="203" t="s">
        <v>607</v>
      </c>
      <c r="AU103" s="203" t="s">
        <v>525</v>
      </c>
      <c r="AV103" s="12" t="s">
        <v>525</v>
      </c>
      <c r="AW103" s="12" t="s">
        <v>478</v>
      </c>
      <c r="AX103" s="12" t="s">
        <v>516</v>
      </c>
      <c r="AY103" s="203" t="s">
        <v>598</v>
      </c>
    </row>
    <row r="104" spans="2:65" s="12" customFormat="1">
      <c r="B104" s="192"/>
      <c r="C104" s="193"/>
      <c r="D104" s="194" t="s">
        <v>607</v>
      </c>
      <c r="E104" s="195" t="s">
        <v>447</v>
      </c>
      <c r="F104" s="196" t="s">
        <v>1022</v>
      </c>
      <c r="G104" s="193"/>
      <c r="H104" s="197">
        <v>24</v>
      </c>
      <c r="I104" s="198"/>
      <c r="J104" s="193"/>
      <c r="K104" s="193"/>
      <c r="L104" s="199"/>
      <c r="M104" s="200"/>
      <c r="N104" s="201"/>
      <c r="O104" s="201"/>
      <c r="P104" s="201"/>
      <c r="Q104" s="201"/>
      <c r="R104" s="201"/>
      <c r="S104" s="201"/>
      <c r="T104" s="202"/>
      <c r="AT104" s="203" t="s">
        <v>607</v>
      </c>
      <c r="AU104" s="203" t="s">
        <v>525</v>
      </c>
      <c r="AV104" s="12" t="s">
        <v>525</v>
      </c>
      <c r="AW104" s="12" t="s">
        <v>478</v>
      </c>
      <c r="AX104" s="12" t="s">
        <v>516</v>
      </c>
      <c r="AY104" s="203" t="s">
        <v>598</v>
      </c>
    </row>
    <row r="105" spans="2:65" s="13" customFormat="1">
      <c r="B105" s="204"/>
      <c r="C105" s="205"/>
      <c r="D105" s="194" t="s">
        <v>607</v>
      </c>
      <c r="E105" s="206" t="s">
        <v>447</v>
      </c>
      <c r="F105" s="207" t="s">
        <v>627</v>
      </c>
      <c r="G105" s="205"/>
      <c r="H105" s="208">
        <v>46.8</v>
      </c>
      <c r="I105" s="209"/>
      <c r="J105" s="205"/>
      <c r="K105" s="205"/>
      <c r="L105" s="210"/>
      <c r="M105" s="211"/>
      <c r="N105" s="212"/>
      <c r="O105" s="212"/>
      <c r="P105" s="212"/>
      <c r="Q105" s="212"/>
      <c r="R105" s="212"/>
      <c r="S105" s="212"/>
      <c r="T105" s="213"/>
      <c r="AT105" s="214" t="s">
        <v>607</v>
      </c>
      <c r="AU105" s="214" t="s">
        <v>525</v>
      </c>
      <c r="AV105" s="13" t="s">
        <v>605</v>
      </c>
      <c r="AW105" s="13" t="s">
        <v>478</v>
      </c>
      <c r="AX105" s="13" t="s">
        <v>523</v>
      </c>
      <c r="AY105" s="214" t="s">
        <v>598</v>
      </c>
    </row>
    <row r="106" spans="2:65" s="1" customFormat="1" ht="16.5" customHeight="1">
      <c r="B106" s="34"/>
      <c r="C106" s="180" t="s">
        <v>619</v>
      </c>
      <c r="D106" s="180" t="s">
        <v>600</v>
      </c>
      <c r="E106" s="181" t="s">
        <v>629</v>
      </c>
      <c r="F106" s="182" t="s">
        <v>630</v>
      </c>
      <c r="G106" s="183" t="s">
        <v>603</v>
      </c>
      <c r="H106" s="184">
        <v>28.4</v>
      </c>
      <c r="I106" s="185"/>
      <c r="J106" s="186">
        <f>ROUND(I106*H106,2)</f>
        <v>0</v>
      </c>
      <c r="K106" s="182" t="s">
        <v>604</v>
      </c>
      <c r="L106" s="38"/>
      <c r="M106" s="187" t="s">
        <v>447</v>
      </c>
      <c r="N106" s="188" t="s">
        <v>487</v>
      </c>
      <c r="O106" s="60"/>
      <c r="P106" s="189">
        <f>O106*H106</f>
        <v>0</v>
      </c>
      <c r="Q106" s="189">
        <v>0</v>
      </c>
      <c r="R106" s="189">
        <f>Q106*H106</f>
        <v>0</v>
      </c>
      <c r="S106" s="189">
        <v>0.625</v>
      </c>
      <c r="T106" s="190">
        <f>S106*H106</f>
        <v>17.75</v>
      </c>
      <c r="AR106" s="17" t="s">
        <v>605</v>
      </c>
      <c r="AT106" s="17" t="s">
        <v>600</v>
      </c>
      <c r="AU106" s="17" t="s">
        <v>525</v>
      </c>
      <c r="AY106" s="17" t="s">
        <v>598</v>
      </c>
      <c r="BE106" s="191">
        <f>IF(N106="základní",J106,0)</f>
        <v>0</v>
      </c>
      <c r="BF106" s="191">
        <f>IF(N106="snížená",J106,0)</f>
        <v>0</v>
      </c>
      <c r="BG106" s="191">
        <f>IF(N106="zákl. přenesená",J106,0)</f>
        <v>0</v>
      </c>
      <c r="BH106" s="191">
        <f>IF(N106="sníž. přenesená",J106,0)</f>
        <v>0</v>
      </c>
      <c r="BI106" s="191">
        <f>IF(N106="nulová",J106,0)</f>
        <v>0</v>
      </c>
      <c r="BJ106" s="17" t="s">
        <v>523</v>
      </c>
      <c r="BK106" s="191">
        <f>ROUND(I106*H106,2)</f>
        <v>0</v>
      </c>
      <c r="BL106" s="17" t="s">
        <v>605</v>
      </c>
      <c r="BM106" s="17" t="s">
        <v>631</v>
      </c>
    </row>
    <row r="107" spans="2:65" s="12" customFormat="1">
      <c r="B107" s="192"/>
      <c r="C107" s="193"/>
      <c r="D107" s="194" t="s">
        <v>607</v>
      </c>
      <c r="E107" s="195" t="s">
        <v>447</v>
      </c>
      <c r="F107" s="196" t="s">
        <v>1023</v>
      </c>
      <c r="G107" s="193"/>
      <c r="H107" s="197">
        <v>22.8</v>
      </c>
      <c r="I107" s="198"/>
      <c r="J107" s="193"/>
      <c r="K107" s="193"/>
      <c r="L107" s="199"/>
      <c r="M107" s="200"/>
      <c r="N107" s="201"/>
      <c r="O107" s="201"/>
      <c r="P107" s="201"/>
      <c r="Q107" s="201"/>
      <c r="R107" s="201"/>
      <c r="S107" s="201"/>
      <c r="T107" s="202"/>
      <c r="AT107" s="203" t="s">
        <v>607</v>
      </c>
      <c r="AU107" s="203" t="s">
        <v>525</v>
      </c>
      <c r="AV107" s="12" t="s">
        <v>525</v>
      </c>
      <c r="AW107" s="12" t="s">
        <v>478</v>
      </c>
      <c r="AX107" s="12" t="s">
        <v>516</v>
      </c>
      <c r="AY107" s="203" t="s">
        <v>598</v>
      </c>
    </row>
    <row r="108" spans="2:65" s="12" customFormat="1">
      <c r="B108" s="192"/>
      <c r="C108" s="193"/>
      <c r="D108" s="194" t="s">
        <v>607</v>
      </c>
      <c r="E108" s="195" t="s">
        <v>447</v>
      </c>
      <c r="F108" s="196" t="s">
        <v>1024</v>
      </c>
      <c r="G108" s="193"/>
      <c r="H108" s="197">
        <v>5.6</v>
      </c>
      <c r="I108" s="198"/>
      <c r="J108" s="193"/>
      <c r="K108" s="193"/>
      <c r="L108" s="199"/>
      <c r="M108" s="200"/>
      <c r="N108" s="201"/>
      <c r="O108" s="201"/>
      <c r="P108" s="201"/>
      <c r="Q108" s="201"/>
      <c r="R108" s="201"/>
      <c r="S108" s="201"/>
      <c r="T108" s="202"/>
      <c r="AT108" s="203" t="s">
        <v>607</v>
      </c>
      <c r="AU108" s="203" t="s">
        <v>525</v>
      </c>
      <c r="AV108" s="12" t="s">
        <v>525</v>
      </c>
      <c r="AW108" s="12" t="s">
        <v>478</v>
      </c>
      <c r="AX108" s="12" t="s">
        <v>516</v>
      </c>
      <c r="AY108" s="203" t="s">
        <v>598</v>
      </c>
    </row>
    <row r="109" spans="2:65" s="13" customFormat="1">
      <c r="B109" s="204"/>
      <c r="C109" s="205"/>
      <c r="D109" s="194" t="s">
        <v>607</v>
      </c>
      <c r="E109" s="206" t="s">
        <v>447</v>
      </c>
      <c r="F109" s="207" t="s">
        <v>627</v>
      </c>
      <c r="G109" s="205"/>
      <c r="H109" s="208">
        <v>28.4</v>
      </c>
      <c r="I109" s="209"/>
      <c r="J109" s="205"/>
      <c r="K109" s="205"/>
      <c r="L109" s="210"/>
      <c r="M109" s="211"/>
      <c r="N109" s="212"/>
      <c r="O109" s="212"/>
      <c r="P109" s="212"/>
      <c r="Q109" s="212"/>
      <c r="R109" s="212"/>
      <c r="S109" s="212"/>
      <c r="T109" s="213"/>
      <c r="AT109" s="214" t="s">
        <v>607</v>
      </c>
      <c r="AU109" s="214" t="s">
        <v>525</v>
      </c>
      <c r="AV109" s="13" t="s">
        <v>605</v>
      </c>
      <c r="AW109" s="13" t="s">
        <v>478</v>
      </c>
      <c r="AX109" s="13" t="s">
        <v>523</v>
      </c>
      <c r="AY109" s="214" t="s">
        <v>598</v>
      </c>
    </row>
    <row r="110" spans="2:65" s="1" customFormat="1" ht="16.5" customHeight="1">
      <c r="B110" s="34"/>
      <c r="C110" s="180" t="s">
        <v>628</v>
      </c>
      <c r="D110" s="180" t="s">
        <v>600</v>
      </c>
      <c r="E110" s="181" t="s">
        <v>636</v>
      </c>
      <c r="F110" s="182" t="s">
        <v>637</v>
      </c>
      <c r="G110" s="183" t="s">
        <v>603</v>
      </c>
      <c r="H110" s="184">
        <v>22.8</v>
      </c>
      <c r="I110" s="185"/>
      <c r="J110" s="186">
        <f>ROUND(I110*H110,2)</f>
        <v>0</v>
      </c>
      <c r="K110" s="182" t="s">
        <v>604</v>
      </c>
      <c r="L110" s="38"/>
      <c r="M110" s="187" t="s">
        <v>447</v>
      </c>
      <c r="N110" s="188" t="s">
        <v>487</v>
      </c>
      <c r="O110" s="60"/>
      <c r="P110" s="189">
        <f>O110*H110</f>
        <v>0</v>
      </c>
      <c r="Q110" s="189">
        <v>0</v>
      </c>
      <c r="R110" s="189">
        <f>Q110*H110</f>
        <v>0</v>
      </c>
      <c r="S110" s="189">
        <v>9.8000000000000004E-2</v>
      </c>
      <c r="T110" s="190">
        <f>S110*H110</f>
        <v>2.2343999999999999</v>
      </c>
      <c r="AR110" s="17" t="s">
        <v>605</v>
      </c>
      <c r="AT110" s="17" t="s">
        <v>600</v>
      </c>
      <c r="AU110" s="17" t="s">
        <v>525</v>
      </c>
      <c r="AY110" s="17" t="s">
        <v>598</v>
      </c>
      <c r="BE110" s="191">
        <f>IF(N110="základní",J110,0)</f>
        <v>0</v>
      </c>
      <c r="BF110" s="191">
        <f>IF(N110="snížená",J110,0)</f>
        <v>0</v>
      </c>
      <c r="BG110" s="191">
        <f>IF(N110="zákl. přenesená",J110,0)</f>
        <v>0</v>
      </c>
      <c r="BH110" s="191">
        <f>IF(N110="sníž. přenesená",J110,0)</f>
        <v>0</v>
      </c>
      <c r="BI110" s="191">
        <f>IF(N110="nulová",J110,0)</f>
        <v>0</v>
      </c>
      <c r="BJ110" s="17" t="s">
        <v>523</v>
      </c>
      <c r="BK110" s="191">
        <f>ROUND(I110*H110,2)</f>
        <v>0</v>
      </c>
      <c r="BL110" s="17" t="s">
        <v>605</v>
      </c>
      <c r="BM110" s="17" t="s">
        <v>638</v>
      </c>
    </row>
    <row r="111" spans="2:65" s="12" customFormat="1">
      <c r="B111" s="192"/>
      <c r="C111" s="193"/>
      <c r="D111" s="194" t="s">
        <v>607</v>
      </c>
      <c r="E111" s="195" t="s">
        <v>447</v>
      </c>
      <c r="F111" s="196" t="s">
        <v>1023</v>
      </c>
      <c r="G111" s="193"/>
      <c r="H111" s="197">
        <v>22.8</v>
      </c>
      <c r="I111" s="198"/>
      <c r="J111" s="193"/>
      <c r="K111" s="193"/>
      <c r="L111" s="199"/>
      <c r="M111" s="200"/>
      <c r="N111" s="201"/>
      <c r="O111" s="201"/>
      <c r="P111" s="201"/>
      <c r="Q111" s="201"/>
      <c r="R111" s="201"/>
      <c r="S111" s="201"/>
      <c r="T111" s="202"/>
      <c r="AT111" s="203" t="s">
        <v>607</v>
      </c>
      <c r="AU111" s="203" t="s">
        <v>525</v>
      </c>
      <c r="AV111" s="12" t="s">
        <v>525</v>
      </c>
      <c r="AW111" s="12" t="s">
        <v>478</v>
      </c>
      <c r="AX111" s="12" t="s">
        <v>516</v>
      </c>
      <c r="AY111" s="203" t="s">
        <v>598</v>
      </c>
    </row>
    <row r="112" spans="2:65" s="13" customFormat="1">
      <c r="B112" s="204"/>
      <c r="C112" s="205"/>
      <c r="D112" s="194" t="s">
        <v>607</v>
      </c>
      <c r="E112" s="206" t="s">
        <v>447</v>
      </c>
      <c r="F112" s="207" t="s">
        <v>627</v>
      </c>
      <c r="G112" s="205"/>
      <c r="H112" s="208">
        <v>22.8</v>
      </c>
      <c r="I112" s="209"/>
      <c r="J112" s="205"/>
      <c r="K112" s="205"/>
      <c r="L112" s="210"/>
      <c r="M112" s="211"/>
      <c r="N112" s="212"/>
      <c r="O112" s="212"/>
      <c r="P112" s="212"/>
      <c r="Q112" s="212"/>
      <c r="R112" s="212"/>
      <c r="S112" s="212"/>
      <c r="T112" s="213"/>
      <c r="AT112" s="214" t="s">
        <v>607</v>
      </c>
      <c r="AU112" s="214" t="s">
        <v>525</v>
      </c>
      <c r="AV112" s="13" t="s">
        <v>605</v>
      </c>
      <c r="AW112" s="13" t="s">
        <v>478</v>
      </c>
      <c r="AX112" s="13" t="s">
        <v>523</v>
      </c>
      <c r="AY112" s="214" t="s">
        <v>598</v>
      </c>
    </row>
    <row r="113" spans="2:65" s="1" customFormat="1" ht="16.5" customHeight="1">
      <c r="B113" s="34"/>
      <c r="C113" s="180" t="s">
        <v>635</v>
      </c>
      <c r="D113" s="180" t="s">
        <v>600</v>
      </c>
      <c r="E113" s="181" t="s">
        <v>640</v>
      </c>
      <c r="F113" s="182" t="s">
        <v>641</v>
      </c>
      <c r="G113" s="183" t="s">
        <v>603</v>
      </c>
      <c r="H113" s="184">
        <v>24</v>
      </c>
      <c r="I113" s="185"/>
      <c r="J113" s="186">
        <f>ROUND(I113*H113,2)</f>
        <v>0</v>
      </c>
      <c r="K113" s="182" t="s">
        <v>604</v>
      </c>
      <c r="L113" s="38"/>
      <c r="M113" s="187" t="s">
        <v>447</v>
      </c>
      <c r="N113" s="188" t="s">
        <v>487</v>
      </c>
      <c r="O113" s="60"/>
      <c r="P113" s="189">
        <f>O113*H113</f>
        <v>0</v>
      </c>
      <c r="Q113" s="189">
        <v>0</v>
      </c>
      <c r="R113" s="189">
        <f>Q113*H113</f>
        <v>0</v>
      </c>
      <c r="S113" s="189">
        <v>0.22</v>
      </c>
      <c r="T113" s="190">
        <f>S113*H113</f>
        <v>5.28</v>
      </c>
      <c r="AR113" s="17" t="s">
        <v>605</v>
      </c>
      <c r="AT113" s="17" t="s">
        <v>600</v>
      </c>
      <c r="AU113" s="17" t="s">
        <v>525</v>
      </c>
      <c r="AY113" s="17" t="s">
        <v>598</v>
      </c>
      <c r="BE113" s="191">
        <f>IF(N113="základní",J113,0)</f>
        <v>0</v>
      </c>
      <c r="BF113" s="191">
        <f>IF(N113="snížená",J113,0)</f>
        <v>0</v>
      </c>
      <c r="BG113" s="191">
        <f>IF(N113="zákl. přenesená",J113,0)</f>
        <v>0</v>
      </c>
      <c r="BH113" s="191">
        <f>IF(N113="sníž. přenesená",J113,0)</f>
        <v>0</v>
      </c>
      <c r="BI113" s="191">
        <f>IF(N113="nulová",J113,0)</f>
        <v>0</v>
      </c>
      <c r="BJ113" s="17" t="s">
        <v>523</v>
      </c>
      <c r="BK113" s="191">
        <f>ROUND(I113*H113,2)</f>
        <v>0</v>
      </c>
      <c r="BL113" s="17" t="s">
        <v>605</v>
      </c>
      <c r="BM113" s="17" t="s">
        <v>642</v>
      </c>
    </row>
    <row r="114" spans="2:65" s="12" customFormat="1">
      <c r="B114" s="192"/>
      <c r="C114" s="193"/>
      <c r="D114" s="194" t="s">
        <v>607</v>
      </c>
      <c r="E114" s="195" t="s">
        <v>447</v>
      </c>
      <c r="F114" s="196" t="s">
        <v>1022</v>
      </c>
      <c r="G114" s="193"/>
      <c r="H114" s="197">
        <v>24</v>
      </c>
      <c r="I114" s="198"/>
      <c r="J114" s="193"/>
      <c r="K114" s="193"/>
      <c r="L114" s="199"/>
      <c r="M114" s="200"/>
      <c r="N114" s="201"/>
      <c r="O114" s="201"/>
      <c r="P114" s="201"/>
      <c r="Q114" s="201"/>
      <c r="R114" s="201"/>
      <c r="S114" s="201"/>
      <c r="T114" s="202"/>
      <c r="AT114" s="203" t="s">
        <v>607</v>
      </c>
      <c r="AU114" s="203" t="s">
        <v>525</v>
      </c>
      <c r="AV114" s="12" t="s">
        <v>525</v>
      </c>
      <c r="AW114" s="12" t="s">
        <v>478</v>
      </c>
      <c r="AX114" s="12" t="s">
        <v>523</v>
      </c>
      <c r="AY114" s="203" t="s">
        <v>598</v>
      </c>
    </row>
    <row r="115" spans="2:65" s="1" customFormat="1" ht="16.5" customHeight="1">
      <c r="B115" s="34"/>
      <c r="C115" s="180" t="s">
        <v>639</v>
      </c>
      <c r="D115" s="180" t="s">
        <v>600</v>
      </c>
      <c r="E115" s="181" t="s">
        <v>647</v>
      </c>
      <c r="F115" s="182" t="s">
        <v>648</v>
      </c>
      <c r="G115" s="183" t="s">
        <v>603</v>
      </c>
      <c r="H115" s="184">
        <v>46.8</v>
      </c>
      <c r="I115" s="185"/>
      <c r="J115" s="186">
        <f>ROUND(I115*H115,2)</f>
        <v>0</v>
      </c>
      <c r="K115" s="182" t="s">
        <v>604</v>
      </c>
      <c r="L115" s="38"/>
      <c r="M115" s="187" t="s">
        <v>447</v>
      </c>
      <c r="N115" s="188" t="s">
        <v>487</v>
      </c>
      <c r="O115" s="60"/>
      <c r="P115" s="189">
        <f>O115*H115</f>
        <v>0</v>
      </c>
      <c r="Q115" s="189">
        <v>6.9999999999999994E-5</v>
      </c>
      <c r="R115" s="189">
        <f>Q115*H115</f>
        <v>3.2759999999999994E-3</v>
      </c>
      <c r="S115" s="189">
        <v>0.128</v>
      </c>
      <c r="T115" s="190">
        <f>S115*H115</f>
        <v>5.9904000000000002</v>
      </c>
      <c r="AR115" s="17" t="s">
        <v>605</v>
      </c>
      <c r="AT115" s="17" t="s">
        <v>600</v>
      </c>
      <c r="AU115" s="17" t="s">
        <v>525</v>
      </c>
      <c r="AY115" s="17" t="s">
        <v>598</v>
      </c>
      <c r="BE115" s="191">
        <f>IF(N115="základní",J115,0)</f>
        <v>0</v>
      </c>
      <c r="BF115" s="191">
        <f>IF(N115="snížená",J115,0)</f>
        <v>0</v>
      </c>
      <c r="BG115" s="191">
        <f>IF(N115="zákl. přenesená",J115,0)</f>
        <v>0</v>
      </c>
      <c r="BH115" s="191">
        <f>IF(N115="sníž. přenesená",J115,0)</f>
        <v>0</v>
      </c>
      <c r="BI115" s="191">
        <f>IF(N115="nulová",J115,0)</f>
        <v>0</v>
      </c>
      <c r="BJ115" s="17" t="s">
        <v>523</v>
      </c>
      <c r="BK115" s="191">
        <f>ROUND(I115*H115,2)</f>
        <v>0</v>
      </c>
      <c r="BL115" s="17" t="s">
        <v>605</v>
      </c>
      <c r="BM115" s="17" t="s">
        <v>649</v>
      </c>
    </row>
    <row r="116" spans="2:65" s="12" customFormat="1">
      <c r="B116" s="192"/>
      <c r="C116" s="193"/>
      <c r="D116" s="194" t="s">
        <v>607</v>
      </c>
      <c r="E116" s="195" t="s">
        <v>447</v>
      </c>
      <c r="F116" s="196" t="s">
        <v>1023</v>
      </c>
      <c r="G116" s="193"/>
      <c r="H116" s="197">
        <v>22.8</v>
      </c>
      <c r="I116" s="198"/>
      <c r="J116" s="193"/>
      <c r="K116" s="193"/>
      <c r="L116" s="199"/>
      <c r="M116" s="200"/>
      <c r="N116" s="201"/>
      <c r="O116" s="201"/>
      <c r="P116" s="201"/>
      <c r="Q116" s="201"/>
      <c r="R116" s="201"/>
      <c r="S116" s="201"/>
      <c r="T116" s="202"/>
      <c r="AT116" s="203" t="s">
        <v>607</v>
      </c>
      <c r="AU116" s="203" t="s">
        <v>525</v>
      </c>
      <c r="AV116" s="12" t="s">
        <v>525</v>
      </c>
      <c r="AW116" s="12" t="s">
        <v>478</v>
      </c>
      <c r="AX116" s="12" t="s">
        <v>516</v>
      </c>
      <c r="AY116" s="203" t="s">
        <v>598</v>
      </c>
    </row>
    <row r="117" spans="2:65" s="12" customFormat="1">
      <c r="B117" s="192"/>
      <c r="C117" s="193"/>
      <c r="D117" s="194" t="s">
        <v>607</v>
      </c>
      <c r="E117" s="195" t="s">
        <v>447</v>
      </c>
      <c r="F117" s="196" t="s">
        <v>1022</v>
      </c>
      <c r="G117" s="193"/>
      <c r="H117" s="197">
        <v>24</v>
      </c>
      <c r="I117" s="198"/>
      <c r="J117" s="193"/>
      <c r="K117" s="193"/>
      <c r="L117" s="199"/>
      <c r="M117" s="200"/>
      <c r="N117" s="201"/>
      <c r="O117" s="201"/>
      <c r="P117" s="201"/>
      <c r="Q117" s="201"/>
      <c r="R117" s="201"/>
      <c r="S117" s="201"/>
      <c r="T117" s="202"/>
      <c r="AT117" s="203" t="s">
        <v>607</v>
      </c>
      <c r="AU117" s="203" t="s">
        <v>525</v>
      </c>
      <c r="AV117" s="12" t="s">
        <v>525</v>
      </c>
      <c r="AW117" s="12" t="s">
        <v>478</v>
      </c>
      <c r="AX117" s="12" t="s">
        <v>516</v>
      </c>
      <c r="AY117" s="203" t="s">
        <v>598</v>
      </c>
    </row>
    <row r="118" spans="2:65" s="13" customFormat="1">
      <c r="B118" s="204"/>
      <c r="C118" s="205"/>
      <c r="D118" s="194" t="s">
        <v>607</v>
      </c>
      <c r="E118" s="206" t="s">
        <v>447</v>
      </c>
      <c r="F118" s="207" t="s">
        <v>627</v>
      </c>
      <c r="G118" s="205"/>
      <c r="H118" s="208">
        <v>46.8</v>
      </c>
      <c r="I118" s="209"/>
      <c r="J118" s="205"/>
      <c r="K118" s="205"/>
      <c r="L118" s="210"/>
      <c r="M118" s="211"/>
      <c r="N118" s="212"/>
      <c r="O118" s="212"/>
      <c r="P118" s="212"/>
      <c r="Q118" s="212"/>
      <c r="R118" s="212"/>
      <c r="S118" s="212"/>
      <c r="T118" s="213"/>
      <c r="AT118" s="214" t="s">
        <v>607</v>
      </c>
      <c r="AU118" s="214" t="s">
        <v>525</v>
      </c>
      <c r="AV118" s="13" t="s">
        <v>605</v>
      </c>
      <c r="AW118" s="13" t="s">
        <v>478</v>
      </c>
      <c r="AX118" s="13" t="s">
        <v>523</v>
      </c>
      <c r="AY118" s="214" t="s">
        <v>598</v>
      </c>
    </row>
    <row r="119" spans="2:65" s="1" customFormat="1" ht="16.5" customHeight="1">
      <c r="B119" s="34"/>
      <c r="C119" s="180" t="s">
        <v>646</v>
      </c>
      <c r="D119" s="180" t="s">
        <v>600</v>
      </c>
      <c r="E119" s="181" t="s">
        <v>657</v>
      </c>
      <c r="F119" s="182" t="s">
        <v>658</v>
      </c>
      <c r="G119" s="183" t="s">
        <v>659</v>
      </c>
      <c r="H119" s="184">
        <v>60</v>
      </c>
      <c r="I119" s="185"/>
      <c r="J119" s="186">
        <f>ROUND(I119*H119,2)</f>
        <v>0</v>
      </c>
      <c r="K119" s="182" t="s">
        <v>604</v>
      </c>
      <c r="L119" s="38"/>
      <c r="M119" s="187" t="s">
        <v>447</v>
      </c>
      <c r="N119" s="188" t="s">
        <v>487</v>
      </c>
      <c r="O119" s="60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AR119" s="17" t="s">
        <v>605</v>
      </c>
      <c r="AT119" s="17" t="s">
        <v>600</v>
      </c>
      <c r="AU119" s="17" t="s">
        <v>525</v>
      </c>
      <c r="AY119" s="17" t="s">
        <v>598</v>
      </c>
      <c r="BE119" s="191">
        <f>IF(N119="základní",J119,0)</f>
        <v>0</v>
      </c>
      <c r="BF119" s="191">
        <f>IF(N119="snížená",J119,0)</f>
        <v>0</v>
      </c>
      <c r="BG119" s="191">
        <f>IF(N119="zákl. přenesená",J119,0)</f>
        <v>0</v>
      </c>
      <c r="BH119" s="191">
        <f>IF(N119="sníž. přenesená",J119,0)</f>
        <v>0</v>
      </c>
      <c r="BI119" s="191">
        <f>IF(N119="nulová",J119,0)</f>
        <v>0</v>
      </c>
      <c r="BJ119" s="17" t="s">
        <v>523</v>
      </c>
      <c r="BK119" s="191">
        <f>ROUND(I119*H119,2)</f>
        <v>0</v>
      </c>
      <c r="BL119" s="17" t="s">
        <v>605</v>
      </c>
      <c r="BM119" s="17" t="s">
        <v>1025</v>
      </c>
    </row>
    <row r="120" spans="2:65" s="12" customFormat="1">
      <c r="B120" s="192"/>
      <c r="C120" s="193"/>
      <c r="D120" s="194" t="s">
        <v>607</v>
      </c>
      <c r="E120" s="195" t="s">
        <v>447</v>
      </c>
      <c r="F120" s="196" t="s">
        <v>1026</v>
      </c>
      <c r="G120" s="193"/>
      <c r="H120" s="197">
        <v>60</v>
      </c>
      <c r="I120" s="198"/>
      <c r="J120" s="193"/>
      <c r="K120" s="193"/>
      <c r="L120" s="199"/>
      <c r="M120" s="200"/>
      <c r="N120" s="201"/>
      <c r="O120" s="201"/>
      <c r="P120" s="201"/>
      <c r="Q120" s="201"/>
      <c r="R120" s="201"/>
      <c r="S120" s="201"/>
      <c r="T120" s="202"/>
      <c r="AT120" s="203" t="s">
        <v>607</v>
      </c>
      <c r="AU120" s="203" t="s">
        <v>525</v>
      </c>
      <c r="AV120" s="12" t="s">
        <v>525</v>
      </c>
      <c r="AW120" s="12" t="s">
        <v>478</v>
      </c>
      <c r="AX120" s="12" t="s">
        <v>523</v>
      </c>
      <c r="AY120" s="203" t="s">
        <v>598</v>
      </c>
    </row>
    <row r="121" spans="2:65" s="1" customFormat="1" ht="16.5" customHeight="1">
      <c r="B121" s="34"/>
      <c r="C121" s="180" t="s">
        <v>656</v>
      </c>
      <c r="D121" s="180" t="s">
        <v>600</v>
      </c>
      <c r="E121" s="181" t="s">
        <v>662</v>
      </c>
      <c r="F121" s="182" t="s">
        <v>663</v>
      </c>
      <c r="G121" s="183" t="s">
        <v>664</v>
      </c>
      <c r="H121" s="184">
        <v>12</v>
      </c>
      <c r="I121" s="185"/>
      <c r="J121" s="186">
        <f>ROUND(I121*H121,2)</f>
        <v>0</v>
      </c>
      <c r="K121" s="182" t="s">
        <v>604</v>
      </c>
      <c r="L121" s="38"/>
      <c r="M121" s="187" t="s">
        <v>447</v>
      </c>
      <c r="N121" s="188" t="s">
        <v>487</v>
      </c>
      <c r="O121" s="60"/>
      <c r="P121" s="189">
        <f>O121*H121</f>
        <v>0</v>
      </c>
      <c r="Q121" s="189">
        <v>0</v>
      </c>
      <c r="R121" s="189">
        <f>Q121*H121</f>
        <v>0</v>
      </c>
      <c r="S121" s="189">
        <v>0</v>
      </c>
      <c r="T121" s="190">
        <f>S121*H121</f>
        <v>0</v>
      </c>
      <c r="AR121" s="17" t="s">
        <v>605</v>
      </c>
      <c r="AT121" s="17" t="s">
        <v>600</v>
      </c>
      <c r="AU121" s="17" t="s">
        <v>525</v>
      </c>
      <c r="AY121" s="17" t="s">
        <v>598</v>
      </c>
      <c r="BE121" s="191">
        <f>IF(N121="základní",J121,0)</f>
        <v>0</v>
      </c>
      <c r="BF121" s="191">
        <f>IF(N121="snížená",J121,0)</f>
        <v>0</v>
      </c>
      <c r="BG121" s="191">
        <f>IF(N121="zákl. přenesená",J121,0)</f>
        <v>0</v>
      </c>
      <c r="BH121" s="191">
        <f>IF(N121="sníž. přenesená",J121,0)</f>
        <v>0</v>
      </c>
      <c r="BI121" s="191">
        <f>IF(N121="nulová",J121,0)</f>
        <v>0</v>
      </c>
      <c r="BJ121" s="17" t="s">
        <v>523</v>
      </c>
      <c r="BK121" s="191">
        <f>ROUND(I121*H121,2)</f>
        <v>0</v>
      </c>
      <c r="BL121" s="17" t="s">
        <v>605</v>
      </c>
      <c r="BM121" s="17" t="s">
        <v>1027</v>
      </c>
    </row>
    <row r="122" spans="2:65" s="1" customFormat="1" ht="16.5" customHeight="1">
      <c r="B122" s="34"/>
      <c r="C122" s="180" t="s">
        <v>661</v>
      </c>
      <c r="D122" s="180" t="s">
        <v>600</v>
      </c>
      <c r="E122" s="181" t="s">
        <v>667</v>
      </c>
      <c r="F122" s="182" t="s">
        <v>668</v>
      </c>
      <c r="G122" s="183" t="s">
        <v>669</v>
      </c>
      <c r="H122" s="184">
        <v>36.264000000000003</v>
      </c>
      <c r="I122" s="185"/>
      <c r="J122" s="186">
        <f>ROUND(I122*H122,2)</f>
        <v>0</v>
      </c>
      <c r="K122" s="182" t="s">
        <v>604</v>
      </c>
      <c r="L122" s="38"/>
      <c r="M122" s="187" t="s">
        <v>447</v>
      </c>
      <c r="N122" s="188" t="s">
        <v>487</v>
      </c>
      <c r="O122" s="60"/>
      <c r="P122" s="189">
        <f>O122*H122</f>
        <v>0</v>
      </c>
      <c r="Q122" s="189">
        <v>0</v>
      </c>
      <c r="R122" s="189">
        <f>Q122*H122</f>
        <v>0</v>
      </c>
      <c r="S122" s="189">
        <v>0</v>
      </c>
      <c r="T122" s="190">
        <f>S122*H122</f>
        <v>0</v>
      </c>
      <c r="AR122" s="17" t="s">
        <v>605</v>
      </c>
      <c r="AT122" s="17" t="s">
        <v>600</v>
      </c>
      <c r="AU122" s="17" t="s">
        <v>525</v>
      </c>
      <c r="AY122" s="17" t="s">
        <v>598</v>
      </c>
      <c r="BE122" s="191">
        <f>IF(N122="základní",J122,0)</f>
        <v>0</v>
      </c>
      <c r="BF122" s="191">
        <f>IF(N122="snížená",J122,0)</f>
        <v>0</v>
      </c>
      <c r="BG122" s="191">
        <f>IF(N122="zákl. přenesená",J122,0)</f>
        <v>0</v>
      </c>
      <c r="BH122" s="191">
        <f>IF(N122="sníž. přenesená",J122,0)</f>
        <v>0</v>
      </c>
      <c r="BI122" s="191">
        <f>IF(N122="nulová",J122,0)</f>
        <v>0</v>
      </c>
      <c r="BJ122" s="17" t="s">
        <v>523</v>
      </c>
      <c r="BK122" s="191">
        <f>ROUND(I122*H122,2)</f>
        <v>0</v>
      </c>
      <c r="BL122" s="17" t="s">
        <v>605</v>
      </c>
      <c r="BM122" s="17" t="s">
        <v>670</v>
      </c>
    </row>
    <row r="123" spans="2:65" s="12" customFormat="1">
      <c r="B123" s="192"/>
      <c r="C123" s="193"/>
      <c r="D123" s="194" t="s">
        <v>607</v>
      </c>
      <c r="E123" s="195" t="s">
        <v>447</v>
      </c>
      <c r="F123" s="196" t="s">
        <v>1028</v>
      </c>
      <c r="G123" s="193"/>
      <c r="H123" s="197">
        <v>36.264000000000003</v>
      </c>
      <c r="I123" s="198"/>
      <c r="J123" s="193"/>
      <c r="K123" s="193"/>
      <c r="L123" s="199"/>
      <c r="M123" s="200"/>
      <c r="N123" s="201"/>
      <c r="O123" s="201"/>
      <c r="P123" s="201"/>
      <c r="Q123" s="201"/>
      <c r="R123" s="201"/>
      <c r="S123" s="201"/>
      <c r="T123" s="202"/>
      <c r="AT123" s="203" t="s">
        <v>607</v>
      </c>
      <c r="AU123" s="203" t="s">
        <v>525</v>
      </c>
      <c r="AV123" s="12" t="s">
        <v>525</v>
      </c>
      <c r="AW123" s="12" t="s">
        <v>478</v>
      </c>
      <c r="AX123" s="12" t="s">
        <v>523</v>
      </c>
      <c r="AY123" s="203" t="s">
        <v>598</v>
      </c>
    </row>
    <row r="124" spans="2:65" s="1" customFormat="1" ht="16.5" customHeight="1">
      <c r="B124" s="34"/>
      <c r="C124" s="180" t="s">
        <v>666</v>
      </c>
      <c r="D124" s="180" t="s">
        <v>600</v>
      </c>
      <c r="E124" s="181" t="s">
        <v>1029</v>
      </c>
      <c r="F124" s="182" t="s">
        <v>1030</v>
      </c>
      <c r="G124" s="183" t="s">
        <v>669</v>
      </c>
      <c r="H124" s="184">
        <v>160.88800000000001</v>
      </c>
      <c r="I124" s="185"/>
      <c r="J124" s="186">
        <f>ROUND(I124*H124,2)</f>
        <v>0</v>
      </c>
      <c r="K124" s="182" t="s">
        <v>604</v>
      </c>
      <c r="L124" s="38"/>
      <c r="M124" s="187" t="s">
        <v>447</v>
      </c>
      <c r="N124" s="188" t="s">
        <v>487</v>
      </c>
      <c r="O124" s="60"/>
      <c r="P124" s="189">
        <f>O124*H124</f>
        <v>0</v>
      </c>
      <c r="Q124" s="189">
        <v>0</v>
      </c>
      <c r="R124" s="189">
        <f>Q124*H124</f>
        <v>0</v>
      </c>
      <c r="S124" s="189">
        <v>0</v>
      </c>
      <c r="T124" s="190">
        <f>S124*H124</f>
        <v>0</v>
      </c>
      <c r="AR124" s="17" t="s">
        <v>605</v>
      </c>
      <c r="AT124" s="17" t="s">
        <v>600</v>
      </c>
      <c r="AU124" s="17" t="s">
        <v>525</v>
      </c>
      <c r="AY124" s="17" t="s">
        <v>598</v>
      </c>
      <c r="BE124" s="191">
        <f>IF(N124="základní",J124,0)</f>
        <v>0</v>
      </c>
      <c r="BF124" s="191">
        <f>IF(N124="snížená",J124,0)</f>
        <v>0</v>
      </c>
      <c r="BG124" s="191">
        <f>IF(N124="zákl. přenesená",J124,0)</f>
        <v>0</v>
      </c>
      <c r="BH124" s="191">
        <f>IF(N124="sníž. přenesená",J124,0)</f>
        <v>0</v>
      </c>
      <c r="BI124" s="191">
        <f>IF(N124="nulová",J124,0)</f>
        <v>0</v>
      </c>
      <c r="BJ124" s="17" t="s">
        <v>523</v>
      </c>
      <c r="BK124" s="191">
        <f>ROUND(I124*H124,2)</f>
        <v>0</v>
      </c>
      <c r="BL124" s="17" t="s">
        <v>605</v>
      </c>
      <c r="BM124" s="17" t="s">
        <v>1031</v>
      </c>
    </row>
    <row r="125" spans="2:65" s="15" customFormat="1">
      <c r="B125" s="243"/>
      <c r="C125" s="244"/>
      <c r="D125" s="194" t="s">
        <v>607</v>
      </c>
      <c r="E125" s="245" t="s">
        <v>447</v>
      </c>
      <c r="F125" s="246" t="s">
        <v>1032</v>
      </c>
      <c r="G125" s="244"/>
      <c r="H125" s="245" t="s">
        <v>447</v>
      </c>
      <c r="I125" s="247"/>
      <c r="J125" s="244"/>
      <c r="K125" s="244"/>
      <c r="L125" s="248"/>
      <c r="M125" s="249"/>
      <c r="N125" s="250"/>
      <c r="O125" s="250"/>
      <c r="P125" s="250"/>
      <c r="Q125" s="250"/>
      <c r="R125" s="250"/>
      <c r="S125" s="250"/>
      <c r="T125" s="251"/>
      <c r="AT125" s="252" t="s">
        <v>607</v>
      </c>
      <c r="AU125" s="252" t="s">
        <v>525</v>
      </c>
      <c r="AV125" s="15" t="s">
        <v>523</v>
      </c>
      <c r="AW125" s="15" t="s">
        <v>478</v>
      </c>
      <c r="AX125" s="15" t="s">
        <v>516</v>
      </c>
      <c r="AY125" s="252" t="s">
        <v>598</v>
      </c>
    </row>
    <row r="126" spans="2:65" s="12" customFormat="1">
      <c r="B126" s="192"/>
      <c r="C126" s="193"/>
      <c r="D126" s="194" t="s">
        <v>607</v>
      </c>
      <c r="E126" s="195" t="s">
        <v>447</v>
      </c>
      <c r="F126" s="196" t="s">
        <v>1033</v>
      </c>
      <c r="G126" s="193"/>
      <c r="H126" s="197">
        <v>160.88800000000001</v>
      </c>
      <c r="I126" s="198"/>
      <c r="J126" s="193"/>
      <c r="K126" s="193"/>
      <c r="L126" s="199"/>
      <c r="M126" s="200"/>
      <c r="N126" s="201"/>
      <c r="O126" s="201"/>
      <c r="P126" s="201"/>
      <c r="Q126" s="201"/>
      <c r="R126" s="201"/>
      <c r="S126" s="201"/>
      <c r="T126" s="202"/>
      <c r="AT126" s="203" t="s">
        <v>607</v>
      </c>
      <c r="AU126" s="203" t="s">
        <v>525</v>
      </c>
      <c r="AV126" s="12" t="s">
        <v>525</v>
      </c>
      <c r="AW126" s="12" t="s">
        <v>478</v>
      </c>
      <c r="AX126" s="12" t="s">
        <v>523</v>
      </c>
      <c r="AY126" s="203" t="s">
        <v>598</v>
      </c>
    </row>
    <row r="127" spans="2:65" s="1" customFormat="1" ht="16.5" customHeight="1">
      <c r="B127" s="34"/>
      <c r="C127" s="180" t="s">
        <v>675</v>
      </c>
      <c r="D127" s="180" t="s">
        <v>600</v>
      </c>
      <c r="E127" s="181" t="s">
        <v>1034</v>
      </c>
      <c r="F127" s="182" t="s">
        <v>1035</v>
      </c>
      <c r="G127" s="183" t="s">
        <v>669</v>
      </c>
      <c r="H127" s="184">
        <v>160.88800000000001</v>
      </c>
      <c r="I127" s="185"/>
      <c r="J127" s="186">
        <f>ROUND(I127*H127,2)</f>
        <v>0</v>
      </c>
      <c r="K127" s="182" t="s">
        <v>604</v>
      </c>
      <c r="L127" s="38"/>
      <c r="M127" s="187" t="s">
        <v>447</v>
      </c>
      <c r="N127" s="188" t="s">
        <v>487</v>
      </c>
      <c r="O127" s="60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AR127" s="17" t="s">
        <v>605</v>
      </c>
      <c r="AT127" s="17" t="s">
        <v>600</v>
      </c>
      <c r="AU127" s="17" t="s">
        <v>525</v>
      </c>
      <c r="AY127" s="17" t="s">
        <v>598</v>
      </c>
      <c r="BE127" s="191">
        <f>IF(N127="základní",J127,0)</f>
        <v>0</v>
      </c>
      <c r="BF127" s="191">
        <f>IF(N127="snížená",J127,0)</f>
        <v>0</v>
      </c>
      <c r="BG127" s="191">
        <f>IF(N127="zákl. přenesená",J127,0)</f>
        <v>0</v>
      </c>
      <c r="BH127" s="191">
        <f>IF(N127="sníž. přenesená",J127,0)</f>
        <v>0</v>
      </c>
      <c r="BI127" s="191">
        <f>IF(N127="nulová",J127,0)</f>
        <v>0</v>
      </c>
      <c r="BJ127" s="17" t="s">
        <v>523</v>
      </c>
      <c r="BK127" s="191">
        <f>ROUND(I127*H127,2)</f>
        <v>0</v>
      </c>
      <c r="BL127" s="17" t="s">
        <v>605</v>
      </c>
      <c r="BM127" s="17" t="s">
        <v>1036</v>
      </c>
    </row>
    <row r="128" spans="2:65" s="1" customFormat="1" ht="16.5" customHeight="1">
      <c r="B128" s="34"/>
      <c r="C128" s="180" t="s">
        <v>685</v>
      </c>
      <c r="D128" s="180" t="s">
        <v>600</v>
      </c>
      <c r="E128" s="181" t="s">
        <v>1037</v>
      </c>
      <c r="F128" s="182" t="s">
        <v>1038</v>
      </c>
      <c r="G128" s="183" t="s">
        <v>669</v>
      </c>
      <c r="H128" s="184">
        <v>160.88800000000001</v>
      </c>
      <c r="I128" s="185"/>
      <c r="J128" s="186">
        <f>ROUND(I128*H128,2)</f>
        <v>0</v>
      </c>
      <c r="K128" s="182" t="s">
        <v>604</v>
      </c>
      <c r="L128" s="38"/>
      <c r="M128" s="187" t="s">
        <v>447</v>
      </c>
      <c r="N128" s="188" t="s">
        <v>487</v>
      </c>
      <c r="O128" s="60"/>
      <c r="P128" s="189">
        <f>O128*H128</f>
        <v>0</v>
      </c>
      <c r="Q128" s="189">
        <v>0</v>
      </c>
      <c r="R128" s="189">
        <f>Q128*H128</f>
        <v>0</v>
      </c>
      <c r="S128" s="189">
        <v>0</v>
      </c>
      <c r="T128" s="190">
        <f>S128*H128</f>
        <v>0</v>
      </c>
      <c r="AR128" s="17" t="s">
        <v>605</v>
      </c>
      <c r="AT128" s="17" t="s">
        <v>600</v>
      </c>
      <c r="AU128" s="17" t="s">
        <v>525</v>
      </c>
      <c r="AY128" s="17" t="s">
        <v>598</v>
      </c>
      <c r="BE128" s="191">
        <f>IF(N128="základní",J128,0)</f>
        <v>0</v>
      </c>
      <c r="BF128" s="191">
        <f>IF(N128="snížená",J128,0)</f>
        <v>0</v>
      </c>
      <c r="BG128" s="191">
        <f>IF(N128="zákl. přenesená",J128,0)</f>
        <v>0</v>
      </c>
      <c r="BH128" s="191">
        <f>IF(N128="sníž. přenesená",J128,0)</f>
        <v>0</v>
      </c>
      <c r="BI128" s="191">
        <f>IF(N128="nulová",J128,0)</f>
        <v>0</v>
      </c>
      <c r="BJ128" s="17" t="s">
        <v>523</v>
      </c>
      <c r="BK128" s="191">
        <f>ROUND(I128*H128,2)</f>
        <v>0</v>
      </c>
      <c r="BL128" s="17" t="s">
        <v>605</v>
      </c>
      <c r="BM128" s="17" t="s">
        <v>1039</v>
      </c>
    </row>
    <row r="129" spans="2:65" s="15" customFormat="1">
      <c r="B129" s="243"/>
      <c r="C129" s="244"/>
      <c r="D129" s="194" t="s">
        <v>607</v>
      </c>
      <c r="E129" s="245" t="s">
        <v>447</v>
      </c>
      <c r="F129" s="246" t="s">
        <v>1040</v>
      </c>
      <c r="G129" s="244"/>
      <c r="H129" s="245" t="s">
        <v>447</v>
      </c>
      <c r="I129" s="247"/>
      <c r="J129" s="244"/>
      <c r="K129" s="244"/>
      <c r="L129" s="248"/>
      <c r="M129" s="249"/>
      <c r="N129" s="250"/>
      <c r="O129" s="250"/>
      <c r="P129" s="250"/>
      <c r="Q129" s="250"/>
      <c r="R129" s="250"/>
      <c r="S129" s="250"/>
      <c r="T129" s="251"/>
      <c r="AT129" s="252" t="s">
        <v>607</v>
      </c>
      <c r="AU129" s="252" t="s">
        <v>525</v>
      </c>
      <c r="AV129" s="15" t="s">
        <v>523</v>
      </c>
      <c r="AW129" s="15" t="s">
        <v>478</v>
      </c>
      <c r="AX129" s="15" t="s">
        <v>516</v>
      </c>
      <c r="AY129" s="252" t="s">
        <v>598</v>
      </c>
    </row>
    <row r="130" spans="2:65" s="12" customFormat="1">
      <c r="B130" s="192"/>
      <c r="C130" s="193"/>
      <c r="D130" s="194" t="s">
        <v>607</v>
      </c>
      <c r="E130" s="195" t="s">
        <v>447</v>
      </c>
      <c r="F130" s="196" t="s">
        <v>1033</v>
      </c>
      <c r="G130" s="193"/>
      <c r="H130" s="197">
        <v>160.88800000000001</v>
      </c>
      <c r="I130" s="198"/>
      <c r="J130" s="193"/>
      <c r="K130" s="193"/>
      <c r="L130" s="199"/>
      <c r="M130" s="200"/>
      <c r="N130" s="201"/>
      <c r="O130" s="201"/>
      <c r="P130" s="201"/>
      <c r="Q130" s="201"/>
      <c r="R130" s="201"/>
      <c r="S130" s="201"/>
      <c r="T130" s="202"/>
      <c r="AT130" s="203" t="s">
        <v>607</v>
      </c>
      <c r="AU130" s="203" t="s">
        <v>525</v>
      </c>
      <c r="AV130" s="12" t="s">
        <v>525</v>
      </c>
      <c r="AW130" s="12" t="s">
        <v>478</v>
      </c>
      <c r="AX130" s="12" t="s">
        <v>523</v>
      </c>
      <c r="AY130" s="203" t="s">
        <v>598</v>
      </c>
    </row>
    <row r="131" spans="2:65" s="1" customFormat="1" ht="16.5" customHeight="1">
      <c r="B131" s="34"/>
      <c r="C131" s="180" t="s">
        <v>454</v>
      </c>
      <c r="D131" s="180" t="s">
        <v>600</v>
      </c>
      <c r="E131" s="181" t="s">
        <v>1041</v>
      </c>
      <c r="F131" s="182" t="s">
        <v>1042</v>
      </c>
      <c r="G131" s="183" t="s">
        <v>669</v>
      </c>
      <c r="H131" s="184">
        <v>160.88800000000001</v>
      </c>
      <c r="I131" s="185"/>
      <c r="J131" s="186">
        <f>ROUND(I131*H131,2)</f>
        <v>0</v>
      </c>
      <c r="K131" s="182" t="s">
        <v>604</v>
      </c>
      <c r="L131" s="38"/>
      <c r="M131" s="187" t="s">
        <v>447</v>
      </c>
      <c r="N131" s="188" t="s">
        <v>487</v>
      </c>
      <c r="O131" s="60"/>
      <c r="P131" s="189">
        <f>O131*H131</f>
        <v>0</v>
      </c>
      <c r="Q131" s="189">
        <v>0</v>
      </c>
      <c r="R131" s="189">
        <f>Q131*H131</f>
        <v>0</v>
      </c>
      <c r="S131" s="189">
        <v>0</v>
      </c>
      <c r="T131" s="190">
        <f>S131*H131</f>
        <v>0</v>
      </c>
      <c r="AR131" s="17" t="s">
        <v>605</v>
      </c>
      <c r="AT131" s="17" t="s">
        <v>600</v>
      </c>
      <c r="AU131" s="17" t="s">
        <v>525</v>
      </c>
      <c r="AY131" s="17" t="s">
        <v>598</v>
      </c>
      <c r="BE131" s="191">
        <f>IF(N131="základní",J131,0)</f>
        <v>0</v>
      </c>
      <c r="BF131" s="191">
        <f>IF(N131="snížená",J131,0)</f>
        <v>0</v>
      </c>
      <c r="BG131" s="191">
        <f>IF(N131="zákl. přenesená",J131,0)</f>
        <v>0</v>
      </c>
      <c r="BH131" s="191">
        <f>IF(N131="sníž. přenesená",J131,0)</f>
        <v>0</v>
      </c>
      <c r="BI131" s="191">
        <f>IF(N131="nulová",J131,0)</f>
        <v>0</v>
      </c>
      <c r="BJ131" s="17" t="s">
        <v>523</v>
      </c>
      <c r="BK131" s="191">
        <f>ROUND(I131*H131,2)</f>
        <v>0</v>
      </c>
      <c r="BL131" s="17" t="s">
        <v>605</v>
      </c>
      <c r="BM131" s="17" t="s">
        <v>1043</v>
      </c>
    </row>
    <row r="132" spans="2:65" s="1" customFormat="1" ht="16.5" customHeight="1">
      <c r="B132" s="34"/>
      <c r="C132" s="180" t="s">
        <v>693</v>
      </c>
      <c r="D132" s="180" t="s">
        <v>600</v>
      </c>
      <c r="E132" s="181" t="s">
        <v>1044</v>
      </c>
      <c r="F132" s="182" t="s">
        <v>1045</v>
      </c>
      <c r="G132" s="183" t="s">
        <v>603</v>
      </c>
      <c r="H132" s="184">
        <v>804.44</v>
      </c>
      <c r="I132" s="185"/>
      <c r="J132" s="186">
        <f>ROUND(I132*H132,2)</f>
        <v>0</v>
      </c>
      <c r="K132" s="182" t="s">
        <v>604</v>
      </c>
      <c r="L132" s="38"/>
      <c r="M132" s="187" t="s">
        <v>447</v>
      </c>
      <c r="N132" s="188" t="s">
        <v>487</v>
      </c>
      <c r="O132" s="60"/>
      <c r="P132" s="189">
        <f>O132*H132</f>
        <v>0</v>
      </c>
      <c r="Q132" s="189">
        <v>5.8E-4</v>
      </c>
      <c r="R132" s="189">
        <f>Q132*H132</f>
        <v>0.46657520000000002</v>
      </c>
      <c r="S132" s="189">
        <v>0</v>
      </c>
      <c r="T132" s="190">
        <f>S132*H132</f>
        <v>0</v>
      </c>
      <c r="AR132" s="17" t="s">
        <v>605</v>
      </c>
      <c r="AT132" s="17" t="s">
        <v>600</v>
      </c>
      <c r="AU132" s="17" t="s">
        <v>525</v>
      </c>
      <c r="AY132" s="17" t="s">
        <v>598</v>
      </c>
      <c r="BE132" s="191">
        <f>IF(N132="základní",J132,0)</f>
        <v>0</v>
      </c>
      <c r="BF132" s="191">
        <f>IF(N132="snížená",J132,0)</f>
        <v>0</v>
      </c>
      <c r="BG132" s="191">
        <f>IF(N132="zákl. přenesená",J132,0)</f>
        <v>0</v>
      </c>
      <c r="BH132" s="191">
        <f>IF(N132="sníž. přenesená",J132,0)</f>
        <v>0</v>
      </c>
      <c r="BI132" s="191">
        <f>IF(N132="nulová",J132,0)</f>
        <v>0</v>
      </c>
      <c r="BJ132" s="17" t="s">
        <v>523</v>
      </c>
      <c r="BK132" s="191">
        <f>ROUND(I132*H132,2)</f>
        <v>0</v>
      </c>
      <c r="BL132" s="17" t="s">
        <v>605</v>
      </c>
      <c r="BM132" s="17" t="s">
        <v>725</v>
      </c>
    </row>
    <row r="133" spans="2:65" s="12" customFormat="1">
      <c r="B133" s="192"/>
      <c r="C133" s="193"/>
      <c r="D133" s="194" t="s">
        <v>607</v>
      </c>
      <c r="E133" s="195" t="s">
        <v>447</v>
      </c>
      <c r="F133" s="196" t="s">
        <v>1046</v>
      </c>
      <c r="G133" s="193"/>
      <c r="H133" s="197">
        <v>804.44</v>
      </c>
      <c r="I133" s="198"/>
      <c r="J133" s="193"/>
      <c r="K133" s="193"/>
      <c r="L133" s="199"/>
      <c r="M133" s="200"/>
      <c r="N133" s="201"/>
      <c r="O133" s="201"/>
      <c r="P133" s="201"/>
      <c r="Q133" s="201"/>
      <c r="R133" s="201"/>
      <c r="S133" s="201"/>
      <c r="T133" s="202"/>
      <c r="AT133" s="203" t="s">
        <v>607</v>
      </c>
      <c r="AU133" s="203" t="s">
        <v>525</v>
      </c>
      <c r="AV133" s="12" t="s">
        <v>525</v>
      </c>
      <c r="AW133" s="12" t="s">
        <v>478</v>
      </c>
      <c r="AX133" s="12" t="s">
        <v>523</v>
      </c>
      <c r="AY133" s="203" t="s">
        <v>598</v>
      </c>
    </row>
    <row r="134" spans="2:65" s="1" customFormat="1" ht="16.5" customHeight="1">
      <c r="B134" s="34"/>
      <c r="C134" s="180" t="s">
        <v>697</v>
      </c>
      <c r="D134" s="180" t="s">
        <v>600</v>
      </c>
      <c r="E134" s="181" t="s">
        <v>1047</v>
      </c>
      <c r="F134" s="182" t="s">
        <v>1048</v>
      </c>
      <c r="G134" s="183" t="s">
        <v>603</v>
      </c>
      <c r="H134" s="184">
        <v>804.44</v>
      </c>
      <c r="I134" s="185"/>
      <c r="J134" s="186">
        <f>ROUND(I134*H134,2)</f>
        <v>0</v>
      </c>
      <c r="K134" s="182" t="s">
        <v>604</v>
      </c>
      <c r="L134" s="38"/>
      <c r="M134" s="187" t="s">
        <v>447</v>
      </c>
      <c r="N134" s="188" t="s">
        <v>487</v>
      </c>
      <c r="O134" s="60"/>
      <c r="P134" s="189">
        <f>O134*H134</f>
        <v>0</v>
      </c>
      <c r="Q134" s="189">
        <v>0</v>
      </c>
      <c r="R134" s="189">
        <f>Q134*H134</f>
        <v>0</v>
      </c>
      <c r="S134" s="189">
        <v>0</v>
      </c>
      <c r="T134" s="190">
        <f>S134*H134</f>
        <v>0</v>
      </c>
      <c r="AR134" s="17" t="s">
        <v>605</v>
      </c>
      <c r="AT134" s="17" t="s">
        <v>600</v>
      </c>
      <c r="AU134" s="17" t="s">
        <v>525</v>
      </c>
      <c r="AY134" s="17" t="s">
        <v>598</v>
      </c>
      <c r="BE134" s="191">
        <f>IF(N134="základní",J134,0)</f>
        <v>0</v>
      </c>
      <c r="BF134" s="191">
        <f>IF(N134="snížená",J134,0)</f>
        <v>0</v>
      </c>
      <c r="BG134" s="191">
        <f>IF(N134="zákl. přenesená",J134,0)</f>
        <v>0</v>
      </c>
      <c r="BH134" s="191">
        <f>IF(N134="sníž. přenesená",J134,0)</f>
        <v>0</v>
      </c>
      <c r="BI134" s="191">
        <f>IF(N134="nulová",J134,0)</f>
        <v>0</v>
      </c>
      <c r="BJ134" s="17" t="s">
        <v>523</v>
      </c>
      <c r="BK134" s="191">
        <f>ROUND(I134*H134,2)</f>
        <v>0</v>
      </c>
      <c r="BL134" s="17" t="s">
        <v>605</v>
      </c>
      <c r="BM134" s="17" t="s">
        <v>736</v>
      </c>
    </row>
    <row r="135" spans="2:65" s="1" customFormat="1" ht="16.5" customHeight="1">
      <c r="B135" s="34"/>
      <c r="C135" s="180" t="s">
        <v>702</v>
      </c>
      <c r="D135" s="180" t="s">
        <v>600</v>
      </c>
      <c r="E135" s="181" t="s">
        <v>742</v>
      </c>
      <c r="F135" s="182" t="s">
        <v>743</v>
      </c>
      <c r="G135" s="183" t="s">
        <v>669</v>
      </c>
      <c r="H135" s="184">
        <v>160.88800000000001</v>
      </c>
      <c r="I135" s="185"/>
      <c r="J135" s="186">
        <f>ROUND(I135*H135,2)</f>
        <v>0</v>
      </c>
      <c r="K135" s="182" t="s">
        <v>604</v>
      </c>
      <c r="L135" s="38"/>
      <c r="M135" s="187" t="s">
        <v>447</v>
      </c>
      <c r="N135" s="188" t="s">
        <v>487</v>
      </c>
      <c r="O135" s="60"/>
      <c r="P135" s="189">
        <f>O135*H135</f>
        <v>0</v>
      </c>
      <c r="Q135" s="189">
        <v>0</v>
      </c>
      <c r="R135" s="189">
        <f>Q135*H135</f>
        <v>0</v>
      </c>
      <c r="S135" s="189">
        <v>0</v>
      </c>
      <c r="T135" s="190">
        <f>S135*H135</f>
        <v>0</v>
      </c>
      <c r="AR135" s="17" t="s">
        <v>605</v>
      </c>
      <c r="AT135" s="17" t="s">
        <v>600</v>
      </c>
      <c r="AU135" s="17" t="s">
        <v>525</v>
      </c>
      <c r="AY135" s="17" t="s">
        <v>598</v>
      </c>
      <c r="BE135" s="191">
        <f>IF(N135="základní",J135,0)</f>
        <v>0</v>
      </c>
      <c r="BF135" s="191">
        <f>IF(N135="snížená",J135,0)</f>
        <v>0</v>
      </c>
      <c r="BG135" s="191">
        <f>IF(N135="zákl. přenesená",J135,0)</f>
        <v>0</v>
      </c>
      <c r="BH135" s="191">
        <f>IF(N135="sníž. přenesená",J135,0)</f>
        <v>0</v>
      </c>
      <c r="BI135" s="191">
        <f>IF(N135="nulová",J135,0)</f>
        <v>0</v>
      </c>
      <c r="BJ135" s="17" t="s">
        <v>523</v>
      </c>
      <c r="BK135" s="191">
        <f>ROUND(I135*H135,2)</f>
        <v>0</v>
      </c>
      <c r="BL135" s="17" t="s">
        <v>605</v>
      </c>
      <c r="BM135" s="17" t="s">
        <v>1049</v>
      </c>
    </row>
    <row r="136" spans="2:65" s="12" customFormat="1">
      <c r="B136" s="192"/>
      <c r="C136" s="193"/>
      <c r="D136" s="194" t="s">
        <v>607</v>
      </c>
      <c r="E136" s="193"/>
      <c r="F136" s="196" t="s">
        <v>1050</v>
      </c>
      <c r="G136" s="193"/>
      <c r="H136" s="197">
        <v>160.88800000000001</v>
      </c>
      <c r="I136" s="198"/>
      <c r="J136" s="193"/>
      <c r="K136" s="193"/>
      <c r="L136" s="199"/>
      <c r="M136" s="200"/>
      <c r="N136" s="201"/>
      <c r="O136" s="201"/>
      <c r="P136" s="201"/>
      <c r="Q136" s="201"/>
      <c r="R136" s="201"/>
      <c r="S136" s="201"/>
      <c r="T136" s="202"/>
      <c r="AT136" s="203" t="s">
        <v>607</v>
      </c>
      <c r="AU136" s="203" t="s">
        <v>525</v>
      </c>
      <c r="AV136" s="12" t="s">
        <v>525</v>
      </c>
      <c r="AW136" s="12" t="s">
        <v>450</v>
      </c>
      <c r="AX136" s="12" t="s">
        <v>523</v>
      </c>
      <c r="AY136" s="203" t="s">
        <v>598</v>
      </c>
    </row>
    <row r="137" spans="2:65" s="1" customFormat="1" ht="16.5" customHeight="1">
      <c r="B137" s="34"/>
      <c r="C137" s="180" t="s">
        <v>711</v>
      </c>
      <c r="D137" s="180" t="s">
        <v>600</v>
      </c>
      <c r="E137" s="181" t="s">
        <v>747</v>
      </c>
      <c r="F137" s="182" t="s">
        <v>748</v>
      </c>
      <c r="G137" s="183" t="s">
        <v>669</v>
      </c>
      <c r="H137" s="184">
        <v>174.2</v>
      </c>
      <c r="I137" s="185"/>
      <c r="J137" s="186">
        <f>ROUND(I137*H137,2)</f>
        <v>0</v>
      </c>
      <c r="K137" s="182" t="s">
        <v>604</v>
      </c>
      <c r="L137" s="38"/>
      <c r="M137" s="187" t="s">
        <v>447</v>
      </c>
      <c r="N137" s="188" t="s">
        <v>487</v>
      </c>
      <c r="O137" s="60"/>
      <c r="P137" s="189">
        <f>O137*H137</f>
        <v>0</v>
      </c>
      <c r="Q137" s="189">
        <v>0</v>
      </c>
      <c r="R137" s="189">
        <f>Q137*H137</f>
        <v>0</v>
      </c>
      <c r="S137" s="189">
        <v>0</v>
      </c>
      <c r="T137" s="190">
        <f>S137*H137</f>
        <v>0</v>
      </c>
      <c r="AR137" s="17" t="s">
        <v>605</v>
      </c>
      <c r="AT137" s="17" t="s">
        <v>600</v>
      </c>
      <c r="AU137" s="17" t="s">
        <v>525</v>
      </c>
      <c r="AY137" s="17" t="s">
        <v>598</v>
      </c>
      <c r="BE137" s="191">
        <f>IF(N137="základní",J137,0)</f>
        <v>0</v>
      </c>
      <c r="BF137" s="191">
        <f>IF(N137="snížená",J137,0)</f>
        <v>0</v>
      </c>
      <c r="BG137" s="191">
        <f>IF(N137="zákl. přenesená",J137,0)</f>
        <v>0</v>
      </c>
      <c r="BH137" s="191">
        <f>IF(N137="sníž. přenesená",J137,0)</f>
        <v>0</v>
      </c>
      <c r="BI137" s="191">
        <f>IF(N137="nulová",J137,0)</f>
        <v>0</v>
      </c>
      <c r="BJ137" s="17" t="s">
        <v>523</v>
      </c>
      <c r="BK137" s="191">
        <f>ROUND(I137*H137,2)</f>
        <v>0</v>
      </c>
      <c r="BL137" s="17" t="s">
        <v>605</v>
      </c>
      <c r="BM137" s="17" t="s">
        <v>749</v>
      </c>
    </row>
    <row r="138" spans="2:65" s="12" customFormat="1">
      <c r="B138" s="192"/>
      <c r="C138" s="193"/>
      <c r="D138" s="194" t="s">
        <v>607</v>
      </c>
      <c r="E138" s="195" t="s">
        <v>447</v>
      </c>
      <c r="F138" s="196" t="s">
        <v>1051</v>
      </c>
      <c r="G138" s="193"/>
      <c r="H138" s="197">
        <v>38.76</v>
      </c>
      <c r="I138" s="198"/>
      <c r="J138" s="193"/>
      <c r="K138" s="193"/>
      <c r="L138" s="199"/>
      <c r="M138" s="200"/>
      <c r="N138" s="201"/>
      <c r="O138" s="201"/>
      <c r="P138" s="201"/>
      <c r="Q138" s="201"/>
      <c r="R138" s="201"/>
      <c r="S138" s="201"/>
      <c r="T138" s="202"/>
      <c r="AT138" s="203" t="s">
        <v>607</v>
      </c>
      <c r="AU138" s="203" t="s">
        <v>525</v>
      </c>
      <c r="AV138" s="12" t="s">
        <v>525</v>
      </c>
      <c r="AW138" s="12" t="s">
        <v>478</v>
      </c>
      <c r="AX138" s="12" t="s">
        <v>516</v>
      </c>
      <c r="AY138" s="203" t="s">
        <v>598</v>
      </c>
    </row>
    <row r="139" spans="2:65" s="12" customFormat="1">
      <c r="B139" s="192"/>
      <c r="C139" s="193"/>
      <c r="D139" s="194" t="s">
        <v>607</v>
      </c>
      <c r="E139" s="195" t="s">
        <v>447</v>
      </c>
      <c r="F139" s="196" t="s">
        <v>1052</v>
      </c>
      <c r="G139" s="193"/>
      <c r="H139" s="197">
        <v>40.799999999999997</v>
      </c>
      <c r="I139" s="198"/>
      <c r="J139" s="193"/>
      <c r="K139" s="193"/>
      <c r="L139" s="199"/>
      <c r="M139" s="200"/>
      <c r="N139" s="201"/>
      <c r="O139" s="201"/>
      <c r="P139" s="201"/>
      <c r="Q139" s="201"/>
      <c r="R139" s="201"/>
      <c r="S139" s="201"/>
      <c r="T139" s="202"/>
      <c r="AT139" s="203" t="s">
        <v>607</v>
      </c>
      <c r="AU139" s="203" t="s">
        <v>525</v>
      </c>
      <c r="AV139" s="12" t="s">
        <v>525</v>
      </c>
      <c r="AW139" s="12" t="s">
        <v>478</v>
      </c>
      <c r="AX139" s="12" t="s">
        <v>516</v>
      </c>
      <c r="AY139" s="203" t="s">
        <v>598</v>
      </c>
    </row>
    <row r="140" spans="2:65" s="12" customFormat="1">
      <c r="B140" s="192"/>
      <c r="C140" s="193"/>
      <c r="D140" s="194" t="s">
        <v>607</v>
      </c>
      <c r="E140" s="195" t="s">
        <v>447</v>
      </c>
      <c r="F140" s="196" t="s">
        <v>1053</v>
      </c>
      <c r="G140" s="193"/>
      <c r="H140" s="197">
        <v>94.64</v>
      </c>
      <c r="I140" s="198"/>
      <c r="J140" s="193"/>
      <c r="K140" s="193"/>
      <c r="L140" s="199"/>
      <c r="M140" s="200"/>
      <c r="N140" s="201"/>
      <c r="O140" s="201"/>
      <c r="P140" s="201"/>
      <c r="Q140" s="201"/>
      <c r="R140" s="201"/>
      <c r="S140" s="201"/>
      <c r="T140" s="202"/>
      <c r="AT140" s="203" t="s">
        <v>607</v>
      </c>
      <c r="AU140" s="203" t="s">
        <v>525</v>
      </c>
      <c r="AV140" s="12" t="s">
        <v>525</v>
      </c>
      <c r="AW140" s="12" t="s">
        <v>478</v>
      </c>
      <c r="AX140" s="12" t="s">
        <v>516</v>
      </c>
      <c r="AY140" s="203" t="s">
        <v>598</v>
      </c>
    </row>
    <row r="141" spans="2:65" s="13" customFormat="1">
      <c r="B141" s="204"/>
      <c r="C141" s="205"/>
      <c r="D141" s="194" t="s">
        <v>607</v>
      </c>
      <c r="E141" s="206" t="s">
        <v>447</v>
      </c>
      <c r="F141" s="207" t="s">
        <v>627</v>
      </c>
      <c r="G141" s="205"/>
      <c r="H141" s="208">
        <v>174.2</v>
      </c>
      <c r="I141" s="209"/>
      <c r="J141" s="205"/>
      <c r="K141" s="205"/>
      <c r="L141" s="210"/>
      <c r="M141" s="211"/>
      <c r="N141" s="212"/>
      <c r="O141" s="212"/>
      <c r="P141" s="212"/>
      <c r="Q141" s="212"/>
      <c r="R141" s="212"/>
      <c r="S141" s="212"/>
      <c r="T141" s="213"/>
      <c r="AT141" s="214" t="s">
        <v>607</v>
      </c>
      <c r="AU141" s="214" t="s">
        <v>525</v>
      </c>
      <c r="AV141" s="13" t="s">
        <v>605</v>
      </c>
      <c r="AW141" s="13" t="s">
        <v>478</v>
      </c>
      <c r="AX141" s="13" t="s">
        <v>523</v>
      </c>
      <c r="AY141" s="214" t="s">
        <v>598</v>
      </c>
    </row>
    <row r="142" spans="2:65" s="1" customFormat="1" ht="16.5" customHeight="1">
      <c r="B142" s="34"/>
      <c r="C142" s="180" t="s">
        <v>717</v>
      </c>
      <c r="D142" s="180" t="s">
        <v>600</v>
      </c>
      <c r="E142" s="181" t="s">
        <v>757</v>
      </c>
      <c r="F142" s="182" t="s">
        <v>758</v>
      </c>
      <c r="G142" s="183" t="s">
        <v>669</v>
      </c>
      <c r="H142" s="184">
        <v>871</v>
      </c>
      <c r="I142" s="185"/>
      <c r="J142" s="186">
        <f>ROUND(I142*H142,2)</f>
        <v>0</v>
      </c>
      <c r="K142" s="182" t="s">
        <v>604</v>
      </c>
      <c r="L142" s="38"/>
      <c r="M142" s="187" t="s">
        <v>447</v>
      </c>
      <c r="N142" s="188" t="s">
        <v>487</v>
      </c>
      <c r="O142" s="60"/>
      <c r="P142" s="189">
        <f>O142*H142</f>
        <v>0</v>
      </c>
      <c r="Q142" s="189">
        <v>0</v>
      </c>
      <c r="R142" s="189">
        <f>Q142*H142</f>
        <v>0</v>
      </c>
      <c r="S142" s="189">
        <v>0</v>
      </c>
      <c r="T142" s="190">
        <f>S142*H142</f>
        <v>0</v>
      </c>
      <c r="AR142" s="17" t="s">
        <v>605</v>
      </c>
      <c r="AT142" s="17" t="s">
        <v>600</v>
      </c>
      <c r="AU142" s="17" t="s">
        <v>525</v>
      </c>
      <c r="AY142" s="17" t="s">
        <v>598</v>
      </c>
      <c r="BE142" s="191">
        <f>IF(N142="základní",J142,0)</f>
        <v>0</v>
      </c>
      <c r="BF142" s="191">
        <f>IF(N142="snížená",J142,0)</f>
        <v>0</v>
      </c>
      <c r="BG142" s="191">
        <f>IF(N142="zákl. přenesená",J142,0)</f>
        <v>0</v>
      </c>
      <c r="BH142" s="191">
        <f>IF(N142="sníž. přenesená",J142,0)</f>
        <v>0</v>
      </c>
      <c r="BI142" s="191">
        <f>IF(N142="nulová",J142,0)</f>
        <v>0</v>
      </c>
      <c r="BJ142" s="17" t="s">
        <v>523</v>
      </c>
      <c r="BK142" s="191">
        <f>ROUND(I142*H142,2)</f>
        <v>0</v>
      </c>
      <c r="BL142" s="17" t="s">
        <v>605</v>
      </c>
      <c r="BM142" s="17" t="s">
        <v>759</v>
      </c>
    </row>
    <row r="143" spans="2:65" s="12" customFormat="1">
      <c r="B143" s="192"/>
      <c r="C143" s="193"/>
      <c r="D143" s="194" t="s">
        <v>607</v>
      </c>
      <c r="E143" s="193"/>
      <c r="F143" s="196" t="s">
        <v>1054</v>
      </c>
      <c r="G143" s="193"/>
      <c r="H143" s="197">
        <v>871</v>
      </c>
      <c r="I143" s="198"/>
      <c r="J143" s="193"/>
      <c r="K143" s="193"/>
      <c r="L143" s="199"/>
      <c r="M143" s="200"/>
      <c r="N143" s="201"/>
      <c r="O143" s="201"/>
      <c r="P143" s="201"/>
      <c r="Q143" s="201"/>
      <c r="R143" s="201"/>
      <c r="S143" s="201"/>
      <c r="T143" s="202"/>
      <c r="AT143" s="203" t="s">
        <v>607</v>
      </c>
      <c r="AU143" s="203" t="s">
        <v>525</v>
      </c>
      <c r="AV143" s="12" t="s">
        <v>525</v>
      </c>
      <c r="AW143" s="12" t="s">
        <v>450</v>
      </c>
      <c r="AX143" s="12" t="s">
        <v>523</v>
      </c>
      <c r="AY143" s="203" t="s">
        <v>598</v>
      </c>
    </row>
    <row r="144" spans="2:65" s="1" customFormat="1" ht="16.5" customHeight="1">
      <c r="B144" s="34"/>
      <c r="C144" s="180" t="s">
        <v>453</v>
      </c>
      <c r="D144" s="180" t="s">
        <v>600</v>
      </c>
      <c r="E144" s="181" t="s">
        <v>762</v>
      </c>
      <c r="F144" s="182" t="s">
        <v>763</v>
      </c>
      <c r="G144" s="183" t="s">
        <v>669</v>
      </c>
      <c r="H144" s="184">
        <v>174.2</v>
      </c>
      <c r="I144" s="185"/>
      <c r="J144" s="186">
        <f>ROUND(I144*H144,2)</f>
        <v>0</v>
      </c>
      <c r="K144" s="182" t="s">
        <v>604</v>
      </c>
      <c r="L144" s="38"/>
      <c r="M144" s="187" t="s">
        <v>447</v>
      </c>
      <c r="N144" s="188" t="s">
        <v>487</v>
      </c>
      <c r="O144" s="60"/>
      <c r="P144" s="189">
        <f>O144*H144</f>
        <v>0</v>
      </c>
      <c r="Q144" s="189">
        <v>0</v>
      </c>
      <c r="R144" s="189">
        <f>Q144*H144</f>
        <v>0</v>
      </c>
      <c r="S144" s="189">
        <v>0</v>
      </c>
      <c r="T144" s="190">
        <f>S144*H144</f>
        <v>0</v>
      </c>
      <c r="AR144" s="17" t="s">
        <v>605</v>
      </c>
      <c r="AT144" s="17" t="s">
        <v>600</v>
      </c>
      <c r="AU144" s="17" t="s">
        <v>525</v>
      </c>
      <c r="AY144" s="17" t="s">
        <v>598</v>
      </c>
      <c r="BE144" s="191">
        <f>IF(N144="základní",J144,0)</f>
        <v>0</v>
      </c>
      <c r="BF144" s="191">
        <f>IF(N144="snížená",J144,0)</f>
        <v>0</v>
      </c>
      <c r="BG144" s="191">
        <f>IF(N144="zákl. přenesená",J144,0)</f>
        <v>0</v>
      </c>
      <c r="BH144" s="191">
        <f>IF(N144="sníž. přenesená",J144,0)</f>
        <v>0</v>
      </c>
      <c r="BI144" s="191">
        <f>IF(N144="nulová",J144,0)</f>
        <v>0</v>
      </c>
      <c r="BJ144" s="17" t="s">
        <v>523</v>
      </c>
      <c r="BK144" s="191">
        <f>ROUND(I144*H144,2)</f>
        <v>0</v>
      </c>
      <c r="BL144" s="17" t="s">
        <v>605</v>
      </c>
      <c r="BM144" s="17" t="s">
        <v>764</v>
      </c>
    </row>
    <row r="145" spans="2:65" s="1" customFormat="1" ht="16.5" customHeight="1">
      <c r="B145" s="34"/>
      <c r="C145" s="180" t="s">
        <v>728</v>
      </c>
      <c r="D145" s="180" t="s">
        <v>600</v>
      </c>
      <c r="E145" s="181" t="s">
        <v>766</v>
      </c>
      <c r="F145" s="182" t="s">
        <v>767</v>
      </c>
      <c r="G145" s="183" t="s">
        <v>768</v>
      </c>
      <c r="H145" s="184">
        <v>357.11</v>
      </c>
      <c r="I145" s="185"/>
      <c r="J145" s="186">
        <f>ROUND(I145*H145,2)</f>
        <v>0</v>
      </c>
      <c r="K145" s="182" t="s">
        <v>604</v>
      </c>
      <c r="L145" s="38"/>
      <c r="M145" s="187" t="s">
        <v>447</v>
      </c>
      <c r="N145" s="188" t="s">
        <v>487</v>
      </c>
      <c r="O145" s="60"/>
      <c r="P145" s="189">
        <f>O145*H145</f>
        <v>0</v>
      </c>
      <c r="Q145" s="189">
        <v>0</v>
      </c>
      <c r="R145" s="189">
        <f>Q145*H145</f>
        <v>0</v>
      </c>
      <c r="S145" s="189">
        <v>0</v>
      </c>
      <c r="T145" s="190">
        <f>S145*H145</f>
        <v>0</v>
      </c>
      <c r="AR145" s="17" t="s">
        <v>605</v>
      </c>
      <c r="AT145" s="17" t="s">
        <v>600</v>
      </c>
      <c r="AU145" s="17" t="s">
        <v>525</v>
      </c>
      <c r="AY145" s="17" t="s">
        <v>598</v>
      </c>
      <c r="BE145" s="191">
        <f>IF(N145="základní",J145,0)</f>
        <v>0</v>
      </c>
      <c r="BF145" s="191">
        <f>IF(N145="snížená",J145,0)</f>
        <v>0</v>
      </c>
      <c r="BG145" s="191">
        <f>IF(N145="zákl. přenesená",J145,0)</f>
        <v>0</v>
      </c>
      <c r="BH145" s="191">
        <f>IF(N145="sníž. přenesená",J145,0)</f>
        <v>0</v>
      </c>
      <c r="BI145" s="191">
        <f>IF(N145="nulová",J145,0)</f>
        <v>0</v>
      </c>
      <c r="BJ145" s="17" t="s">
        <v>523</v>
      </c>
      <c r="BK145" s="191">
        <f>ROUND(I145*H145,2)</f>
        <v>0</v>
      </c>
      <c r="BL145" s="17" t="s">
        <v>605</v>
      </c>
      <c r="BM145" s="17" t="s">
        <v>769</v>
      </c>
    </row>
    <row r="146" spans="2:65" s="12" customFormat="1">
      <c r="B146" s="192"/>
      <c r="C146" s="193"/>
      <c r="D146" s="194" t="s">
        <v>607</v>
      </c>
      <c r="E146" s="193"/>
      <c r="F146" s="196" t="s">
        <v>1055</v>
      </c>
      <c r="G146" s="193"/>
      <c r="H146" s="197">
        <v>357.11</v>
      </c>
      <c r="I146" s="198"/>
      <c r="J146" s="193"/>
      <c r="K146" s="193"/>
      <c r="L146" s="199"/>
      <c r="M146" s="200"/>
      <c r="N146" s="201"/>
      <c r="O146" s="201"/>
      <c r="P146" s="201"/>
      <c r="Q146" s="201"/>
      <c r="R146" s="201"/>
      <c r="S146" s="201"/>
      <c r="T146" s="202"/>
      <c r="AT146" s="203" t="s">
        <v>607</v>
      </c>
      <c r="AU146" s="203" t="s">
        <v>525</v>
      </c>
      <c r="AV146" s="12" t="s">
        <v>525</v>
      </c>
      <c r="AW146" s="12" t="s">
        <v>450</v>
      </c>
      <c r="AX146" s="12" t="s">
        <v>523</v>
      </c>
      <c r="AY146" s="203" t="s">
        <v>598</v>
      </c>
    </row>
    <row r="147" spans="2:65" s="1" customFormat="1" ht="16.5" customHeight="1">
      <c r="B147" s="34"/>
      <c r="C147" s="180" t="s">
        <v>733</v>
      </c>
      <c r="D147" s="180" t="s">
        <v>600</v>
      </c>
      <c r="E147" s="181" t="s">
        <v>772</v>
      </c>
      <c r="F147" s="182" t="s">
        <v>773</v>
      </c>
      <c r="G147" s="183" t="s">
        <v>669</v>
      </c>
      <c r="H147" s="184">
        <v>246.06399999999999</v>
      </c>
      <c r="I147" s="185"/>
      <c r="J147" s="186">
        <f>ROUND(I147*H147,2)</f>
        <v>0</v>
      </c>
      <c r="K147" s="182" t="s">
        <v>604</v>
      </c>
      <c r="L147" s="38"/>
      <c r="M147" s="187" t="s">
        <v>447</v>
      </c>
      <c r="N147" s="188" t="s">
        <v>487</v>
      </c>
      <c r="O147" s="60"/>
      <c r="P147" s="189">
        <f>O147*H147</f>
        <v>0</v>
      </c>
      <c r="Q147" s="189">
        <v>0</v>
      </c>
      <c r="R147" s="189">
        <f>Q147*H147</f>
        <v>0</v>
      </c>
      <c r="S147" s="189">
        <v>0</v>
      </c>
      <c r="T147" s="190">
        <f>S147*H147</f>
        <v>0</v>
      </c>
      <c r="AR147" s="17" t="s">
        <v>605</v>
      </c>
      <c r="AT147" s="17" t="s">
        <v>600</v>
      </c>
      <c r="AU147" s="17" t="s">
        <v>525</v>
      </c>
      <c r="AY147" s="17" t="s">
        <v>598</v>
      </c>
      <c r="BE147" s="191">
        <f>IF(N147="základní",J147,0)</f>
        <v>0</v>
      </c>
      <c r="BF147" s="191">
        <f>IF(N147="snížená",J147,0)</f>
        <v>0</v>
      </c>
      <c r="BG147" s="191">
        <f>IF(N147="zákl. přenesená",J147,0)</f>
        <v>0</v>
      </c>
      <c r="BH147" s="191">
        <f>IF(N147="sníž. přenesená",J147,0)</f>
        <v>0</v>
      </c>
      <c r="BI147" s="191">
        <f>IF(N147="nulová",J147,0)</f>
        <v>0</v>
      </c>
      <c r="BJ147" s="17" t="s">
        <v>523</v>
      </c>
      <c r="BK147" s="191">
        <f>ROUND(I147*H147,2)</f>
        <v>0</v>
      </c>
      <c r="BL147" s="17" t="s">
        <v>605</v>
      </c>
      <c r="BM147" s="17" t="s">
        <v>774</v>
      </c>
    </row>
    <row r="148" spans="2:65" s="12" customFormat="1">
      <c r="B148" s="192"/>
      <c r="C148" s="193"/>
      <c r="D148" s="194" t="s">
        <v>607</v>
      </c>
      <c r="E148" s="195" t="s">
        <v>447</v>
      </c>
      <c r="F148" s="196" t="s">
        <v>1056</v>
      </c>
      <c r="G148" s="193"/>
      <c r="H148" s="197">
        <v>246.06399999999999</v>
      </c>
      <c r="I148" s="198"/>
      <c r="J148" s="193"/>
      <c r="K148" s="193"/>
      <c r="L148" s="199"/>
      <c r="M148" s="200"/>
      <c r="N148" s="201"/>
      <c r="O148" s="201"/>
      <c r="P148" s="201"/>
      <c r="Q148" s="201"/>
      <c r="R148" s="201"/>
      <c r="S148" s="201"/>
      <c r="T148" s="202"/>
      <c r="AT148" s="203" t="s">
        <v>607</v>
      </c>
      <c r="AU148" s="203" t="s">
        <v>525</v>
      </c>
      <c r="AV148" s="12" t="s">
        <v>525</v>
      </c>
      <c r="AW148" s="12" t="s">
        <v>478</v>
      </c>
      <c r="AX148" s="12" t="s">
        <v>523</v>
      </c>
      <c r="AY148" s="203" t="s">
        <v>598</v>
      </c>
    </row>
    <row r="149" spans="2:65" s="1" customFormat="1" ht="16.5" customHeight="1">
      <c r="B149" s="34"/>
      <c r="C149" s="226" t="s">
        <v>737</v>
      </c>
      <c r="D149" s="226" t="s">
        <v>712</v>
      </c>
      <c r="E149" s="227" t="s">
        <v>777</v>
      </c>
      <c r="F149" s="228" t="s">
        <v>778</v>
      </c>
      <c r="G149" s="229" t="s">
        <v>768</v>
      </c>
      <c r="H149" s="230">
        <v>101.60299999999999</v>
      </c>
      <c r="I149" s="231"/>
      <c r="J149" s="232">
        <f>ROUND(I149*H149,2)</f>
        <v>0</v>
      </c>
      <c r="K149" s="228" t="s">
        <v>604</v>
      </c>
      <c r="L149" s="233"/>
      <c r="M149" s="234" t="s">
        <v>447</v>
      </c>
      <c r="N149" s="235" t="s">
        <v>487</v>
      </c>
      <c r="O149" s="60"/>
      <c r="P149" s="189">
        <f>O149*H149</f>
        <v>0</v>
      </c>
      <c r="Q149" s="189">
        <v>1</v>
      </c>
      <c r="R149" s="189">
        <f>Q149*H149</f>
        <v>101.60299999999999</v>
      </c>
      <c r="S149" s="189">
        <v>0</v>
      </c>
      <c r="T149" s="190">
        <f>S149*H149</f>
        <v>0</v>
      </c>
      <c r="AR149" s="17" t="s">
        <v>639</v>
      </c>
      <c r="AT149" s="17" t="s">
        <v>712</v>
      </c>
      <c r="AU149" s="17" t="s">
        <v>525</v>
      </c>
      <c r="AY149" s="17" t="s">
        <v>598</v>
      </c>
      <c r="BE149" s="191">
        <f>IF(N149="základní",J149,0)</f>
        <v>0</v>
      </c>
      <c r="BF149" s="191">
        <f>IF(N149="snížená",J149,0)</f>
        <v>0</v>
      </c>
      <c r="BG149" s="191">
        <f>IF(N149="zákl. přenesená",J149,0)</f>
        <v>0</v>
      </c>
      <c r="BH149" s="191">
        <f>IF(N149="sníž. přenesená",J149,0)</f>
        <v>0</v>
      </c>
      <c r="BI149" s="191">
        <f>IF(N149="nulová",J149,0)</f>
        <v>0</v>
      </c>
      <c r="BJ149" s="17" t="s">
        <v>523</v>
      </c>
      <c r="BK149" s="191">
        <f>ROUND(I149*H149,2)</f>
        <v>0</v>
      </c>
      <c r="BL149" s="17" t="s">
        <v>605</v>
      </c>
      <c r="BM149" s="17" t="s">
        <v>779</v>
      </c>
    </row>
    <row r="150" spans="2:65" s="12" customFormat="1">
      <c r="B150" s="192"/>
      <c r="C150" s="193"/>
      <c r="D150" s="194" t="s">
        <v>607</v>
      </c>
      <c r="E150" s="195" t="s">
        <v>447</v>
      </c>
      <c r="F150" s="196" t="s">
        <v>1057</v>
      </c>
      <c r="G150" s="193"/>
      <c r="H150" s="197">
        <v>29.64</v>
      </c>
      <c r="I150" s="198"/>
      <c r="J150" s="193"/>
      <c r="K150" s="193"/>
      <c r="L150" s="199"/>
      <c r="M150" s="200"/>
      <c r="N150" s="201"/>
      <c r="O150" s="201"/>
      <c r="P150" s="201"/>
      <c r="Q150" s="201"/>
      <c r="R150" s="201"/>
      <c r="S150" s="201"/>
      <c r="T150" s="202"/>
      <c r="AT150" s="203" t="s">
        <v>607</v>
      </c>
      <c r="AU150" s="203" t="s">
        <v>525</v>
      </c>
      <c r="AV150" s="12" t="s">
        <v>525</v>
      </c>
      <c r="AW150" s="12" t="s">
        <v>478</v>
      </c>
      <c r="AX150" s="12" t="s">
        <v>516</v>
      </c>
      <c r="AY150" s="203" t="s">
        <v>598</v>
      </c>
    </row>
    <row r="151" spans="2:65" s="12" customFormat="1">
      <c r="B151" s="192"/>
      <c r="C151" s="193"/>
      <c r="D151" s="194" t="s">
        <v>607</v>
      </c>
      <c r="E151" s="195" t="s">
        <v>447</v>
      </c>
      <c r="F151" s="196" t="s">
        <v>1058</v>
      </c>
      <c r="G151" s="193"/>
      <c r="H151" s="197">
        <v>31.2</v>
      </c>
      <c r="I151" s="198"/>
      <c r="J151" s="193"/>
      <c r="K151" s="193"/>
      <c r="L151" s="199"/>
      <c r="M151" s="200"/>
      <c r="N151" s="201"/>
      <c r="O151" s="201"/>
      <c r="P151" s="201"/>
      <c r="Q151" s="201"/>
      <c r="R151" s="201"/>
      <c r="S151" s="201"/>
      <c r="T151" s="202"/>
      <c r="AT151" s="203" t="s">
        <v>607</v>
      </c>
      <c r="AU151" s="203" t="s">
        <v>525</v>
      </c>
      <c r="AV151" s="12" t="s">
        <v>525</v>
      </c>
      <c r="AW151" s="12" t="s">
        <v>478</v>
      </c>
      <c r="AX151" s="12" t="s">
        <v>516</v>
      </c>
      <c r="AY151" s="203" t="s">
        <v>598</v>
      </c>
    </row>
    <row r="152" spans="2:65" s="13" customFormat="1">
      <c r="B152" s="204"/>
      <c r="C152" s="205"/>
      <c r="D152" s="194" t="s">
        <v>607</v>
      </c>
      <c r="E152" s="206" t="s">
        <v>447</v>
      </c>
      <c r="F152" s="207" t="s">
        <v>627</v>
      </c>
      <c r="G152" s="205"/>
      <c r="H152" s="208">
        <v>60.84</v>
      </c>
      <c r="I152" s="209"/>
      <c r="J152" s="205"/>
      <c r="K152" s="205"/>
      <c r="L152" s="210"/>
      <c r="M152" s="211"/>
      <c r="N152" s="212"/>
      <c r="O152" s="212"/>
      <c r="P152" s="212"/>
      <c r="Q152" s="212"/>
      <c r="R152" s="212"/>
      <c r="S152" s="212"/>
      <c r="T152" s="213"/>
      <c r="AT152" s="214" t="s">
        <v>607</v>
      </c>
      <c r="AU152" s="214" t="s">
        <v>525</v>
      </c>
      <c r="AV152" s="13" t="s">
        <v>605</v>
      </c>
      <c r="AW152" s="13" t="s">
        <v>478</v>
      </c>
      <c r="AX152" s="13" t="s">
        <v>523</v>
      </c>
      <c r="AY152" s="214" t="s">
        <v>598</v>
      </c>
    </row>
    <row r="153" spans="2:65" s="12" customFormat="1">
      <c r="B153" s="192"/>
      <c r="C153" s="193"/>
      <c r="D153" s="194" t="s">
        <v>607</v>
      </c>
      <c r="E153" s="193"/>
      <c r="F153" s="196" t="s">
        <v>1059</v>
      </c>
      <c r="G153" s="193"/>
      <c r="H153" s="197">
        <v>101.60299999999999</v>
      </c>
      <c r="I153" s="198"/>
      <c r="J153" s="193"/>
      <c r="K153" s="193"/>
      <c r="L153" s="199"/>
      <c r="M153" s="200"/>
      <c r="N153" s="201"/>
      <c r="O153" s="201"/>
      <c r="P153" s="201"/>
      <c r="Q153" s="201"/>
      <c r="R153" s="201"/>
      <c r="S153" s="201"/>
      <c r="T153" s="202"/>
      <c r="AT153" s="203" t="s">
        <v>607</v>
      </c>
      <c r="AU153" s="203" t="s">
        <v>525</v>
      </c>
      <c r="AV153" s="12" t="s">
        <v>525</v>
      </c>
      <c r="AW153" s="12" t="s">
        <v>450</v>
      </c>
      <c r="AX153" s="12" t="s">
        <v>523</v>
      </c>
      <c r="AY153" s="203" t="s">
        <v>598</v>
      </c>
    </row>
    <row r="154" spans="2:65" s="1" customFormat="1" ht="16.5" customHeight="1">
      <c r="B154" s="34"/>
      <c r="C154" s="180" t="s">
        <v>741</v>
      </c>
      <c r="D154" s="180" t="s">
        <v>600</v>
      </c>
      <c r="E154" s="181" t="s">
        <v>788</v>
      </c>
      <c r="F154" s="182" t="s">
        <v>789</v>
      </c>
      <c r="G154" s="183" t="s">
        <v>669</v>
      </c>
      <c r="H154" s="184">
        <v>75.712000000000003</v>
      </c>
      <c r="I154" s="185"/>
      <c r="J154" s="186">
        <f>ROUND(I154*H154,2)</f>
        <v>0</v>
      </c>
      <c r="K154" s="182" t="s">
        <v>604</v>
      </c>
      <c r="L154" s="38"/>
      <c r="M154" s="187" t="s">
        <v>447</v>
      </c>
      <c r="N154" s="188" t="s">
        <v>487</v>
      </c>
      <c r="O154" s="60"/>
      <c r="P154" s="189">
        <f>O154*H154</f>
        <v>0</v>
      </c>
      <c r="Q154" s="189">
        <v>0</v>
      </c>
      <c r="R154" s="189">
        <f>Q154*H154</f>
        <v>0</v>
      </c>
      <c r="S154" s="189">
        <v>0</v>
      </c>
      <c r="T154" s="190">
        <f>S154*H154</f>
        <v>0</v>
      </c>
      <c r="AR154" s="17" t="s">
        <v>605</v>
      </c>
      <c r="AT154" s="17" t="s">
        <v>600</v>
      </c>
      <c r="AU154" s="17" t="s">
        <v>525</v>
      </c>
      <c r="AY154" s="17" t="s">
        <v>598</v>
      </c>
      <c r="BE154" s="191">
        <f>IF(N154="základní",J154,0)</f>
        <v>0</v>
      </c>
      <c r="BF154" s="191">
        <f>IF(N154="snížená",J154,0)</f>
        <v>0</v>
      </c>
      <c r="BG154" s="191">
        <f>IF(N154="zákl. přenesená",J154,0)</f>
        <v>0</v>
      </c>
      <c r="BH154" s="191">
        <f>IF(N154="sníž. přenesená",J154,0)</f>
        <v>0</v>
      </c>
      <c r="BI154" s="191">
        <f>IF(N154="nulová",J154,0)</f>
        <v>0</v>
      </c>
      <c r="BJ154" s="17" t="s">
        <v>523</v>
      </c>
      <c r="BK154" s="191">
        <f>ROUND(I154*H154,2)</f>
        <v>0</v>
      </c>
      <c r="BL154" s="17" t="s">
        <v>605</v>
      </c>
      <c r="BM154" s="17" t="s">
        <v>790</v>
      </c>
    </row>
    <row r="155" spans="2:65" s="12" customFormat="1">
      <c r="B155" s="192"/>
      <c r="C155" s="193"/>
      <c r="D155" s="194" t="s">
        <v>607</v>
      </c>
      <c r="E155" s="195" t="s">
        <v>447</v>
      </c>
      <c r="F155" s="196" t="s">
        <v>1060</v>
      </c>
      <c r="G155" s="193"/>
      <c r="H155" s="197">
        <v>75.712000000000003</v>
      </c>
      <c r="I155" s="198"/>
      <c r="J155" s="193"/>
      <c r="K155" s="193"/>
      <c r="L155" s="199"/>
      <c r="M155" s="200"/>
      <c r="N155" s="201"/>
      <c r="O155" s="201"/>
      <c r="P155" s="201"/>
      <c r="Q155" s="201"/>
      <c r="R155" s="201"/>
      <c r="S155" s="201"/>
      <c r="T155" s="202"/>
      <c r="AT155" s="203" t="s">
        <v>607</v>
      </c>
      <c r="AU155" s="203" t="s">
        <v>525</v>
      </c>
      <c r="AV155" s="12" t="s">
        <v>525</v>
      </c>
      <c r="AW155" s="12" t="s">
        <v>478</v>
      </c>
      <c r="AX155" s="12" t="s">
        <v>523</v>
      </c>
      <c r="AY155" s="203" t="s">
        <v>598</v>
      </c>
    </row>
    <row r="156" spans="2:65" s="1" customFormat="1" ht="16.5" customHeight="1">
      <c r="B156" s="34"/>
      <c r="C156" s="226" t="s">
        <v>746</v>
      </c>
      <c r="D156" s="226" t="s">
        <v>712</v>
      </c>
      <c r="E156" s="227" t="s">
        <v>796</v>
      </c>
      <c r="F156" s="228" t="s">
        <v>797</v>
      </c>
      <c r="G156" s="229" t="s">
        <v>768</v>
      </c>
      <c r="H156" s="230">
        <v>126.43899999999999</v>
      </c>
      <c r="I156" s="231"/>
      <c r="J156" s="232">
        <f>ROUND(I156*H156,2)</f>
        <v>0</v>
      </c>
      <c r="K156" s="228" t="s">
        <v>604</v>
      </c>
      <c r="L156" s="233"/>
      <c r="M156" s="234" t="s">
        <v>447</v>
      </c>
      <c r="N156" s="235" t="s">
        <v>487</v>
      </c>
      <c r="O156" s="60"/>
      <c r="P156" s="189">
        <f>O156*H156</f>
        <v>0</v>
      </c>
      <c r="Q156" s="189">
        <v>1</v>
      </c>
      <c r="R156" s="189">
        <f>Q156*H156</f>
        <v>126.43899999999999</v>
      </c>
      <c r="S156" s="189">
        <v>0</v>
      </c>
      <c r="T156" s="190">
        <f>S156*H156</f>
        <v>0</v>
      </c>
      <c r="AR156" s="17" t="s">
        <v>639</v>
      </c>
      <c r="AT156" s="17" t="s">
        <v>712</v>
      </c>
      <c r="AU156" s="17" t="s">
        <v>525</v>
      </c>
      <c r="AY156" s="17" t="s">
        <v>598</v>
      </c>
      <c r="BE156" s="191">
        <f>IF(N156="základní",J156,0)</f>
        <v>0</v>
      </c>
      <c r="BF156" s="191">
        <f>IF(N156="snížená",J156,0)</f>
        <v>0</v>
      </c>
      <c r="BG156" s="191">
        <f>IF(N156="zákl. přenesená",J156,0)</f>
        <v>0</v>
      </c>
      <c r="BH156" s="191">
        <f>IF(N156="sníž. přenesená",J156,0)</f>
        <v>0</v>
      </c>
      <c r="BI156" s="191">
        <f>IF(N156="nulová",J156,0)</f>
        <v>0</v>
      </c>
      <c r="BJ156" s="17" t="s">
        <v>523</v>
      </c>
      <c r="BK156" s="191">
        <f>ROUND(I156*H156,2)</f>
        <v>0</v>
      </c>
      <c r="BL156" s="17" t="s">
        <v>605</v>
      </c>
      <c r="BM156" s="17" t="s">
        <v>798</v>
      </c>
    </row>
    <row r="157" spans="2:65" s="12" customFormat="1">
      <c r="B157" s="192"/>
      <c r="C157" s="193"/>
      <c r="D157" s="194" t="s">
        <v>607</v>
      </c>
      <c r="E157" s="193"/>
      <c r="F157" s="196" t="s">
        <v>1061</v>
      </c>
      <c r="G157" s="193"/>
      <c r="H157" s="197">
        <v>126.43899999999999</v>
      </c>
      <c r="I157" s="198"/>
      <c r="J157" s="193"/>
      <c r="K157" s="193"/>
      <c r="L157" s="199"/>
      <c r="M157" s="200"/>
      <c r="N157" s="201"/>
      <c r="O157" s="201"/>
      <c r="P157" s="201"/>
      <c r="Q157" s="201"/>
      <c r="R157" s="201"/>
      <c r="S157" s="201"/>
      <c r="T157" s="202"/>
      <c r="AT157" s="203" t="s">
        <v>607</v>
      </c>
      <c r="AU157" s="203" t="s">
        <v>525</v>
      </c>
      <c r="AV157" s="12" t="s">
        <v>525</v>
      </c>
      <c r="AW157" s="12" t="s">
        <v>450</v>
      </c>
      <c r="AX157" s="12" t="s">
        <v>523</v>
      </c>
      <c r="AY157" s="203" t="s">
        <v>598</v>
      </c>
    </row>
    <row r="158" spans="2:65" s="1" customFormat="1" ht="16.5" customHeight="1">
      <c r="B158" s="34"/>
      <c r="C158" s="180" t="s">
        <v>756</v>
      </c>
      <c r="D158" s="180" t="s">
        <v>600</v>
      </c>
      <c r="E158" s="181" t="s">
        <v>801</v>
      </c>
      <c r="F158" s="182" t="s">
        <v>802</v>
      </c>
      <c r="G158" s="183" t="s">
        <v>603</v>
      </c>
      <c r="H158" s="184">
        <v>120.88</v>
      </c>
      <c r="I158" s="185"/>
      <c r="J158" s="186">
        <f>ROUND(I158*H158,2)</f>
        <v>0</v>
      </c>
      <c r="K158" s="182" t="s">
        <v>604</v>
      </c>
      <c r="L158" s="38"/>
      <c r="M158" s="187" t="s">
        <v>447</v>
      </c>
      <c r="N158" s="188" t="s">
        <v>487</v>
      </c>
      <c r="O158" s="60"/>
      <c r="P158" s="189">
        <f>O158*H158</f>
        <v>0</v>
      </c>
      <c r="Q158" s="189">
        <v>0</v>
      </c>
      <c r="R158" s="189">
        <f>Q158*H158</f>
        <v>0</v>
      </c>
      <c r="S158" s="189">
        <v>0</v>
      </c>
      <c r="T158" s="190">
        <f>S158*H158</f>
        <v>0</v>
      </c>
      <c r="AR158" s="17" t="s">
        <v>605</v>
      </c>
      <c r="AT158" s="17" t="s">
        <v>600</v>
      </c>
      <c r="AU158" s="17" t="s">
        <v>525</v>
      </c>
      <c r="AY158" s="17" t="s">
        <v>598</v>
      </c>
      <c r="BE158" s="191">
        <f>IF(N158="základní",J158,0)</f>
        <v>0</v>
      </c>
      <c r="BF158" s="191">
        <f>IF(N158="snížená",J158,0)</f>
        <v>0</v>
      </c>
      <c r="BG158" s="191">
        <f>IF(N158="zákl. přenesená",J158,0)</f>
        <v>0</v>
      </c>
      <c r="BH158" s="191">
        <f>IF(N158="sníž. přenesená",J158,0)</f>
        <v>0</v>
      </c>
      <c r="BI158" s="191">
        <f>IF(N158="nulová",J158,0)</f>
        <v>0</v>
      </c>
      <c r="BJ158" s="17" t="s">
        <v>523</v>
      </c>
      <c r="BK158" s="191">
        <f>ROUND(I158*H158,2)</f>
        <v>0</v>
      </c>
      <c r="BL158" s="17" t="s">
        <v>605</v>
      </c>
      <c r="BM158" s="17" t="s">
        <v>803</v>
      </c>
    </row>
    <row r="159" spans="2:65" s="12" customFormat="1">
      <c r="B159" s="192"/>
      <c r="C159" s="193"/>
      <c r="D159" s="194" t="s">
        <v>607</v>
      </c>
      <c r="E159" s="195" t="s">
        <v>447</v>
      </c>
      <c r="F159" s="196" t="s">
        <v>1062</v>
      </c>
      <c r="G159" s="193"/>
      <c r="H159" s="197">
        <v>120.88</v>
      </c>
      <c r="I159" s="198"/>
      <c r="J159" s="193"/>
      <c r="K159" s="193"/>
      <c r="L159" s="199"/>
      <c r="M159" s="200"/>
      <c r="N159" s="201"/>
      <c r="O159" s="201"/>
      <c r="P159" s="201"/>
      <c r="Q159" s="201"/>
      <c r="R159" s="201"/>
      <c r="S159" s="201"/>
      <c r="T159" s="202"/>
      <c r="AT159" s="203" t="s">
        <v>607</v>
      </c>
      <c r="AU159" s="203" t="s">
        <v>525</v>
      </c>
      <c r="AV159" s="12" t="s">
        <v>525</v>
      </c>
      <c r="AW159" s="12" t="s">
        <v>478</v>
      </c>
      <c r="AX159" s="12" t="s">
        <v>523</v>
      </c>
      <c r="AY159" s="203" t="s">
        <v>598</v>
      </c>
    </row>
    <row r="160" spans="2:65" s="1" customFormat="1" ht="16.5" customHeight="1">
      <c r="B160" s="34"/>
      <c r="C160" s="180" t="s">
        <v>761</v>
      </c>
      <c r="D160" s="180" t="s">
        <v>600</v>
      </c>
      <c r="E160" s="181" t="s">
        <v>808</v>
      </c>
      <c r="F160" s="182" t="s">
        <v>809</v>
      </c>
      <c r="G160" s="183" t="s">
        <v>603</v>
      </c>
      <c r="H160" s="184">
        <v>120.88</v>
      </c>
      <c r="I160" s="185"/>
      <c r="J160" s="186">
        <f>ROUND(I160*H160,2)</f>
        <v>0</v>
      </c>
      <c r="K160" s="182" t="s">
        <v>604</v>
      </c>
      <c r="L160" s="38"/>
      <c r="M160" s="187" t="s">
        <v>447</v>
      </c>
      <c r="N160" s="188" t="s">
        <v>487</v>
      </c>
      <c r="O160" s="60"/>
      <c r="P160" s="189">
        <f>O160*H160</f>
        <v>0</v>
      </c>
      <c r="Q160" s="189">
        <v>1.2700000000000001E-3</v>
      </c>
      <c r="R160" s="189">
        <f>Q160*H160</f>
        <v>0.1535176</v>
      </c>
      <c r="S160" s="189">
        <v>0</v>
      </c>
      <c r="T160" s="190">
        <f>S160*H160</f>
        <v>0</v>
      </c>
      <c r="AR160" s="17" t="s">
        <v>605</v>
      </c>
      <c r="AT160" s="17" t="s">
        <v>600</v>
      </c>
      <c r="AU160" s="17" t="s">
        <v>525</v>
      </c>
      <c r="AY160" s="17" t="s">
        <v>598</v>
      </c>
      <c r="BE160" s="191">
        <f>IF(N160="základní",J160,0)</f>
        <v>0</v>
      </c>
      <c r="BF160" s="191">
        <f>IF(N160="snížená",J160,0)</f>
        <v>0</v>
      </c>
      <c r="BG160" s="191">
        <f>IF(N160="zákl. přenesená",J160,0)</f>
        <v>0</v>
      </c>
      <c r="BH160" s="191">
        <f>IF(N160="sníž. přenesená",J160,0)</f>
        <v>0</v>
      </c>
      <c r="BI160" s="191">
        <f>IF(N160="nulová",J160,0)</f>
        <v>0</v>
      </c>
      <c r="BJ160" s="17" t="s">
        <v>523</v>
      </c>
      <c r="BK160" s="191">
        <f>ROUND(I160*H160,2)</f>
        <v>0</v>
      </c>
      <c r="BL160" s="17" t="s">
        <v>605</v>
      </c>
      <c r="BM160" s="17" t="s">
        <v>810</v>
      </c>
    </row>
    <row r="161" spans="2:65" s="1" customFormat="1" ht="16.5" customHeight="1">
      <c r="B161" s="34"/>
      <c r="C161" s="226" t="s">
        <v>765</v>
      </c>
      <c r="D161" s="226" t="s">
        <v>712</v>
      </c>
      <c r="E161" s="227" t="s">
        <v>812</v>
      </c>
      <c r="F161" s="228" t="s">
        <v>813</v>
      </c>
      <c r="G161" s="229" t="s">
        <v>814</v>
      </c>
      <c r="H161" s="230">
        <v>3.0219999999999998</v>
      </c>
      <c r="I161" s="231"/>
      <c r="J161" s="232">
        <f>ROUND(I161*H161,2)</f>
        <v>0</v>
      </c>
      <c r="K161" s="228" t="s">
        <v>604</v>
      </c>
      <c r="L161" s="233"/>
      <c r="M161" s="234" t="s">
        <v>447</v>
      </c>
      <c r="N161" s="235" t="s">
        <v>487</v>
      </c>
      <c r="O161" s="60"/>
      <c r="P161" s="189">
        <f>O161*H161</f>
        <v>0</v>
      </c>
      <c r="Q161" s="189">
        <v>1E-3</v>
      </c>
      <c r="R161" s="189">
        <f>Q161*H161</f>
        <v>3.0219999999999999E-3</v>
      </c>
      <c r="S161" s="189">
        <v>0</v>
      </c>
      <c r="T161" s="190">
        <f>S161*H161</f>
        <v>0</v>
      </c>
      <c r="AR161" s="17" t="s">
        <v>639</v>
      </c>
      <c r="AT161" s="17" t="s">
        <v>712</v>
      </c>
      <c r="AU161" s="17" t="s">
        <v>525</v>
      </c>
      <c r="AY161" s="17" t="s">
        <v>598</v>
      </c>
      <c r="BE161" s="191">
        <f>IF(N161="základní",J161,0)</f>
        <v>0</v>
      </c>
      <c r="BF161" s="191">
        <f>IF(N161="snížená",J161,0)</f>
        <v>0</v>
      </c>
      <c r="BG161" s="191">
        <f>IF(N161="zákl. přenesená",J161,0)</f>
        <v>0</v>
      </c>
      <c r="BH161" s="191">
        <f>IF(N161="sníž. přenesená",J161,0)</f>
        <v>0</v>
      </c>
      <c r="BI161" s="191">
        <f>IF(N161="nulová",J161,0)</f>
        <v>0</v>
      </c>
      <c r="BJ161" s="17" t="s">
        <v>523</v>
      </c>
      <c r="BK161" s="191">
        <f>ROUND(I161*H161,2)</f>
        <v>0</v>
      </c>
      <c r="BL161" s="17" t="s">
        <v>605</v>
      </c>
      <c r="BM161" s="17" t="s">
        <v>815</v>
      </c>
    </row>
    <row r="162" spans="2:65" s="12" customFormat="1">
      <c r="B162" s="192"/>
      <c r="C162" s="193"/>
      <c r="D162" s="194" t="s">
        <v>607</v>
      </c>
      <c r="E162" s="193"/>
      <c r="F162" s="196" t="s">
        <v>1063</v>
      </c>
      <c r="G162" s="193"/>
      <c r="H162" s="197">
        <v>3.0219999999999998</v>
      </c>
      <c r="I162" s="198"/>
      <c r="J162" s="193"/>
      <c r="K162" s="193"/>
      <c r="L162" s="199"/>
      <c r="M162" s="200"/>
      <c r="N162" s="201"/>
      <c r="O162" s="201"/>
      <c r="P162" s="201"/>
      <c r="Q162" s="201"/>
      <c r="R162" s="201"/>
      <c r="S162" s="201"/>
      <c r="T162" s="202"/>
      <c r="AT162" s="203" t="s">
        <v>607</v>
      </c>
      <c r="AU162" s="203" t="s">
        <v>525</v>
      </c>
      <c r="AV162" s="12" t="s">
        <v>525</v>
      </c>
      <c r="AW162" s="12" t="s">
        <v>450</v>
      </c>
      <c r="AX162" s="12" t="s">
        <v>523</v>
      </c>
      <c r="AY162" s="203" t="s">
        <v>598</v>
      </c>
    </row>
    <row r="163" spans="2:65" s="11" customFormat="1" ht="22.9" customHeight="1">
      <c r="B163" s="164"/>
      <c r="C163" s="165"/>
      <c r="D163" s="166" t="s">
        <v>515</v>
      </c>
      <c r="E163" s="178" t="s">
        <v>525</v>
      </c>
      <c r="F163" s="178" t="s">
        <v>817</v>
      </c>
      <c r="G163" s="165"/>
      <c r="H163" s="165"/>
      <c r="I163" s="168"/>
      <c r="J163" s="179">
        <f>BK163</f>
        <v>0</v>
      </c>
      <c r="K163" s="165"/>
      <c r="L163" s="170"/>
      <c r="M163" s="171"/>
      <c r="N163" s="172"/>
      <c r="O163" s="172"/>
      <c r="P163" s="173">
        <f>SUM(P164:P166)</f>
        <v>0</v>
      </c>
      <c r="Q163" s="172"/>
      <c r="R163" s="173">
        <f>SUM(R164:R166)</f>
        <v>1.4196000000000002E-2</v>
      </c>
      <c r="S163" s="172"/>
      <c r="T163" s="174">
        <f>SUM(T164:T166)</f>
        <v>0</v>
      </c>
      <c r="AR163" s="175" t="s">
        <v>523</v>
      </c>
      <c r="AT163" s="176" t="s">
        <v>515</v>
      </c>
      <c r="AU163" s="176" t="s">
        <v>523</v>
      </c>
      <c r="AY163" s="175" t="s">
        <v>598</v>
      </c>
      <c r="BK163" s="177">
        <f>SUM(BK164:BK166)</f>
        <v>0</v>
      </c>
    </row>
    <row r="164" spans="2:65" s="1" customFormat="1" ht="16.5" customHeight="1">
      <c r="B164" s="34"/>
      <c r="C164" s="180" t="s">
        <v>771</v>
      </c>
      <c r="D164" s="180" t="s">
        <v>600</v>
      </c>
      <c r="E164" s="181" t="s">
        <v>819</v>
      </c>
      <c r="F164" s="182" t="s">
        <v>820</v>
      </c>
      <c r="G164" s="183" t="s">
        <v>700</v>
      </c>
      <c r="H164" s="184">
        <v>236.6</v>
      </c>
      <c r="I164" s="185"/>
      <c r="J164" s="186">
        <f>ROUND(I164*H164,2)</f>
        <v>0</v>
      </c>
      <c r="K164" s="182" t="s">
        <v>821</v>
      </c>
      <c r="L164" s="38"/>
      <c r="M164" s="187" t="s">
        <v>447</v>
      </c>
      <c r="N164" s="188" t="s">
        <v>487</v>
      </c>
      <c r="O164" s="60"/>
      <c r="P164" s="189">
        <f>O164*H164</f>
        <v>0</v>
      </c>
      <c r="Q164" s="189">
        <v>0</v>
      </c>
      <c r="R164" s="189">
        <f>Q164*H164</f>
        <v>0</v>
      </c>
      <c r="S164" s="189">
        <v>0</v>
      </c>
      <c r="T164" s="190">
        <f>S164*H164</f>
        <v>0</v>
      </c>
      <c r="AR164" s="17" t="s">
        <v>822</v>
      </c>
      <c r="AT164" s="17" t="s">
        <v>600</v>
      </c>
      <c r="AU164" s="17" t="s">
        <v>525</v>
      </c>
      <c r="AY164" s="17" t="s">
        <v>598</v>
      </c>
      <c r="BE164" s="191">
        <f>IF(N164="základní",J164,0)</f>
        <v>0</v>
      </c>
      <c r="BF164" s="191">
        <f>IF(N164="snížená",J164,0)</f>
        <v>0</v>
      </c>
      <c r="BG164" s="191">
        <f>IF(N164="zákl. přenesená",J164,0)</f>
        <v>0</v>
      </c>
      <c r="BH164" s="191">
        <f>IF(N164="sníž. přenesená",J164,0)</f>
        <v>0</v>
      </c>
      <c r="BI164" s="191">
        <f>IF(N164="nulová",J164,0)</f>
        <v>0</v>
      </c>
      <c r="BJ164" s="17" t="s">
        <v>523</v>
      </c>
      <c r="BK164" s="191">
        <f>ROUND(I164*H164,2)</f>
        <v>0</v>
      </c>
      <c r="BL164" s="17" t="s">
        <v>822</v>
      </c>
      <c r="BM164" s="17" t="s">
        <v>823</v>
      </c>
    </row>
    <row r="165" spans="2:65" s="1" customFormat="1" ht="16.5" customHeight="1">
      <c r="B165" s="34"/>
      <c r="C165" s="226" t="s">
        <v>776</v>
      </c>
      <c r="D165" s="226" t="s">
        <v>712</v>
      </c>
      <c r="E165" s="227" t="s">
        <v>826</v>
      </c>
      <c r="F165" s="228" t="s">
        <v>827</v>
      </c>
      <c r="G165" s="229" t="s">
        <v>700</v>
      </c>
      <c r="H165" s="230">
        <v>283.92</v>
      </c>
      <c r="I165" s="231"/>
      <c r="J165" s="232">
        <f>ROUND(I165*H165,2)</f>
        <v>0</v>
      </c>
      <c r="K165" s="228" t="s">
        <v>828</v>
      </c>
      <c r="L165" s="233"/>
      <c r="M165" s="234" t="s">
        <v>447</v>
      </c>
      <c r="N165" s="235" t="s">
        <v>487</v>
      </c>
      <c r="O165" s="60"/>
      <c r="P165" s="189">
        <f>O165*H165</f>
        <v>0</v>
      </c>
      <c r="Q165" s="189">
        <v>5.0000000000000002E-5</v>
      </c>
      <c r="R165" s="189">
        <f>Q165*H165</f>
        <v>1.4196000000000002E-2</v>
      </c>
      <c r="S165" s="189">
        <v>0</v>
      </c>
      <c r="T165" s="190">
        <f>S165*H165</f>
        <v>0</v>
      </c>
      <c r="AR165" s="17" t="s">
        <v>829</v>
      </c>
      <c r="AT165" s="17" t="s">
        <v>712</v>
      </c>
      <c r="AU165" s="17" t="s">
        <v>525</v>
      </c>
      <c r="AY165" s="17" t="s">
        <v>598</v>
      </c>
      <c r="BE165" s="191">
        <f>IF(N165="základní",J165,0)</f>
        <v>0</v>
      </c>
      <c r="BF165" s="191">
        <f>IF(N165="snížená",J165,0)</f>
        <v>0</v>
      </c>
      <c r="BG165" s="191">
        <f>IF(N165="zákl. přenesená",J165,0)</f>
        <v>0</v>
      </c>
      <c r="BH165" s="191">
        <f>IF(N165="sníž. přenesená",J165,0)</f>
        <v>0</v>
      </c>
      <c r="BI165" s="191">
        <f>IF(N165="nulová",J165,0)</f>
        <v>0</v>
      </c>
      <c r="BJ165" s="17" t="s">
        <v>523</v>
      </c>
      <c r="BK165" s="191">
        <f>ROUND(I165*H165,2)</f>
        <v>0</v>
      </c>
      <c r="BL165" s="17" t="s">
        <v>829</v>
      </c>
      <c r="BM165" s="17" t="s">
        <v>830</v>
      </c>
    </row>
    <row r="166" spans="2:65" s="12" customFormat="1">
      <c r="B166" s="192"/>
      <c r="C166" s="193"/>
      <c r="D166" s="194" t="s">
        <v>607</v>
      </c>
      <c r="E166" s="193"/>
      <c r="F166" s="196" t="s">
        <v>1064</v>
      </c>
      <c r="G166" s="193"/>
      <c r="H166" s="197">
        <v>283.92</v>
      </c>
      <c r="I166" s="198"/>
      <c r="J166" s="193"/>
      <c r="K166" s="193"/>
      <c r="L166" s="199"/>
      <c r="M166" s="200"/>
      <c r="N166" s="201"/>
      <c r="O166" s="201"/>
      <c r="P166" s="201"/>
      <c r="Q166" s="201"/>
      <c r="R166" s="201"/>
      <c r="S166" s="201"/>
      <c r="T166" s="202"/>
      <c r="AT166" s="203" t="s">
        <v>607</v>
      </c>
      <c r="AU166" s="203" t="s">
        <v>525</v>
      </c>
      <c r="AV166" s="12" t="s">
        <v>525</v>
      </c>
      <c r="AW166" s="12" t="s">
        <v>450</v>
      </c>
      <c r="AX166" s="12" t="s">
        <v>523</v>
      </c>
      <c r="AY166" s="203" t="s">
        <v>598</v>
      </c>
    </row>
    <row r="167" spans="2:65" s="11" customFormat="1" ht="22.9" customHeight="1">
      <c r="B167" s="164"/>
      <c r="C167" s="165"/>
      <c r="D167" s="166" t="s">
        <v>515</v>
      </c>
      <c r="E167" s="178" t="s">
        <v>605</v>
      </c>
      <c r="F167" s="178" t="s">
        <v>832</v>
      </c>
      <c r="G167" s="165"/>
      <c r="H167" s="165"/>
      <c r="I167" s="168"/>
      <c r="J167" s="179">
        <f>BK167</f>
        <v>0</v>
      </c>
      <c r="K167" s="165"/>
      <c r="L167" s="170"/>
      <c r="M167" s="171"/>
      <c r="N167" s="172"/>
      <c r="O167" s="172"/>
      <c r="P167" s="173">
        <f>SUM(P168:P169)</f>
        <v>0</v>
      </c>
      <c r="Q167" s="172"/>
      <c r="R167" s="173">
        <f>SUM(R168:R169)</f>
        <v>0</v>
      </c>
      <c r="S167" s="172"/>
      <c r="T167" s="174">
        <f>SUM(T168:T169)</f>
        <v>0</v>
      </c>
      <c r="AR167" s="175" t="s">
        <v>523</v>
      </c>
      <c r="AT167" s="176" t="s">
        <v>515</v>
      </c>
      <c r="AU167" s="176" t="s">
        <v>523</v>
      </c>
      <c r="AY167" s="175" t="s">
        <v>598</v>
      </c>
      <c r="BK167" s="177">
        <f>SUM(BK168:BK169)</f>
        <v>0</v>
      </c>
    </row>
    <row r="168" spans="2:65" s="1" customFormat="1" ht="16.5" customHeight="1">
      <c r="B168" s="34"/>
      <c r="C168" s="180" t="s">
        <v>787</v>
      </c>
      <c r="D168" s="180" t="s">
        <v>600</v>
      </c>
      <c r="E168" s="181" t="s">
        <v>834</v>
      </c>
      <c r="F168" s="182" t="s">
        <v>835</v>
      </c>
      <c r="G168" s="183" t="s">
        <v>669</v>
      </c>
      <c r="H168" s="184">
        <v>18.928000000000001</v>
      </c>
      <c r="I168" s="185"/>
      <c r="J168" s="186">
        <f>ROUND(I168*H168,2)</f>
        <v>0</v>
      </c>
      <c r="K168" s="182" t="s">
        <v>604</v>
      </c>
      <c r="L168" s="38"/>
      <c r="M168" s="187" t="s">
        <v>447</v>
      </c>
      <c r="N168" s="188" t="s">
        <v>487</v>
      </c>
      <c r="O168" s="60"/>
      <c r="P168" s="189">
        <f>O168*H168</f>
        <v>0</v>
      </c>
      <c r="Q168" s="189">
        <v>0</v>
      </c>
      <c r="R168" s="189">
        <f>Q168*H168</f>
        <v>0</v>
      </c>
      <c r="S168" s="189">
        <v>0</v>
      </c>
      <c r="T168" s="190">
        <f>S168*H168</f>
        <v>0</v>
      </c>
      <c r="AR168" s="17" t="s">
        <v>605</v>
      </c>
      <c r="AT168" s="17" t="s">
        <v>600</v>
      </c>
      <c r="AU168" s="17" t="s">
        <v>525</v>
      </c>
      <c r="AY168" s="17" t="s">
        <v>598</v>
      </c>
      <c r="BE168" s="191">
        <f>IF(N168="základní",J168,0)</f>
        <v>0</v>
      </c>
      <c r="BF168" s="191">
        <f>IF(N168="snížená",J168,0)</f>
        <v>0</v>
      </c>
      <c r="BG168" s="191">
        <f>IF(N168="zákl. přenesená",J168,0)</f>
        <v>0</v>
      </c>
      <c r="BH168" s="191">
        <f>IF(N168="sníž. přenesená",J168,0)</f>
        <v>0</v>
      </c>
      <c r="BI168" s="191">
        <f>IF(N168="nulová",J168,0)</f>
        <v>0</v>
      </c>
      <c r="BJ168" s="17" t="s">
        <v>523</v>
      </c>
      <c r="BK168" s="191">
        <f>ROUND(I168*H168,2)</f>
        <v>0</v>
      </c>
      <c r="BL168" s="17" t="s">
        <v>605</v>
      </c>
      <c r="BM168" s="17" t="s">
        <v>836</v>
      </c>
    </row>
    <row r="169" spans="2:65" s="12" customFormat="1">
      <c r="B169" s="192"/>
      <c r="C169" s="193"/>
      <c r="D169" s="194" t="s">
        <v>607</v>
      </c>
      <c r="E169" s="195" t="s">
        <v>447</v>
      </c>
      <c r="F169" s="196" t="s">
        <v>1065</v>
      </c>
      <c r="G169" s="193"/>
      <c r="H169" s="197">
        <v>18.928000000000001</v>
      </c>
      <c r="I169" s="198"/>
      <c r="J169" s="193"/>
      <c r="K169" s="193"/>
      <c r="L169" s="199"/>
      <c r="M169" s="200"/>
      <c r="N169" s="201"/>
      <c r="O169" s="201"/>
      <c r="P169" s="201"/>
      <c r="Q169" s="201"/>
      <c r="R169" s="201"/>
      <c r="S169" s="201"/>
      <c r="T169" s="202"/>
      <c r="AT169" s="203" t="s">
        <v>607</v>
      </c>
      <c r="AU169" s="203" t="s">
        <v>525</v>
      </c>
      <c r="AV169" s="12" t="s">
        <v>525</v>
      </c>
      <c r="AW169" s="12" t="s">
        <v>478</v>
      </c>
      <c r="AX169" s="12" t="s">
        <v>523</v>
      </c>
      <c r="AY169" s="203" t="s">
        <v>598</v>
      </c>
    </row>
    <row r="170" spans="2:65" s="11" customFormat="1" ht="22.9" customHeight="1">
      <c r="B170" s="164"/>
      <c r="C170" s="165"/>
      <c r="D170" s="166" t="s">
        <v>515</v>
      </c>
      <c r="E170" s="178" t="s">
        <v>619</v>
      </c>
      <c r="F170" s="178" t="s">
        <v>841</v>
      </c>
      <c r="G170" s="165"/>
      <c r="H170" s="165"/>
      <c r="I170" s="168"/>
      <c r="J170" s="179">
        <f>BK170</f>
        <v>0</v>
      </c>
      <c r="K170" s="165"/>
      <c r="L170" s="170"/>
      <c r="M170" s="171"/>
      <c r="N170" s="172"/>
      <c r="O170" s="172"/>
      <c r="P170" s="173">
        <f>SUM(P171:P203)</f>
        <v>0</v>
      </c>
      <c r="Q170" s="172"/>
      <c r="R170" s="173">
        <f>SUM(R171:R203)</f>
        <v>5.6052000000000008</v>
      </c>
      <c r="S170" s="172"/>
      <c r="T170" s="174">
        <f>SUM(T171:T203)</f>
        <v>0</v>
      </c>
      <c r="AR170" s="175" t="s">
        <v>523</v>
      </c>
      <c r="AT170" s="176" t="s">
        <v>515</v>
      </c>
      <c r="AU170" s="176" t="s">
        <v>523</v>
      </c>
      <c r="AY170" s="175" t="s">
        <v>598</v>
      </c>
      <c r="BK170" s="177">
        <f>SUM(BK171:BK203)</f>
        <v>0</v>
      </c>
    </row>
    <row r="171" spans="2:65" s="1" customFormat="1" ht="16.5" customHeight="1">
      <c r="B171" s="34"/>
      <c r="C171" s="180" t="s">
        <v>795</v>
      </c>
      <c r="D171" s="180" t="s">
        <v>600</v>
      </c>
      <c r="E171" s="181" t="s">
        <v>843</v>
      </c>
      <c r="F171" s="182" t="s">
        <v>844</v>
      </c>
      <c r="G171" s="183" t="s">
        <v>603</v>
      </c>
      <c r="H171" s="184">
        <v>22.8</v>
      </c>
      <c r="I171" s="185"/>
      <c r="J171" s="186">
        <f>ROUND(I171*H171,2)</f>
        <v>0</v>
      </c>
      <c r="K171" s="182" t="s">
        <v>604</v>
      </c>
      <c r="L171" s="38"/>
      <c r="M171" s="187" t="s">
        <v>447</v>
      </c>
      <c r="N171" s="188" t="s">
        <v>487</v>
      </c>
      <c r="O171" s="60"/>
      <c r="P171" s="189">
        <f>O171*H171</f>
        <v>0</v>
      </c>
      <c r="Q171" s="189">
        <v>0</v>
      </c>
      <c r="R171" s="189">
        <f>Q171*H171</f>
        <v>0</v>
      </c>
      <c r="S171" s="189">
        <v>0</v>
      </c>
      <c r="T171" s="190">
        <f>S171*H171</f>
        <v>0</v>
      </c>
      <c r="AR171" s="17" t="s">
        <v>605</v>
      </c>
      <c r="AT171" s="17" t="s">
        <v>600</v>
      </c>
      <c r="AU171" s="17" t="s">
        <v>525</v>
      </c>
      <c r="AY171" s="17" t="s">
        <v>598</v>
      </c>
      <c r="BE171" s="191">
        <f>IF(N171="základní",J171,0)</f>
        <v>0</v>
      </c>
      <c r="BF171" s="191">
        <f>IF(N171="snížená",J171,0)</f>
        <v>0</v>
      </c>
      <c r="BG171" s="191">
        <f>IF(N171="zákl. přenesená",J171,0)</f>
        <v>0</v>
      </c>
      <c r="BH171" s="191">
        <f>IF(N171="sníž. přenesená",J171,0)</f>
        <v>0</v>
      </c>
      <c r="BI171" s="191">
        <f>IF(N171="nulová",J171,0)</f>
        <v>0</v>
      </c>
      <c r="BJ171" s="17" t="s">
        <v>523</v>
      </c>
      <c r="BK171" s="191">
        <f>ROUND(I171*H171,2)</f>
        <v>0</v>
      </c>
      <c r="BL171" s="17" t="s">
        <v>605</v>
      </c>
      <c r="BM171" s="17" t="s">
        <v>845</v>
      </c>
    </row>
    <row r="172" spans="2:65" s="12" customFormat="1">
      <c r="B172" s="192"/>
      <c r="C172" s="193"/>
      <c r="D172" s="194" t="s">
        <v>607</v>
      </c>
      <c r="E172" s="195" t="s">
        <v>447</v>
      </c>
      <c r="F172" s="196" t="s">
        <v>1023</v>
      </c>
      <c r="G172" s="193"/>
      <c r="H172" s="197">
        <v>22.8</v>
      </c>
      <c r="I172" s="198"/>
      <c r="J172" s="193"/>
      <c r="K172" s="193"/>
      <c r="L172" s="199"/>
      <c r="M172" s="200"/>
      <c r="N172" s="201"/>
      <c r="O172" s="201"/>
      <c r="P172" s="201"/>
      <c r="Q172" s="201"/>
      <c r="R172" s="201"/>
      <c r="S172" s="201"/>
      <c r="T172" s="202"/>
      <c r="AT172" s="203" t="s">
        <v>607</v>
      </c>
      <c r="AU172" s="203" t="s">
        <v>525</v>
      </c>
      <c r="AV172" s="12" t="s">
        <v>525</v>
      </c>
      <c r="AW172" s="12" t="s">
        <v>478</v>
      </c>
      <c r="AX172" s="12" t="s">
        <v>523</v>
      </c>
      <c r="AY172" s="203" t="s">
        <v>598</v>
      </c>
    </row>
    <row r="173" spans="2:65" s="1" customFormat="1" ht="16.5" customHeight="1">
      <c r="B173" s="34"/>
      <c r="C173" s="180" t="s">
        <v>800</v>
      </c>
      <c r="D173" s="180" t="s">
        <v>600</v>
      </c>
      <c r="E173" s="181" t="s">
        <v>849</v>
      </c>
      <c r="F173" s="182" t="s">
        <v>850</v>
      </c>
      <c r="G173" s="183" t="s">
        <v>603</v>
      </c>
      <c r="H173" s="184">
        <v>21.6</v>
      </c>
      <c r="I173" s="185"/>
      <c r="J173" s="186">
        <f>ROUND(I173*H173,2)</f>
        <v>0</v>
      </c>
      <c r="K173" s="182" t="s">
        <v>604</v>
      </c>
      <c r="L173" s="38"/>
      <c r="M173" s="187" t="s">
        <v>447</v>
      </c>
      <c r="N173" s="188" t="s">
        <v>487</v>
      </c>
      <c r="O173" s="60"/>
      <c r="P173" s="189">
        <f>O173*H173</f>
        <v>0</v>
      </c>
      <c r="Q173" s="189">
        <v>0</v>
      </c>
      <c r="R173" s="189">
        <f>Q173*H173</f>
        <v>0</v>
      </c>
      <c r="S173" s="189">
        <v>0</v>
      </c>
      <c r="T173" s="190">
        <f>S173*H173</f>
        <v>0</v>
      </c>
      <c r="AR173" s="17" t="s">
        <v>605</v>
      </c>
      <c r="AT173" s="17" t="s">
        <v>600</v>
      </c>
      <c r="AU173" s="17" t="s">
        <v>525</v>
      </c>
      <c r="AY173" s="17" t="s">
        <v>598</v>
      </c>
      <c r="BE173" s="191">
        <f>IF(N173="základní",J173,0)</f>
        <v>0</v>
      </c>
      <c r="BF173" s="191">
        <f>IF(N173="snížená",J173,0)</f>
        <v>0</v>
      </c>
      <c r="BG173" s="191">
        <f>IF(N173="zákl. přenesená",J173,0)</f>
        <v>0</v>
      </c>
      <c r="BH173" s="191">
        <f>IF(N173="sníž. přenesená",J173,0)</f>
        <v>0</v>
      </c>
      <c r="BI173" s="191">
        <f>IF(N173="nulová",J173,0)</f>
        <v>0</v>
      </c>
      <c r="BJ173" s="17" t="s">
        <v>523</v>
      </c>
      <c r="BK173" s="191">
        <f>ROUND(I173*H173,2)</f>
        <v>0</v>
      </c>
      <c r="BL173" s="17" t="s">
        <v>605</v>
      </c>
      <c r="BM173" s="17" t="s">
        <v>851</v>
      </c>
    </row>
    <row r="174" spans="2:65" s="12" customFormat="1">
      <c r="B174" s="192"/>
      <c r="C174" s="193"/>
      <c r="D174" s="194" t="s">
        <v>607</v>
      </c>
      <c r="E174" s="195" t="s">
        <v>447</v>
      </c>
      <c r="F174" s="196" t="s">
        <v>1066</v>
      </c>
      <c r="G174" s="193"/>
      <c r="H174" s="197">
        <v>16</v>
      </c>
      <c r="I174" s="198"/>
      <c r="J174" s="193"/>
      <c r="K174" s="193"/>
      <c r="L174" s="199"/>
      <c r="M174" s="200"/>
      <c r="N174" s="201"/>
      <c r="O174" s="201"/>
      <c r="P174" s="201"/>
      <c r="Q174" s="201"/>
      <c r="R174" s="201"/>
      <c r="S174" s="201"/>
      <c r="T174" s="202"/>
      <c r="AT174" s="203" t="s">
        <v>607</v>
      </c>
      <c r="AU174" s="203" t="s">
        <v>525</v>
      </c>
      <c r="AV174" s="12" t="s">
        <v>525</v>
      </c>
      <c r="AW174" s="12" t="s">
        <v>478</v>
      </c>
      <c r="AX174" s="12" t="s">
        <v>516</v>
      </c>
      <c r="AY174" s="203" t="s">
        <v>598</v>
      </c>
    </row>
    <row r="175" spans="2:65" s="12" customFormat="1">
      <c r="B175" s="192"/>
      <c r="C175" s="193"/>
      <c r="D175" s="194" t="s">
        <v>607</v>
      </c>
      <c r="E175" s="195" t="s">
        <v>447</v>
      </c>
      <c r="F175" s="196" t="s">
        <v>1024</v>
      </c>
      <c r="G175" s="193"/>
      <c r="H175" s="197">
        <v>5.6</v>
      </c>
      <c r="I175" s="198"/>
      <c r="J175" s="193"/>
      <c r="K175" s="193"/>
      <c r="L175" s="199"/>
      <c r="M175" s="200"/>
      <c r="N175" s="201"/>
      <c r="O175" s="201"/>
      <c r="P175" s="201"/>
      <c r="Q175" s="201"/>
      <c r="R175" s="201"/>
      <c r="S175" s="201"/>
      <c r="T175" s="202"/>
      <c r="AT175" s="203" t="s">
        <v>607</v>
      </c>
      <c r="AU175" s="203" t="s">
        <v>525</v>
      </c>
      <c r="AV175" s="12" t="s">
        <v>525</v>
      </c>
      <c r="AW175" s="12" t="s">
        <v>478</v>
      </c>
      <c r="AX175" s="12" t="s">
        <v>516</v>
      </c>
      <c r="AY175" s="203" t="s">
        <v>598</v>
      </c>
    </row>
    <row r="176" spans="2:65" s="13" customFormat="1">
      <c r="B176" s="204"/>
      <c r="C176" s="205"/>
      <c r="D176" s="194" t="s">
        <v>607</v>
      </c>
      <c r="E176" s="206" t="s">
        <v>447</v>
      </c>
      <c r="F176" s="207" t="s">
        <v>627</v>
      </c>
      <c r="G176" s="205"/>
      <c r="H176" s="208">
        <v>21.6</v>
      </c>
      <c r="I176" s="209"/>
      <c r="J176" s="205"/>
      <c r="K176" s="205"/>
      <c r="L176" s="210"/>
      <c r="M176" s="211"/>
      <c r="N176" s="212"/>
      <c r="O176" s="212"/>
      <c r="P176" s="212"/>
      <c r="Q176" s="212"/>
      <c r="R176" s="212"/>
      <c r="S176" s="212"/>
      <c r="T176" s="213"/>
      <c r="AT176" s="214" t="s">
        <v>607</v>
      </c>
      <c r="AU176" s="214" t="s">
        <v>525</v>
      </c>
      <c r="AV176" s="13" t="s">
        <v>605</v>
      </c>
      <c r="AW176" s="13" t="s">
        <v>478</v>
      </c>
      <c r="AX176" s="13" t="s">
        <v>523</v>
      </c>
      <c r="AY176" s="214" t="s">
        <v>598</v>
      </c>
    </row>
    <row r="177" spans="2:65" s="1" customFormat="1" ht="16.5" customHeight="1">
      <c r="B177" s="34"/>
      <c r="C177" s="180" t="s">
        <v>807</v>
      </c>
      <c r="D177" s="180" t="s">
        <v>600</v>
      </c>
      <c r="E177" s="181" t="s">
        <v>853</v>
      </c>
      <c r="F177" s="182" t="s">
        <v>854</v>
      </c>
      <c r="G177" s="183" t="s">
        <v>603</v>
      </c>
      <c r="H177" s="184">
        <v>24</v>
      </c>
      <c r="I177" s="185"/>
      <c r="J177" s="186">
        <f>ROUND(I177*H177,2)</f>
        <v>0</v>
      </c>
      <c r="K177" s="182" t="s">
        <v>604</v>
      </c>
      <c r="L177" s="38"/>
      <c r="M177" s="187" t="s">
        <v>447</v>
      </c>
      <c r="N177" s="188" t="s">
        <v>487</v>
      </c>
      <c r="O177" s="60"/>
      <c r="P177" s="189">
        <f>O177*H177</f>
        <v>0</v>
      </c>
      <c r="Q177" s="189">
        <v>0</v>
      </c>
      <c r="R177" s="189">
        <f>Q177*H177</f>
        <v>0</v>
      </c>
      <c r="S177" s="189">
        <v>0</v>
      </c>
      <c r="T177" s="190">
        <f>S177*H177</f>
        <v>0</v>
      </c>
      <c r="AR177" s="17" t="s">
        <v>605</v>
      </c>
      <c r="AT177" s="17" t="s">
        <v>600</v>
      </c>
      <c r="AU177" s="17" t="s">
        <v>525</v>
      </c>
      <c r="AY177" s="17" t="s">
        <v>598</v>
      </c>
      <c r="BE177" s="191">
        <f>IF(N177="základní",J177,0)</f>
        <v>0</v>
      </c>
      <c r="BF177" s="191">
        <f>IF(N177="snížená",J177,0)</f>
        <v>0</v>
      </c>
      <c r="BG177" s="191">
        <f>IF(N177="zákl. přenesená",J177,0)</f>
        <v>0</v>
      </c>
      <c r="BH177" s="191">
        <f>IF(N177="sníž. přenesená",J177,0)</f>
        <v>0</v>
      </c>
      <c r="BI177" s="191">
        <f>IF(N177="nulová",J177,0)</f>
        <v>0</v>
      </c>
      <c r="BJ177" s="17" t="s">
        <v>523</v>
      </c>
      <c r="BK177" s="191">
        <f>ROUND(I177*H177,2)</f>
        <v>0</v>
      </c>
      <c r="BL177" s="17" t="s">
        <v>605</v>
      </c>
      <c r="BM177" s="17" t="s">
        <v>855</v>
      </c>
    </row>
    <row r="178" spans="2:65" s="12" customFormat="1">
      <c r="B178" s="192"/>
      <c r="C178" s="193"/>
      <c r="D178" s="194" t="s">
        <v>607</v>
      </c>
      <c r="E178" s="195" t="s">
        <v>447</v>
      </c>
      <c r="F178" s="196" t="s">
        <v>1022</v>
      </c>
      <c r="G178" s="193"/>
      <c r="H178" s="197">
        <v>24</v>
      </c>
      <c r="I178" s="198"/>
      <c r="J178" s="193"/>
      <c r="K178" s="193"/>
      <c r="L178" s="199"/>
      <c r="M178" s="200"/>
      <c r="N178" s="201"/>
      <c r="O178" s="201"/>
      <c r="P178" s="201"/>
      <c r="Q178" s="201"/>
      <c r="R178" s="201"/>
      <c r="S178" s="201"/>
      <c r="T178" s="202"/>
      <c r="AT178" s="203" t="s">
        <v>607</v>
      </c>
      <c r="AU178" s="203" t="s">
        <v>525</v>
      </c>
      <c r="AV178" s="12" t="s">
        <v>525</v>
      </c>
      <c r="AW178" s="12" t="s">
        <v>478</v>
      </c>
      <c r="AX178" s="12" t="s">
        <v>523</v>
      </c>
      <c r="AY178" s="203" t="s">
        <v>598</v>
      </c>
    </row>
    <row r="179" spans="2:65" s="1" customFormat="1" ht="16.5" customHeight="1">
      <c r="B179" s="34"/>
      <c r="C179" s="180" t="s">
        <v>811</v>
      </c>
      <c r="D179" s="180" t="s">
        <v>600</v>
      </c>
      <c r="E179" s="181" t="s">
        <v>859</v>
      </c>
      <c r="F179" s="182" t="s">
        <v>860</v>
      </c>
      <c r="G179" s="183" t="s">
        <v>603</v>
      </c>
      <c r="H179" s="184">
        <v>24</v>
      </c>
      <c r="I179" s="185"/>
      <c r="J179" s="186">
        <f>ROUND(I179*H179,2)</f>
        <v>0</v>
      </c>
      <c r="K179" s="182" t="s">
        <v>604</v>
      </c>
      <c r="L179" s="38"/>
      <c r="M179" s="187" t="s">
        <v>447</v>
      </c>
      <c r="N179" s="188" t="s">
        <v>487</v>
      </c>
      <c r="O179" s="60"/>
      <c r="P179" s="189">
        <f>O179*H179</f>
        <v>0</v>
      </c>
      <c r="Q179" s="189">
        <v>0</v>
      </c>
      <c r="R179" s="189">
        <f>Q179*H179</f>
        <v>0</v>
      </c>
      <c r="S179" s="189">
        <v>0</v>
      </c>
      <c r="T179" s="190">
        <f>S179*H179</f>
        <v>0</v>
      </c>
      <c r="AR179" s="17" t="s">
        <v>605</v>
      </c>
      <c r="AT179" s="17" t="s">
        <v>600</v>
      </c>
      <c r="AU179" s="17" t="s">
        <v>525</v>
      </c>
      <c r="AY179" s="17" t="s">
        <v>598</v>
      </c>
      <c r="BE179" s="191">
        <f>IF(N179="základní",J179,0)</f>
        <v>0</v>
      </c>
      <c r="BF179" s="191">
        <f>IF(N179="snížená",J179,0)</f>
        <v>0</v>
      </c>
      <c r="BG179" s="191">
        <f>IF(N179="zákl. přenesená",J179,0)</f>
        <v>0</v>
      </c>
      <c r="BH179" s="191">
        <f>IF(N179="sníž. přenesená",J179,0)</f>
        <v>0</v>
      </c>
      <c r="BI179" s="191">
        <f>IF(N179="nulová",J179,0)</f>
        <v>0</v>
      </c>
      <c r="BJ179" s="17" t="s">
        <v>523</v>
      </c>
      <c r="BK179" s="191">
        <f>ROUND(I179*H179,2)</f>
        <v>0</v>
      </c>
      <c r="BL179" s="17" t="s">
        <v>605</v>
      </c>
      <c r="BM179" s="17" t="s">
        <v>861</v>
      </c>
    </row>
    <row r="180" spans="2:65" s="12" customFormat="1">
      <c r="B180" s="192"/>
      <c r="C180" s="193"/>
      <c r="D180" s="194" t="s">
        <v>607</v>
      </c>
      <c r="E180" s="195" t="s">
        <v>447</v>
      </c>
      <c r="F180" s="196" t="s">
        <v>1022</v>
      </c>
      <c r="G180" s="193"/>
      <c r="H180" s="197">
        <v>24</v>
      </c>
      <c r="I180" s="198"/>
      <c r="J180" s="193"/>
      <c r="K180" s="193"/>
      <c r="L180" s="199"/>
      <c r="M180" s="200"/>
      <c r="N180" s="201"/>
      <c r="O180" s="201"/>
      <c r="P180" s="201"/>
      <c r="Q180" s="201"/>
      <c r="R180" s="201"/>
      <c r="S180" s="201"/>
      <c r="T180" s="202"/>
      <c r="AT180" s="203" t="s">
        <v>607</v>
      </c>
      <c r="AU180" s="203" t="s">
        <v>525</v>
      </c>
      <c r="AV180" s="12" t="s">
        <v>525</v>
      </c>
      <c r="AW180" s="12" t="s">
        <v>478</v>
      </c>
      <c r="AX180" s="12" t="s">
        <v>523</v>
      </c>
      <c r="AY180" s="203" t="s">
        <v>598</v>
      </c>
    </row>
    <row r="181" spans="2:65" s="1" customFormat="1" ht="16.5" customHeight="1">
      <c r="B181" s="34"/>
      <c r="C181" s="180" t="s">
        <v>818</v>
      </c>
      <c r="D181" s="180" t="s">
        <v>600</v>
      </c>
      <c r="E181" s="181" t="s">
        <v>863</v>
      </c>
      <c r="F181" s="182" t="s">
        <v>864</v>
      </c>
      <c r="G181" s="183" t="s">
        <v>603</v>
      </c>
      <c r="H181" s="184">
        <v>46.8</v>
      </c>
      <c r="I181" s="185"/>
      <c r="J181" s="186">
        <f>ROUND(I181*H181,2)</f>
        <v>0</v>
      </c>
      <c r="K181" s="182" t="s">
        <v>604</v>
      </c>
      <c r="L181" s="38"/>
      <c r="M181" s="187" t="s">
        <v>447</v>
      </c>
      <c r="N181" s="188" t="s">
        <v>487</v>
      </c>
      <c r="O181" s="60"/>
      <c r="P181" s="189">
        <f>O181*H181</f>
        <v>0</v>
      </c>
      <c r="Q181" s="189">
        <v>0</v>
      </c>
      <c r="R181" s="189">
        <f>Q181*H181</f>
        <v>0</v>
      </c>
      <c r="S181" s="189">
        <v>0</v>
      </c>
      <c r="T181" s="190">
        <f>S181*H181</f>
        <v>0</v>
      </c>
      <c r="AR181" s="17" t="s">
        <v>605</v>
      </c>
      <c r="AT181" s="17" t="s">
        <v>600</v>
      </c>
      <c r="AU181" s="17" t="s">
        <v>525</v>
      </c>
      <c r="AY181" s="17" t="s">
        <v>598</v>
      </c>
      <c r="BE181" s="191">
        <f>IF(N181="základní",J181,0)</f>
        <v>0</v>
      </c>
      <c r="BF181" s="191">
        <f>IF(N181="snížená",J181,0)</f>
        <v>0</v>
      </c>
      <c r="BG181" s="191">
        <f>IF(N181="zákl. přenesená",J181,0)</f>
        <v>0</v>
      </c>
      <c r="BH181" s="191">
        <f>IF(N181="sníž. přenesená",J181,0)</f>
        <v>0</v>
      </c>
      <c r="BI181" s="191">
        <f>IF(N181="nulová",J181,0)</f>
        <v>0</v>
      </c>
      <c r="BJ181" s="17" t="s">
        <v>523</v>
      </c>
      <c r="BK181" s="191">
        <f>ROUND(I181*H181,2)</f>
        <v>0</v>
      </c>
      <c r="BL181" s="17" t="s">
        <v>605</v>
      </c>
      <c r="BM181" s="17" t="s">
        <v>865</v>
      </c>
    </row>
    <row r="182" spans="2:65" s="12" customFormat="1">
      <c r="B182" s="192"/>
      <c r="C182" s="193"/>
      <c r="D182" s="194" t="s">
        <v>607</v>
      </c>
      <c r="E182" s="195" t="s">
        <v>447</v>
      </c>
      <c r="F182" s="196" t="s">
        <v>1023</v>
      </c>
      <c r="G182" s="193"/>
      <c r="H182" s="197">
        <v>22.8</v>
      </c>
      <c r="I182" s="198"/>
      <c r="J182" s="193"/>
      <c r="K182" s="193"/>
      <c r="L182" s="199"/>
      <c r="M182" s="200"/>
      <c r="N182" s="201"/>
      <c r="O182" s="201"/>
      <c r="P182" s="201"/>
      <c r="Q182" s="201"/>
      <c r="R182" s="201"/>
      <c r="S182" s="201"/>
      <c r="T182" s="202"/>
      <c r="AT182" s="203" t="s">
        <v>607</v>
      </c>
      <c r="AU182" s="203" t="s">
        <v>525</v>
      </c>
      <c r="AV182" s="12" t="s">
        <v>525</v>
      </c>
      <c r="AW182" s="12" t="s">
        <v>478</v>
      </c>
      <c r="AX182" s="12" t="s">
        <v>516</v>
      </c>
      <c r="AY182" s="203" t="s">
        <v>598</v>
      </c>
    </row>
    <row r="183" spans="2:65" s="12" customFormat="1">
      <c r="B183" s="192"/>
      <c r="C183" s="193"/>
      <c r="D183" s="194" t="s">
        <v>607</v>
      </c>
      <c r="E183" s="195" t="s">
        <v>447</v>
      </c>
      <c r="F183" s="196" t="s">
        <v>1022</v>
      </c>
      <c r="G183" s="193"/>
      <c r="H183" s="197">
        <v>24</v>
      </c>
      <c r="I183" s="198"/>
      <c r="J183" s="193"/>
      <c r="K183" s="193"/>
      <c r="L183" s="199"/>
      <c r="M183" s="200"/>
      <c r="N183" s="201"/>
      <c r="O183" s="201"/>
      <c r="P183" s="201"/>
      <c r="Q183" s="201"/>
      <c r="R183" s="201"/>
      <c r="S183" s="201"/>
      <c r="T183" s="202"/>
      <c r="AT183" s="203" t="s">
        <v>607</v>
      </c>
      <c r="AU183" s="203" t="s">
        <v>525</v>
      </c>
      <c r="AV183" s="12" t="s">
        <v>525</v>
      </c>
      <c r="AW183" s="12" t="s">
        <v>478</v>
      </c>
      <c r="AX183" s="12" t="s">
        <v>516</v>
      </c>
      <c r="AY183" s="203" t="s">
        <v>598</v>
      </c>
    </row>
    <row r="184" spans="2:65" s="13" customFormat="1">
      <c r="B184" s="204"/>
      <c r="C184" s="205"/>
      <c r="D184" s="194" t="s">
        <v>607</v>
      </c>
      <c r="E184" s="206" t="s">
        <v>447</v>
      </c>
      <c r="F184" s="207" t="s">
        <v>627</v>
      </c>
      <c r="G184" s="205"/>
      <c r="H184" s="208">
        <v>46.8</v>
      </c>
      <c r="I184" s="209"/>
      <c r="J184" s="205"/>
      <c r="K184" s="205"/>
      <c r="L184" s="210"/>
      <c r="M184" s="211"/>
      <c r="N184" s="212"/>
      <c r="O184" s="212"/>
      <c r="P184" s="212"/>
      <c r="Q184" s="212"/>
      <c r="R184" s="212"/>
      <c r="S184" s="212"/>
      <c r="T184" s="213"/>
      <c r="AT184" s="214" t="s">
        <v>607</v>
      </c>
      <c r="AU184" s="214" t="s">
        <v>525</v>
      </c>
      <c r="AV184" s="13" t="s">
        <v>605</v>
      </c>
      <c r="AW184" s="13" t="s">
        <v>478</v>
      </c>
      <c r="AX184" s="13" t="s">
        <v>523</v>
      </c>
      <c r="AY184" s="214" t="s">
        <v>598</v>
      </c>
    </row>
    <row r="185" spans="2:65" s="1" customFormat="1" ht="16.5" customHeight="1">
      <c r="B185" s="34"/>
      <c r="C185" s="180" t="s">
        <v>825</v>
      </c>
      <c r="D185" s="180" t="s">
        <v>600</v>
      </c>
      <c r="E185" s="181" t="s">
        <v>868</v>
      </c>
      <c r="F185" s="182" t="s">
        <v>869</v>
      </c>
      <c r="G185" s="183" t="s">
        <v>603</v>
      </c>
      <c r="H185" s="184">
        <v>46.8</v>
      </c>
      <c r="I185" s="185"/>
      <c r="J185" s="186">
        <f>ROUND(I185*H185,2)</f>
        <v>0</v>
      </c>
      <c r="K185" s="182" t="s">
        <v>604</v>
      </c>
      <c r="L185" s="38"/>
      <c r="M185" s="187" t="s">
        <v>447</v>
      </c>
      <c r="N185" s="188" t="s">
        <v>487</v>
      </c>
      <c r="O185" s="60"/>
      <c r="P185" s="189">
        <f>O185*H185</f>
        <v>0</v>
      </c>
      <c r="Q185" s="189">
        <v>0</v>
      </c>
      <c r="R185" s="189">
        <f>Q185*H185</f>
        <v>0</v>
      </c>
      <c r="S185" s="189">
        <v>0</v>
      </c>
      <c r="T185" s="190">
        <f>S185*H185</f>
        <v>0</v>
      </c>
      <c r="AR185" s="17" t="s">
        <v>605</v>
      </c>
      <c r="AT185" s="17" t="s">
        <v>600</v>
      </c>
      <c r="AU185" s="17" t="s">
        <v>525</v>
      </c>
      <c r="AY185" s="17" t="s">
        <v>598</v>
      </c>
      <c r="BE185" s="191">
        <f>IF(N185="základní",J185,0)</f>
        <v>0</v>
      </c>
      <c r="BF185" s="191">
        <f>IF(N185="snížená",J185,0)</f>
        <v>0</v>
      </c>
      <c r="BG185" s="191">
        <f>IF(N185="zákl. přenesená",J185,0)</f>
        <v>0</v>
      </c>
      <c r="BH185" s="191">
        <f>IF(N185="sníž. přenesená",J185,0)</f>
        <v>0</v>
      </c>
      <c r="BI185" s="191">
        <f>IF(N185="nulová",J185,0)</f>
        <v>0</v>
      </c>
      <c r="BJ185" s="17" t="s">
        <v>523</v>
      </c>
      <c r="BK185" s="191">
        <f>ROUND(I185*H185,2)</f>
        <v>0</v>
      </c>
      <c r="BL185" s="17" t="s">
        <v>605</v>
      </c>
      <c r="BM185" s="17" t="s">
        <v>870</v>
      </c>
    </row>
    <row r="186" spans="2:65" s="12" customFormat="1">
      <c r="B186" s="192"/>
      <c r="C186" s="193"/>
      <c r="D186" s="194" t="s">
        <v>607</v>
      </c>
      <c r="E186" s="195" t="s">
        <v>447</v>
      </c>
      <c r="F186" s="196" t="s">
        <v>1023</v>
      </c>
      <c r="G186" s="193"/>
      <c r="H186" s="197">
        <v>22.8</v>
      </c>
      <c r="I186" s="198"/>
      <c r="J186" s="193"/>
      <c r="K186" s="193"/>
      <c r="L186" s="199"/>
      <c r="M186" s="200"/>
      <c r="N186" s="201"/>
      <c r="O186" s="201"/>
      <c r="P186" s="201"/>
      <c r="Q186" s="201"/>
      <c r="R186" s="201"/>
      <c r="S186" s="201"/>
      <c r="T186" s="202"/>
      <c r="AT186" s="203" t="s">
        <v>607</v>
      </c>
      <c r="AU186" s="203" t="s">
        <v>525</v>
      </c>
      <c r="AV186" s="12" t="s">
        <v>525</v>
      </c>
      <c r="AW186" s="12" t="s">
        <v>478</v>
      </c>
      <c r="AX186" s="12" t="s">
        <v>516</v>
      </c>
      <c r="AY186" s="203" t="s">
        <v>598</v>
      </c>
    </row>
    <row r="187" spans="2:65" s="12" customFormat="1">
      <c r="B187" s="192"/>
      <c r="C187" s="193"/>
      <c r="D187" s="194" t="s">
        <v>607</v>
      </c>
      <c r="E187" s="195" t="s">
        <v>447</v>
      </c>
      <c r="F187" s="196" t="s">
        <v>1022</v>
      </c>
      <c r="G187" s="193"/>
      <c r="H187" s="197">
        <v>24</v>
      </c>
      <c r="I187" s="198"/>
      <c r="J187" s="193"/>
      <c r="K187" s="193"/>
      <c r="L187" s="199"/>
      <c r="M187" s="200"/>
      <c r="N187" s="201"/>
      <c r="O187" s="201"/>
      <c r="P187" s="201"/>
      <c r="Q187" s="201"/>
      <c r="R187" s="201"/>
      <c r="S187" s="201"/>
      <c r="T187" s="202"/>
      <c r="AT187" s="203" t="s">
        <v>607</v>
      </c>
      <c r="AU187" s="203" t="s">
        <v>525</v>
      </c>
      <c r="AV187" s="12" t="s">
        <v>525</v>
      </c>
      <c r="AW187" s="12" t="s">
        <v>478</v>
      </c>
      <c r="AX187" s="12" t="s">
        <v>516</v>
      </c>
      <c r="AY187" s="203" t="s">
        <v>598</v>
      </c>
    </row>
    <row r="188" spans="2:65" s="13" customFormat="1">
      <c r="B188" s="204"/>
      <c r="C188" s="205"/>
      <c r="D188" s="194" t="s">
        <v>607</v>
      </c>
      <c r="E188" s="206" t="s">
        <v>447</v>
      </c>
      <c r="F188" s="207" t="s">
        <v>627</v>
      </c>
      <c r="G188" s="205"/>
      <c r="H188" s="208">
        <v>46.8</v>
      </c>
      <c r="I188" s="209"/>
      <c r="J188" s="205"/>
      <c r="K188" s="205"/>
      <c r="L188" s="210"/>
      <c r="M188" s="211"/>
      <c r="N188" s="212"/>
      <c r="O188" s="212"/>
      <c r="P188" s="212"/>
      <c r="Q188" s="212"/>
      <c r="R188" s="212"/>
      <c r="S188" s="212"/>
      <c r="T188" s="213"/>
      <c r="AT188" s="214" t="s">
        <v>607</v>
      </c>
      <c r="AU188" s="214" t="s">
        <v>525</v>
      </c>
      <c r="AV188" s="13" t="s">
        <v>605</v>
      </c>
      <c r="AW188" s="13" t="s">
        <v>478</v>
      </c>
      <c r="AX188" s="13" t="s">
        <v>523</v>
      </c>
      <c r="AY188" s="214" t="s">
        <v>598</v>
      </c>
    </row>
    <row r="189" spans="2:65" s="1" customFormat="1" ht="16.5" customHeight="1">
      <c r="B189" s="34"/>
      <c r="C189" s="180" t="s">
        <v>833</v>
      </c>
      <c r="D189" s="180" t="s">
        <v>600</v>
      </c>
      <c r="E189" s="181" t="s">
        <v>873</v>
      </c>
      <c r="F189" s="182" t="s">
        <v>874</v>
      </c>
      <c r="G189" s="183" t="s">
        <v>603</v>
      </c>
      <c r="H189" s="184">
        <v>24</v>
      </c>
      <c r="I189" s="185"/>
      <c r="J189" s="186">
        <f>ROUND(I189*H189,2)</f>
        <v>0</v>
      </c>
      <c r="K189" s="182" t="s">
        <v>604</v>
      </c>
      <c r="L189" s="38"/>
      <c r="M189" s="187" t="s">
        <v>447</v>
      </c>
      <c r="N189" s="188" t="s">
        <v>487</v>
      </c>
      <c r="O189" s="60"/>
      <c r="P189" s="189">
        <f>O189*H189</f>
        <v>0</v>
      </c>
      <c r="Q189" s="189">
        <v>0</v>
      </c>
      <c r="R189" s="189">
        <f>Q189*H189</f>
        <v>0</v>
      </c>
      <c r="S189" s="189">
        <v>0</v>
      </c>
      <c r="T189" s="190">
        <f>S189*H189</f>
        <v>0</v>
      </c>
      <c r="AR189" s="17" t="s">
        <v>605</v>
      </c>
      <c r="AT189" s="17" t="s">
        <v>600</v>
      </c>
      <c r="AU189" s="17" t="s">
        <v>525</v>
      </c>
      <c r="AY189" s="17" t="s">
        <v>598</v>
      </c>
      <c r="BE189" s="191">
        <f>IF(N189="základní",J189,0)</f>
        <v>0</v>
      </c>
      <c r="BF189" s="191">
        <f>IF(N189="snížená",J189,0)</f>
        <v>0</v>
      </c>
      <c r="BG189" s="191">
        <f>IF(N189="zákl. přenesená",J189,0)</f>
        <v>0</v>
      </c>
      <c r="BH189" s="191">
        <f>IF(N189="sníž. přenesená",J189,0)</f>
        <v>0</v>
      </c>
      <c r="BI189" s="191">
        <f>IF(N189="nulová",J189,0)</f>
        <v>0</v>
      </c>
      <c r="BJ189" s="17" t="s">
        <v>523</v>
      </c>
      <c r="BK189" s="191">
        <f>ROUND(I189*H189,2)</f>
        <v>0</v>
      </c>
      <c r="BL189" s="17" t="s">
        <v>605</v>
      </c>
      <c r="BM189" s="17" t="s">
        <v>875</v>
      </c>
    </row>
    <row r="190" spans="2:65" s="12" customFormat="1">
      <c r="B190" s="192"/>
      <c r="C190" s="193"/>
      <c r="D190" s="194" t="s">
        <v>607</v>
      </c>
      <c r="E190" s="195" t="s">
        <v>447</v>
      </c>
      <c r="F190" s="196" t="s">
        <v>1022</v>
      </c>
      <c r="G190" s="193"/>
      <c r="H190" s="197">
        <v>24</v>
      </c>
      <c r="I190" s="198"/>
      <c r="J190" s="193"/>
      <c r="K190" s="193"/>
      <c r="L190" s="199"/>
      <c r="M190" s="200"/>
      <c r="N190" s="201"/>
      <c r="O190" s="201"/>
      <c r="P190" s="201"/>
      <c r="Q190" s="201"/>
      <c r="R190" s="201"/>
      <c r="S190" s="201"/>
      <c r="T190" s="202"/>
      <c r="AT190" s="203" t="s">
        <v>607</v>
      </c>
      <c r="AU190" s="203" t="s">
        <v>525</v>
      </c>
      <c r="AV190" s="12" t="s">
        <v>525</v>
      </c>
      <c r="AW190" s="12" t="s">
        <v>478</v>
      </c>
      <c r="AX190" s="12" t="s">
        <v>523</v>
      </c>
      <c r="AY190" s="203" t="s">
        <v>598</v>
      </c>
    </row>
    <row r="191" spans="2:65" s="1" customFormat="1" ht="16.5" customHeight="1">
      <c r="B191" s="34"/>
      <c r="C191" s="180" t="s">
        <v>842</v>
      </c>
      <c r="D191" s="180" t="s">
        <v>600</v>
      </c>
      <c r="E191" s="181" t="s">
        <v>877</v>
      </c>
      <c r="F191" s="182" t="s">
        <v>878</v>
      </c>
      <c r="G191" s="183" t="s">
        <v>603</v>
      </c>
      <c r="H191" s="184">
        <v>22.8</v>
      </c>
      <c r="I191" s="185"/>
      <c r="J191" s="186">
        <f>ROUND(I191*H191,2)</f>
        <v>0</v>
      </c>
      <c r="K191" s="182" t="s">
        <v>604</v>
      </c>
      <c r="L191" s="38"/>
      <c r="M191" s="187" t="s">
        <v>447</v>
      </c>
      <c r="N191" s="188" t="s">
        <v>487</v>
      </c>
      <c r="O191" s="60"/>
      <c r="P191" s="189">
        <f>O191*H191</f>
        <v>0</v>
      </c>
      <c r="Q191" s="189">
        <v>0</v>
      </c>
      <c r="R191" s="189">
        <f>Q191*H191</f>
        <v>0</v>
      </c>
      <c r="S191" s="189">
        <v>0</v>
      </c>
      <c r="T191" s="190">
        <f>S191*H191</f>
        <v>0</v>
      </c>
      <c r="AR191" s="17" t="s">
        <v>605</v>
      </c>
      <c r="AT191" s="17" t="s">
        <v>600</v>
      </c>
      <c r="AU191" s="17" t="s">
        <v>525</v>
      </c>
      <c r="AY191" s="17" t="s">
        <v>598</v>
      </c>
      <c r="BE191" s="191">
        <f>IF(N191="základní",J191,0)</f>
        <v>0</v>
      </c>
      <c r="BF191" s="191">
        <f>IF(N191="snížená",J191,0)</f>
        <v>0</v>
      </c>
      <c r="BG191" s="191">
        <f>IF(N191="zákl. přenesená",J191,0)</f>
        <v>0</v>
      </c>
      <c r="BH191" s="191">
        <f>IF(N191="sníž. přenesená",J191,0)</f>
        <v>0</v>
      </c>
      <c r="BI191" s="191">
        <f>IF(N191="nulová",J191,0)</f>
        <v>0</v>
      </c>
      <c r="BJ191" s="17" t="s">
        <v>523</v>
      </c>
      <c r="BK191" s="191">
        <f>ROUND(I191*H191,2)</f>
        <v>0</v>
      </c>
      <c r="BL191" s="17" t="s">
        <v>605</v>
      </c>
      <c r="BM191" s="17" t="s">
        <v>879</v>
      </c>
    </row>
    <row r="192" spans="2:65" s="12" customFormat="1">
      <c r="B192" s="192"/>
      <c r="C192" s="193"/>
      <c r="D192" s="194" t="s">
        <v>607</v>
      </c>
      <c r="E192" s="195" t="s">
        <v>447</v>
      </c>
      <c r="F192" s="196" t="s">
        <v>1023</v>
      </c>
      <c r="G192" s="193"/>
      <c r="H192" s="197">
        <v>22.8</v>
      </c>
      <c r="I192" s="198"/>
      <c r="J192" s="193"/>
      <c r="K192" s="193"/>
      <c r="L192" s="199"/>
      <c r="M192" s="200"/>
      <c r="N192" s="201"/>
      <c r="O192" s="201"/>
      <c r="P192" s="201"/>
      <c r="Q192" s="201"/>
      <c r="R192" s="201"/>
      <c r="S192" s="201"/>
      <c r="T192" s="202"/>
      <c r="AT192" s="203" t="s">
        <v>607</v>
      </c>
      <c r="AU192" s="203" t="s">
        <v>525</v>
      </c>
      <c r="AV192" s="12" t="s">
        <v>525</v>
      </c>
      <c r="AW192" s="12" t="s">
        <v>478</v>
      </c>
      <c r="AX192" s="12" t="s">
        <v>523</v>
      </c>
      <c r="AY192" s="203" t="s">
        <v>598</v>
      </c>
    </row>
    <row r="193" spans="2:65" s="1" customFormat="1" ht="16.5" customHeight="1">
      <c r="B193" s="34"/>
      <c r="C193" s="180" t="s">
        <v>848</v>
      </c>
      <c r="D193" s="180" t="s">
        <v>600</v>
      </c>
      <c r="E193" s="181" t="s">
        <v>881</v>
      </c>
      <c r="F193" s="182" t="s">
        <v>882</v>
      </c>
      <c r="G193" s="183" t="s">
        <v>603</v>
      </c>
      <c r="H193" s="184">
        <v>22.8</v>
      </c>
      <c r="I193" s="185"/>
      <c r="J193" s="186">
        <f>ROUND(I193*H193,2)</f>
        <v>0</v>
      </c>
      <c r="K193" s="182" t="s">
        <v>604</v>
      </c>
      <c r="L193" s="38"/>
      <c r="M193" s="187" t="s">
        <v>447</v>
      </c>
      <c r="N193" s="188" t="s">
        <v>487</v>
      </c>
      <c r="O193" s="60"/>
      <c r="P193" s="189">
        <f>O193*H193</f>
        <v>0</v>
      </c>
      <c r="Q193" s="189">
        <v>0</v>
      </c>
      <c r="R193" s="189">
        <f>Q193*H193</f>
        <v>0</v>
      </c>
      <c r="S193" s="189">
        <v>0</v>
      </c>
      <c r="T193" s="190">
        <f>S193*H193</f>
        <v>0</v>
      </c>
      <c r="AR193" s="17" t="s">
        <v>605</v>
      </c>
      <c r="AT193" s="17" t="s">
        <v>600</v>
      </c>
      <c r="AU193" s="17" t="s">
        <v>525</v>
      </c>
      <c r="AY193" s="17" t="s">
        <v>598</v>
      </c>
      <c r="BE193" s="191">
        <f>IF(N193="základní",J193,0)</f>
        <v>0</v>
      </c>
      <c r="BF193" s="191">
        <f>IF(N193="snížená",J193,0)</f>
        <v>0</v>
      </c>
      <c r="BG193" s="191">
        <f>IF(N193="zákl. přenesená",J193,0)</f>
        <v>0</v>
      </c>
      <c r="BH193" s="191">
        <f>IF(N193="sníž. přenesená",J193,0)</f>
        <v>0</v>
      </c>
      <c r="BI193" s="191">
        <f>IF(N193="nulová",J193,0)</f>
        <v>0</v>
      </c>
      <c r="BJ193" s="17" t="s">
        <v>523</v>
      </c>
      <c r="BK193" s="191">
        <f>ROUND(I193*H193,2)</f>
        <v>0</v>
      </c>
      <c r="BL193" s="17" t="s">
        <v>605</v>
      </c>
      <c r="BM193" s="17" t="s">
        <v>883</v>
      </c>
    </row>
    <row r="194" spans="2:65" s="1" customFormat="1" ht="16.5" customHeight="1">
      <c r="B194" s="34"/>
      <c r="C194" s="180" t="s">
        <v>852</v>
      </c>
      <c r="D194" s="180" t="s">
        <v>600</v>
      </c>
      <c r="E194" s="181" t="s">
        <v>885</v>
      </c>
      <c r="F194" s="182" t="s">
        <v>886</v>
      </c>
      <c r="G194" s="183" t="s">
        <v>603</v>
      </c>
      <c r="H194" s="184">
        <v>24</v>
      </c>
      <c r="I194" s="185"/>
      <c r="J194" s="186">
        <f>ROUND(I194*H194,2)</f>
        <v>0</v>
      </c>
      <c r="K194" s="182" t="s">
        <v>604</v>
      </c>
      <c r="L194" s="38"/>
      <c r="M194" s="187" t="s">
        <v>447</v>
      </c>
      <c r="N194" s="188" t="s">
        <v>487</v>
      </c>
      <c r="O194" s="60"/>
      <c r="P194" s="189">
        <f>O194*H194</f>
        <v>0</v>
      </c>
      <c r="Q194" s="189">
        <v>0</v>
      </c>
      <c r="R194" s="189">
        <f>Q194*H194</f>
        <v>0</v>
      </c>
      <c r="S194" s="189">
        <v>0</v>
      </c>
      <c r="T194" s="190">
        <f>S194*H194</f>
        <v>0</v>
      </c>
      <c r="AR194" s="17" t="s">
        <v>605</v>
      </c>
      <c r="AT194" s="17" t="s">
        <v>600</v>
      </c>
      <c r="AU194" s="17" t="s">
        <v>525</v>
      </c>
      <c r="AY194" s="17" t="s">
        <v>598</v>
      </c>
      <c r="BE194" s="191">
        <f>IF(N194="základní",J194,0)</f>
        <v>0</v>
      </c>
      <c r="BF194" s="191">
        <f>IF(N194="snížená",J194,0)</f>
        <v>0</v>
      </c>
      <c r="BG194" s="191">
        <f>IF(N194="zákl. přenesená",J194,0)</f>
        <v>0</v>
      </c>
      <c r="BH194" s="191">
        <f>IF(N194="sníž. přenesená",J194,0)</f>
        <v>0</v>
      </c>
      <c r="BI194" s="191">
        <f>IF(N194="nulová",J194,0)</f>
        <v>0</v>
      </c>
      <c r="BJ194" s="17" t="s">
        <v>523</v>
      </c>
      <c r="BK194" s="191">
        <f>ROUND(I194*H194,2)</f>
        <v>0</v>
      </c>
      <c r="BL194" s="17" t="s">
        <v>605</v>
      </c>
      <c r="BM194" s="17" t="s">
        <v>887</v>
      </c>
    </row>
    <row r="195" spans="2:65" s="1" customFormat="1" ht="16.5" customHeight="1">
      <c r="B195" s="34"/>
      <c r="C195" s="180" t="s">
        <v>858</v>
      </c>
      <c r="D195" s="253" t="s">
        <v>600</v>
      </c>
      <c r="E195" s="181" t="s">
        <v>889</v>
      </c>
      <c r="F195" s="182" t="s">
        <v>890</v>
      </c>
      <c r="G195" s="183" t="s">
        <v>603</v>
      </c>
      <c r="H195" s="184">
        <v>28.4</v>
      </c>
      <c r="I195" s="185"/>
      <c r="J195" s="186">
        <f>ROUND(I195*H195,2)</f>
        <v>0</v>
      </c>
      <c r="K195" s="182" t="s">
        <v>604</v>
      </c>
      <c r="L195" s="38"/>
      <c r="M195" s="187" t="s">
        <v>447</v>
      </c>
      <c r="N195" s="188" t="s">
        <v>487</v>
      </c>
      <c r="O195" s="60"/>
      <c r="P195" s="189">
        <f>O195*H195</f>
        <v>0</v>
      </c>
      <c r="Q195" s="189">
        <v>0</v>
      </c>
      <c r="R195" s="189">
        <f>Q195*H195</f>
        <v>0</v>
      </c>
      <c r="S195" s="189">
        <v>0</v>
      </c>
      <c r="T195" s="190">
        <f>S195*H195</f>
        <v>0</v>
      </c>
      <c r="AR195" s="17" t="s">
        <v>605</v>
      </c>
      <c r="AT195" s="17" t="s">
        <v>600</v>
      </c>
      <c r="AU195" s="17" t="s">
        <v>525</v>
      </c>
      <c r="AY195" s="17" t="s">
        <v>598</v>
      </c>
      <c r="BE195" s="191">
        <f>IF(N195="základní",J195,0)</f>
        <v>0</v>
      </c>
      <c r="BF195" s="191">
        <f>IF(N195="snížená",J195,0)</f>
        <v>0</v>
      </c>
      <c r="BG195" s="191">
        <f>IF(N195="zákl. přenesená",J195,0)</f>
        <v>0</v>
      </c>
      <c r="BH195" s="191">
        <f>IF(N195="sníž. přenesená",J195,0)</f>
        <v>0</v>
      </c>
      <c r="BI195" s="191">
        <f>IF(N195="nulová",J195,0)</f>
        <v>0</v>
      </c>
      <c r="BJ195" s="17" t="s">
        <v>523</v>
      </c>
      <c r="BK195" s="191">
        <f>ROUND(I195*H195,2)</f>
        <v>0</v>
      </c>
      <c r="BL195" s="17" t="s">
        <v>605</v>
      </c>
      <c r="BM195" s="17" t="s">
        <v>891</v>
      </c>
    </row>
    <row r="196" spans="2:65" s="12" customFormat="1">
      <c r="B196" s="192"/>
      <c r="C196" s="193"/>
      <c r="D196" s="194" t="s">
        <v>607</v>
      </c>
      <c r="E196" s="195" t="s">
        <v>447</v>
      </c>
      <c r="F196" s="196" t="s">
        <v>1024</v>
      </c>
      <c r="G196" s="193"/>
      <c r="H196" s="197">
        <v>5.6</v>
      </c>
      <c r="I196" s="198"/>
      <c r="J196" s="193"/>
      <c r="K196" s="193"/>
      <c r="L196" s="199"/>
      <c r="M196" s="200"/>
      <c r="N196" s="201"/>
      <c r="O196" s="201"/>
      <c r="P196" s="201"/>
      <c r="Q196" s="201"/>
      <c r="R196" s="201"/>
      <c r="S196" s="201"/>
      <c r="T196" s="202"/>
      <c r="AT196" s="203" t="s">
        <v>607</v>
      </c>
      <c r="AU196" s="203" t="s">
        <v>525</v>
      </c>
      <c r="AV196" s="12" t="s">
        <v>525</v>
      </c>
      <c r="AW196" s="12" t="s">
        <v>478</v>
      </c>
      <c r="AX196" s="12" t="s">
        <v>516</v>
      </c>
      <c r="AY196" s="203" t="s">
        <v>598</v>
      </c>
    </row>
    <row r="197" spans="2:65" s="12" customFormat="1">
      <c r="B197" s="192"/>
      <c r="C197" s="193"/>
      <c r="D197" s="194" t="s">
        <v>607</v>
      </c>
      <c r="E197" s="195" t="s">
        <v>447</v>
      </c>
      <c r="F197" s="196" t="s">
        <v>1023</v>
      </c>
      <c r="G197" s="193"/>
      <c r="H197" s="197">
        <v>22.8</v>
      </c>
      <c r="I197" s="198"/>
      <c r="J197" s="193"/>
      <c r="K197" s="193"/>
      <c r="L197" s="199"/>
      <c r="M197" s="200"/>
      <c r="N197" s="201"/>
      <c r="O197" s="201"/>
      <c r="P197" s="201"/>
      <c r="Q197" s="201"/>
      <c r="R197" s="201"/>
      <c r="S197" s="201"/>
      <c r="T197" s="202"/>
      <c r="AT197" s="203" t="s">
        <v>607</v>
      </c>
      <c r="AU197" s="203" t="s">
        <v>525</v>
      </c>
      <c r="AV197" s="12" t="s">
        <v>525</v>
      </c>
      <c r="AW197" s="12" t="s">
        <v>478</v>
      </c>
      <c r="AX197" s="12" t="s">
        <v>516</v>
      </c>
      <c r="AY197" s="203" t="s">
        <v>598</v>
      </c>
    </row>
    <row r="198" spans="2:65" s="13" customFormat="1">
      <c r="B198" s="204"/>
      <c r="C198" s="205"/>
      <c r="D198" s="194" t="s">
        <v>607</v>
      </c>
      <c r="E198" s="206" t="s">
        <v>447</v>
      </c>
      <c r="F198" s="207" t="s">
        <v>627</v>
      </c>
      <c r="G198" s="205"/>
      <c r="H198" s="208">
        <v>28.4</v>
      </c>
      <c r="I198" s="209"/>
      <c r="J198" s="205"/>
      <c r="K198" s="205"/>
      <c r="L198" s="210"/>
      <c r="M198" s="211"/>
      <c r="N198" s="212"/>
      <c r="O198" s="212"/>
      <c r="P198" s="212"/>
      <c r="Q198" s="212"/>
      <c r="R198" s="212"/>
      <c r="S198" s="212"/>
      <c r="T198" s="213"/>
      <c r="AT198" s="214" t="s">
        <v>607</v>
      </c>
      <c r="AU198" s="214" t="s">
        <v>525</v>
      </c>
      <c r="AV198" s="13" t="s">
        <v>605</v>
      </c>
      <c r="AW198" s="13" t="s">
        <v>478</v>
      </c>
      <c r="AX198" s="13" t="s">
        <v>523</v>
      </c>
      <c r="AY198" s="214" t="s">
        <v>598</v>
      </c>
    </row>
    <row r="199" spans="2:65" s="1" customFormat="1" ht="16.5" customHeight="1">
      <c r="B199" s="34"/>
      <c r="C199" s="180" t="s">
        <v>862</v>
      </c>
      <c r="D199" s="180" t="s">
        <v>600</v>
      </c>
      <c r="E199" s="181" t="s">
        <v>897</v>
      </c>
      <c r="F199" s="182" t="s">
        <v>898</v>
      </c>
      <c r="G199" s="183" t="s">
        <v>603</v>
      </c>
      <c r="H199" s="184">
        <v>24</v>
      </c>
      <c r="I199" s="185"/>
      <c r="J199" s="186">
        <f>ROUND(I199*H199,2)</f>
        <v>0</v>
      </c>
      <c r="K199" s="182" t="s">
        <v>604</v>
      </c>
      <c r="L199" s="38"/>
      <c r="M199" s="187" t="s">
        <v>447</v>
      </c>
      <c r="N199" s="188" t="s">
        <v>487</v>
      </c>
      <c r="O199" s="60"/>
      <c r="P199" s="189">
        <f>O199*H199</f>
        <v>0</v>
      </c>
      <c r="Q199" s="189">
        <v>0.10100000000000001</v>
      </c>
      <c r="R199" s="189">
        <f>Q199*H199</f>
        <v>2.4240000000000004</v>
      </c>
      <c r="S199" s="189">
        <v>0</v>
      </c>
      <c r="T199" s="190">
        <f>S199*H199</f>
        <v>0</v>
      </c>
      <c r="AR199" s="17" t="s">
        <v>605</v>
      </c>
      <c r="AT199" s="17" t="s">
        <v>600</v>
      </c>
      <c r="AU199" s="17" t="s">
        <v>525</v>
      </c>
      <c r="AY199" s="17" t="s">
        <v>598</v>
      </c>
      <c r="BE199" s="191">
        <f>IF(N199="základní",J199,0)</f>
        <v>0</v>
      </c>
      <c r="BF199" s="191">
        <f>IF(N199="snížená",J199,0)</f>
        <v>0</v>
      </c>
      <c r="BG199" s="191">
        <f>IF(N199="zákl. přenesená",J199,0)</f>
        <v>0</v>
      </c>
      <c r="BH199" s="191">
        <f>IF(N199="sníž. přenesená",J199,0)</f>
        <v>0</v>
      </c>
      <c r="BI199" s="191">
        <f>IF(N199="nulová",J199,0)</f>
        <v>0</v>
      </c>
      <c r="BJ199" s="17" t="s">
        <v>523</v>
      </c>
      <c r="BK199" s="191">
        <f>ROUND(I199*H199,2)</f>
        <v>0</v>
      </c>
      <c r="BL199" s="17" t="s">
        <v>605</v>
      </c>
      <c r="BM199" s="17" t="s">
        <v>899</v>
      </c>
    </row>
    <row r="200" spans="2:65" s="12" customFormat="1">
      <c r="B200" s="192"/>
      <c r="C200" s="193"/>
      <c r="D200" s="194" t="s">
        <v>607</v>
      </c>
      <c r="E200" s="195" t="s">
        <v>447</v>
      </c>
      <c r="F200" s="196" t="s">
        <v>1021</v>
      </c>
      <c r="G200" s="193"/>
      <c r="H200" s="197">
        <v>24</v>
      </c>
      <c r="I200" s="198"/>
      <c r="J200" s="193"/>
      <c r="K200" s="193"/>
      <c r="L200" s="199"/>
      <c r="M200" s="200"/>
      <c r="N200" s="201"/>
      <c r="O200" s="201"/>
      <c r="P200" s="201"/>
      <c r="Q200" s="201"/>
      <c r="R200" s="201"/>
      <c r="S200" s="201"/>
      <c r="T200" s="202"/>
      <c r="AT200" s="203" t="s">
        <v>607</v>
      </c>
      <c r="AU200" s="203" t="s">
        <v>525</v>
      </c>
      <c r="AV200" s="12" t="s">
        <v>525</v>
      </c>
      <c r="AW200" s="12" t="s">
        <v>478</v>
      </c>
      <c r="AX200" s="12" t="s">
        <v>523</v>
      </c>
      <c r="AY200" s="203" t="s">
        <v>598</v>
      </c>
    </row>
    <row r="201" spans="2:65" s="1" customFormat="1" ht="16.5" customHeight="1">
      <c r="B201" s="34"/>
      <c r="C201" s="226" t="s">
        <v>867</v>
      </c>
      <c r="D201" s="226" t="s">
        <v>712</v>
      </c>
      <c r="E201" s="227" t="s">
        <v>901</v>
      </c>
      <c r="F201" s="228" t="s">
        <v>902</v>
      </c>
      <c r="G201" s="229" t="s">
        <v>603</v>
      </c>
      <c r="H201" s="230">
        <v>24</v>
      </c>
      <c r="I201" s="231"/>
      <c r="J201" s="232">
        <f>ROUND(I201*H201,2)</f>
        <v>0</v>
      </c>
      <c r="K201" s="228" t="s">
        <v>604</v>
      </c>
      <c r="L201" s="233"/>
      <c r="M201" s="234" t="s">
        <v>447</v>
      </c>
      <c r="N201" s="235" t="s">
        <v>487</v>
      </c>
      <c r="O201" s="60"/>
      <c r="P201" s="189">
        <f>O201*H201</f>
        <v>0</v>
      </c>
      <c r="Q201" s="189">
        <v>0.115</v>
      </c>
      <c r="R201" s="189">
        <f>Q201*H201</f>
        <v>2.7600000000000002</v>
      </c>
      <c r="S201" s="189">
        <v>0</v>
      </c>
      <c r="T201" s="190">
        <f>S201*H201</f>
        <v>0</v>
      </c>
      <c r="AR201" s="17" t="s">
        <v>639</v>
      </c>
      <c r="AT201" s="17" t="s">
        <v>712</v>
      </c>
      <c r="AU201" s="17" t="s">
        <v>525</v>
      </c>
      <c r="AY201" s="17" t="s">
        <v>598</v>
      </c>
      <c r="BE201" s="191">
        <f>IF(N201="základní",J201,0)</f>
        <v>0</v>
      </c>
      <c r="BF201" s="191">
        <f>IF(N201="snížená",J201,0)</f>
        <v>0</v>
      </c>
      <c r="BG201" s="191">
        <f>IF(N201="zákl. přenesená",J201,0)</f>
        <v>0</v>
      </c>
      <c r="BH201" s="191">
        <f>IF(N201="sníž. přenesená",J201,0)</f>
        <v>0</v>
      </c>
      <c r="BI201" s="191">
        <f>IF(N201="nulová",J201,0)</f>
        <v>0</v>
      </c>
      <c r="BJ201" s="17" t="s">
        <v>523</v>
      </c>
      <c r="BK201" s="191">
        <f>ROUND(I201*H201,2)</f>
        <v>0</v>
      </c>
      <c r="BL201" s="17" t="s">
        <v>605</v>
      </c>
      <c r="BM201" s="17" t="s">
        <v>903</v>
      </c>
    </row>
    <row r="202" spans="2:65" s="1" customFormat="1" ht="16.5" customHeight="1">
      <c r="B202" s="34"/>
      <c r="C202" s="180" t="s">
        <v>872</v>
      </c>
      <c r="D202" s="180" t="s">
        <v>600</v>
      </c>
      <c r="E202" s="181" t="s">
        <v>905</v>
      </c>
      <c r="F202" s="182" t="s">
        <v>906</v>
      </c>
      <c r="G202" s="183" t="s">
        <v>700</v>
      </c>
      <c r="H202" s="184">
        <v>117</v>
      </c>
      <c r="I202" s="185"/>
      <c r="J202" s="186">
        <f>ROUND(I202*H202,2)</f>
        <v>0</v>
      </c>
      <c r="K202" s="182" t="s">
        <v>604</v>
      </c>
      <c r="L202" s="38"/>
      <c r="M202" s="187" t="s">
        <v>447</v>
      </c>
      <c r="N202" s="188" t="s">
        <v>487</v>
      </c>
      <c r="O202" s="60"/>
      <c r="P202" s="189">
        <f>O202*H202</f>
        <v>0</v>
      </c>
      <c r="Q202" s="189">
        <v>3.5999999999999999E-3</v>
      </c>
      <c r="R202" s="189">
        <f>Q202*H202</f>
        <v>0.42119999999999996</v>
      </c>
      <c r="S202" s="189">
        <v>0</v>
      </c>
      <c r="T202" s="190">
        <f>S202*H202</f>
        <v>0</v>
      </c>
      <c r="AR202" s="17" t="s">
        <v>605</v>
      </c>
      <c r="AT202" s="17" t="s">
        <v>600</v>
      </c>
      <c r="AU202" s="17" t="s">
        <v>525</v>
      </c>
      <c r="AY202" s="17" t="s">
        <v>598</v>
      </c>
      <c r="BE202" s="191">
        <f>IF(N202="základní",J202,0)</f>
        <v>0</v>
      </c>
      <c r="BF202" s="191">
        <f>IF(N202="snížená",J202,0)</f>
        <v>0</v>
      </c>
      <c r="BG202" s="191">
        <f>IF(N202="zákl. přenesená",J202,0)</f>
        <v>0</v>
      </c>
      <c r="BH202" s="191">
        <f>IF(N202="sníž. přenesená",J202,0)</f>
        <v>0</v>
      </c>
      <c r="BI202" s="191">
        <f>IF(N202="nulová",J202,0)</f>
        <v>0</v>
      </c>
      <c r="BJ202" s="17" t="s">
        <v>523</v>
      </c>
      <c r="BK202" s="191">
        <f>ROUND(I202*H202,2)</f>
        <v>0</v>
      </c>
      <c r="BL202" s="17" t="s">
        <v>605</v>
      </c>
      <c r="BM202" s="17" t="s">
        <v>907</v>
      </c>
    </row>
    <row r="203" spans="2:65" s="12" customFormat="1">
      <c r="B203" s="192"/>
      <c r="C203" s="193"/>
      <c r="D203" s="194" t="s">
        <v>607</v>
      </c>
      <c r="E203" s="195" t="s">
        <v>447</v>
      </c>
      <c r="F203" s="196" t="s">
        <v>1067</v>
      </c>
      <c r="G203" s="193"/>
      <c r="H203" s="197">
        <v>117</v>
      </c>
      <c r="I203" s="198"/>
      <c r="J203" s="193"/>
      <c r="K203" s="193"/>
      <c r="L203" s="199"/>
      <c r="M203" s="200"/>
      <c r="N203" s="201"/>
      <c r="O203" s="201"/>
      <c r="P203" s="201"/>
      <c r="Q203" s="201"/>
      <c r="R203" s="201"/>
      <c r="S203" s="201"/>
      <c r="T203" s="202"/>
      <c r="AT203" s="203" t="s">
        <v>607</v>
      </c>
      <c r="AU203" s="203" t="s">
        <v>525</v>
      </c>
      <c r="AV203" s="12" t="s">
        <v>525</v>
      </c>
      <c r="AW203" s="12" t="s">
        <v>478</v>
      </c>
      <c r="AX203" s="12" t="s">
        <v>523</v>
      </c>
      <c r="AY203" s="203" t="s">
        <v>598</v>
      </c>
    </row>
    <row r="204" spans="2:65" s="11" customFormat="1" ht="22.9" customHeight="1">
      <c r="B204" s="164"/>
      <c r="C204" s="165"/>
      <c r="D204" s="166" t="s">
        <v>515</v>
      </c>
      <c r="E204" s="178" t="s">
        <v>639</v>
      </c>
      <c r="F204" s="178" t="s">
        <v>914</v>
      </c>
      <c r="G204" s="165"/>
      <c r="H204" s="165"/>
      <c r="I204" s="168"/>
      <c r="J204" s="179">
        <f>BK204</f>
        <v>0</v>
      </c>
      <c r="K204" s="165"/>
      <c r="L204" s="170"/>
      <c r="M204" s="171"/>
      <c r="N204" s="172"/>
      <c r="O204" s="172"/>
      <c r="P204" s="173">
        <f>SUM(P205:P217)</f>
        <v>0</v>
      </c>
      <c r="Q204" s="172"/>
      <c r="R204" s="173">
        <f>SUM(R205:R217)</f>
        <v>1.36874903</v>
      </c>
      <c r="S204" s="172"/>
      <c r="T204" s="174">
        <f>SUM(T205:T217)</f>
        <v>0</v>
      </c>
      <c r="AR204" s="175" t="s">
        <v>523</v>
      </c>
      <c r="AT204" s="176" t="s">
        <v>515</v>
      </c>
      <c r="AU204" s="176" t="s">
        <v>523</v>
      </c>
      <c r="AY204" s="175" t="s">
        <v>598</v>
      </c>
      <c r="BK204" s="177">
        <f>SUM(BK205:BK217)</f>
        <v>0</v>
      </c>
    </row>
    <row r="205" spans="2:65" s="1" customFormat="1" ht="16.5" customHeight="1">
      <c r="B205" s="34"/>
      <c r="C205" s="226" t="s">
        <v>876</v>
      </c>
      <c r="D205" s="226" t="s">
        <v>712</v>
      </c>
      <c r="E205" s="227" t="s">
        <v>1068</v>
      </c>
      <c r="F205" s="228" t="s">
        <v>1069</v>
      </c>
      <c r="G205" s="229" t="s">
        <v>700</v>
      </c>
      <c r="H205" s="230">
        <v>240.149</v>
      </c>
      <c r="I205" s="231"/>
      <c r="J205" s="232">
        <f>ROUND(I205*H205,2)</f>
        <v>0</v>
      </c>
      <c r="K205" s="228" t="s">
        <v>447</v>
      </c>
      <c r="L205" s="233"/>
      <c r="M205" s="234" t="s">
        <v>447</v>
      </c>
      <c r="N205" s="235" t="s">
        <v>487</v>
      </c>
      <c r="O205" s="60"/>
      <c r="P205" s="189">
        <f>O205*H205</f>
        <v>0</v>
      </c>
      <c r="Q205" s="189">
        <v>1.47E-3</v>
      </c>
      <c r="R205" s="189">
        <f>Q205*H205</f>
        <v>0.35301903000000001</v>
      </c>
      <c r="S205" s="189">
        <v>0</v>
      </c>
      <c r="T205" s="190">
        <f>S205*H205</f>
        <v>0</v>
      </c>
      <c r="AR205" s="17" t="s">
        <v>639</v>
      </c>
      <c r="AT205" s="17" t="s">
        <v>712</v>
      </c>
      <c r="AU205" s="17" t="s">
        <v>525</v>
      </c>
      <c r="AY205" s="17" t="s">
        <v>598</v>
      </c>
      <c r="BE205" s="191">
        <f>IF(N205="základní",J205,0)</f>
        <v>0</v>
      </c>
      <c r="BF205" s="191">
        <f>IF(N205="snížená",J205,0)</f>
        <v>0</v>
      </c>
      <c r="BG205" s="191">
        <f>IF(N205="zákl. přenesená",J205,0)</f>
        <v>0</v>
      </c>
      <c r="BH205" s="191">
        <f>IF(N205="sníž. přenesená",J205,0)</f>
        <v>0</v>
      </c>
      <c r="BI205" s="191">
        <f>IF(N205="nulová",J205,0)</f>
        <v>0</v>
      </c>
      <c r="BJ205" s="17" t="s">
        <v>523</v>
      </c>
      <c r="BK205" s="191">
        <f>ROUND(I205*H205,2)</f>
        <v>0</v>
      </c>
      <c r="BL205" s="17" t="s">
        <v>605</v>
      </c>
      <c r="BM205" s="17" t="s">
        <v>1070</v>
      </c>
    </row>
    <row r="206" spans="2:65" s="1" customFormat="1" ht="19.5">
      <c r="B206" s="34"/>
      <c r="C206" s="35"/>
      <c r="D206" s="194" t="s">
        <v>919</v>
      </c>
      <c r="E206" s="35"/>
      <c r="F206" s="236" t="s">
        <v>926</v>
      </c>
      <c r="G206" s="35"/>
      <c r="H206" s="35"/>
      <c r="I206" s="110"/>
      <c r="J206" s="35"/>
      <c r="K206" s="35"/>
      <c r="L206" s="38"/>
      <c r="M206" s="237"/>
      <c r="N206" s="60"/>
      <c r="O206" s="60"/>
      <c r="P206" s="60"/>
      <c r="Q206" s="60"/>
      <c r="R206" s="60"/>
      <c r="S206" s="60"/>
      <c r="T206" s="61"/>
      <c r="AT206" s="17" t="s">
        <v>919</v>
      </c>
      <c r="AU206" s="17" t="s">
        <v>525</v>
      </c>
    </row>
    <row r="207" spans="2:65" s="12" customFormat="1">
      <c r="B207" s="192"/>
      <c r="C207" s="193"/>
      <c r="D207" s="194" t="s">
        <v>607</v>
      </c>
      <c r="E207" s="193"/>
      <c r="F207" s="196" t="s">
        <v>1071</v>
      </c>
      <c r="G207" s="193"/>
      <c r="H207" s="197">
        <v>240.149</v>
      </c>
      <c r="I207" s="198"/>
      <c r="J207" s="193"/>
      <c r="K207" s="193"/>
      <c r="L207" s="199"/>
      <c r="M207" s="200"/>
      <c r="N207" s="201"/>
      <c r="O207" s="201"/>
      <c r="P207" s="201"/>
      <c r="Q207" s="201"/>
      <c r="R207" s="201"/>
      <c r="S207" s="201"/>
      <c r="T207" s="202"/>
      <c r="AT207" s="203" t="s">
        <v>607</v>
      </c>
      <c r="AU207" s="203" t="s">
        <v>525</v>
      </c>
      <c r="AV207" s="12" t="s">
        <v>525</v>
      </c>
      <c r="AW207" s="12" t="s">
        <v>450</v>
      </c>
      <c r="AX207" s="12" t="s">
        <v>523</v>
      </c>
      <c r="AY207" s="203" t="s">
        <v>598</v>
      </c>
    </row>
    <row r="208" spans="2:65" s="1" customFormat="1" ht="16.5" customHeight="1">
      <c r="B208" s="34"/>
      <c r="C208" s="180" t="s">
        <v>880</v>
      </c>
      <c r="D208" s="180" t="s">
        <v>600</v>
      </c>
      <c r="E208" s="181" t="s">
        <v>1072</v>
      </c>
      <c r="F208" s="182" t="s">
        <v>1073</v>
      </c>
      <c r="G208" s="183" t="s">
        <v>700</v>
      </c>
      <c r="H208" s="184">
        <v>236.6</v>
      </c>
      <c r="I208" s="185"/>
      <c r="J208" s="186">
        <f>ROUND(I208*H208,2)</f>
        <v>0</v>
      </c>
      <c r="K208" s="182" t="s">
        <v>447</v>
      </c>
      <c r="L208" s="38"/>
      <c r="M208" s="187" t="s">
        <v>447</v>
      </c>
      <c r="N208" s="188" t="s">
        <v>487</v>
      </c>
      <c r="O208" s="60"/>
      <c r="P208" s="189">
        <f>O208*H208</f>
        <v>0</v>
      </c>
      <c r="Q208" s="189">
        <v>0</v>
      </c>
      <c r="R208" s="189">
        <f>Q208*H208</f>
        <v>0</v>
      </c>
      <c r="S208" s="189">
        <v>0</v>
      </c>
      <c r="T208" s="190">
        <f>S208*H208</f>
        <v>0</v>
      </c>
      <c r="AR208" s="17" t="s">
        <v>605</v>
      </c>
      <c r="AT208" s="17" t="s">
        <v>600</v>
      </c>
      <c r="AU208" s="17" t="s">
        <v>525</v>
      </c>
      <c r="AY208" s="17" t="s">
        <v>598</v>
      </c>
      <c r="BE208" s="191">
        <f>IF(N208="základní",J208,0)</f>
        <v>0</v>
      </c>
      <c r="BF208" s="191">
        <f>IF(N208="snížená",J208,0)</f>
        <v>0</v>
      </c>
      <c r="BG208" s="191">
        <f>IF(N208="zákl. přenesená",J208,0)</f>
        <v>0</v>
      </c>
      <c r="BH208" s="191">
        <f>IF(N208="sníž. přenesená",J208,0)</f>
        <v>0</v>
      </c>
      <c r="BI208" s="191">
        <f>IF(N208="nulová",J208,0)</f>
        <v>0</v>
      </c>
      <c r="BJ208" s="17" t="s">
        <v>523</v>
      </c>
      <c r="BK208" s="191">
        <f>ROUND(I208*H208,2)</f>
        <v>0</v>
      </c>
      <c r="BL208" s="17" t="s">
        <v>605</v>
      </c>
      <c r="BM208" s="17" t="s">
        <v>1074</v>
      </c>
    </row>
    <row r="209" spans="2:65" s="1" customFormat="1" ht="19.5">
      <c r="B209" s="34"/>
      <c r="C209" s="35"/>
      <c r="D209" s="194" t="s">
        <v>919</v>
      </c>
      <c r="E209" s="35"/>
      <c r="F209" s="236" t="s">
        <v>920</v>
      </c>
      <c r="G209" s="35"/>
      <c r="H209" s="35"/>
      <c r="I209" s="110"/>
      <c r="J209" s="35"/>
      <c r="K209" s="35"/>
      <c r="L209" s="38"/>
      <c r="M209" s="237"/>
      <c r="N209" s="60"/>
      <c r="O209" s="60"/>
      <c r="P209" s="60"/>
      <c r="Q209" s="60"/>
      <c r="R209" s="60"/>
      <c r="S209" s="60"/>
      <c r="T209" s="61"/>
      <c r="AT209" s="17" t="s">
        <v>919</v>
      </c>
      <c r="AU209" s="17" t="s">
        <v>525</v>
      </c>
    </row>
    <row r="210" spans="2:65" s="1" customFormat="1" ht="16.5" customHeight="1">
      <c r="B210" s="34"/>
      <c r="C210" s="180" t="s">
        <v>946</v>
      </c>
      <c r="D210" s="253" t="s">
        <v>600</v>
      </c>
      <c r="E210" s="181" t="s">
        <v>1075</v>
      </c>
      <c r="F210" s="182" t="s">
        <v>1076</v>
      </c>
      <c r="G210" s="183" t="s">
        <v>700</v>
      </c>
      <c r="H210" s="184">
        <v>65</v>
      </c>
      <c r="I210" s="185"/>
      <c r="J210" s="186">
        <f>ROUND(I210*H210,2)</f>
        <v>0</v>
      </c>
      <c r="K210" s="182" t="s">
        <v>447</v>
      </c>
      <c r="L210" s="38"/>
      <c r="M210" s="187" t="s">
        <v>447</v>
      </c>
      <c r="N210" s="188" t="s">
        <v>487</v>
      </c>
      <c r="O210" s="60"/>
      <c r="P210" s="189">
        <f>O210*H210</f>
        <v>0</v>
      </c>
      <c r="Q210" s="189">
        <v>0</v>
      </c>
      <c r="R210" s="189">
        <f>Q210*H210</f>
        <v>0</v>
      </c>
      <c r="S210" s="189">
        <v>0</v>
      </c>
      <c r="T210" s="190">
        <f>S210*H210</f>
        <v>0</v>
      </c>
      <c r="AR210" s="17" t="s">
        <v>605</v>
      </c>
      <c r="AT210" s="17" t="s">
        <v>600</v>
      </c>
      <c r="AU210" s="17" t="s">
        <v>525</v>
      </c>
      <c r="AY210" s="17" t="s">
        <v>598</v>
      </c>
      <c r="BE210" s="191">
        <f>IF(N210="základní",J210,0)</f>
        <v>0</v>
      </c>
      <c r="BF210" s="191">
        <f>IF(N210="snížená",J210,0)</f>
        <v>0</v>
      </c>
      <c r="BG210" s="191">
        <f>IF(N210="zákl. přenesená",J210,0)</f>
        <v>0</v>
      </c>
      <c r="BH210" s="191">
        <f>IF(N210="sníž. přenesená",J210,0)</f>
        <v>0</v>
      </c>
      <c r="BI210" s="191">
        <f>IF(N210="nulová",J210,0)</f>
        <v>0</v>
      </c>
      <c r="BJ210" s="17" t="s">
        <v>523</v>
      </c>
      <c r="BK210" s="191">
        <f>ROUND(I210*H210,2)</f>
        <v>0</v>
      </c>
      <c r="BL210" s="17" t="s">
        <v>605</v>
      </c>
      <c r="BM210" s="17" t="s">
        <v>1077</v>
      </c>
    </row>
    <row r="211" spans="2:65" s="1" customFormat="1" ht="19.5">
      <c r="B211" s="34"/>
      <c r="C211" s="35"/>
      <c r="D211" s="194" t="s">
        <v>919</v>
      </c>
      <c r="E211" s="35"/>
      <c r="F211" s="236" t="s">
        <v>1078</v>
      </c>
      <c r="G211" s="35"/>
      <c r="H211" s="35"/>
      <c r="I211" s="110"/>
      <c r="J211" s="35"/>
      <c r="K211" s="35"/>
      <c r="L211" s="38"/>
      <c r="M211" s="237"/>
      <c r="N211" s="60"/>
      <c r="O211" s="60"/>
      <c r="P211" s="60"/>
      <c r="Q211" s="60"/>
      <c r="R211" s="60"/>
      <c r="S211" s="60"/>
      <c r="T211" s="61"/>
      <c r="AT211" s="17" t="s">
        <v>919</v>
      </c>
      <c r="AU211" s="17" t="s">
        <v>525</v>
      </c>
    </row>
    <row r="212" spans="2:65" s="1" customFormat="1" ht="16.5" customHeight="1">
      <c r="B212" s="34"/>
      <c r="C212" s="226" t="s">
        <v>951</v>
      </c>
      <c r="D212" s="254" t="s">
        <v>712</v>
      </c>
      <c r="E212" s="227" t="s">
        <v>1079</v>
      </c>
      <c r="F212" s="228" t="s">
        <v>1080</v>
      </c>
      <c r="G212" s="229" t="s">
        <v>700</v>
      </c>
      <c r="H212" s="230">
        <v>65</v>
      </c>
      <c r="I212" s="231"/>
      <c r="J212" s="232">
        <f>ROUND(I212*H212,2)</f>
        <v>0</v>
      </c>
      <c r="K212" s="228" t="s">
        <v>447</v>
      </c>
      <c r="L212" s="233"/>
      <c r="M212" s="234" t="s">
        <v>447</v>
      </c>
      <c r="N212" s="235" t="s">
        <v>487</v>
      </c>
      <c r="O212" s="60"/>
      <c r="P212" s="189">
        <f>O212*H212</f>
        <v>0</v>
      </c>
      <c r="Q212" s="189">
        <v>1.47E-3</v>
      </c>
      <c r="R212" s="189">
        <f>Q212*H212</f>
        <v>9.5549999999999996E-2</v>
      </c>
      <c r="S212" s="189">
        <v>0</v>
      </c>
      <c r="T212" s="190">
        <f>S212*H212</f>
        <v>0</v>
      </c>
      <c r="AR212" s="17" t="s">
        <v>639</v>
      </c>
      <c r="AT212" s="17" t="s">
        <v>712</v>
      </c>
      <c r="AU212" s="17" t="s">
        <v>525</v>
      </c>
      <c r="AY212" s="17" t="s">
        <v>598</v>
      </c>
      <c r="BE212" s="191">
        <f>IF(N212="základní",J212,0)</f>
        <v>0</v>
      </c>
      <c r="BF212" s="191">
        <f>IF(N212="snížená",J212,0)</f>
        <v>0</v>
      </c>
      <c r="BG212" s="191">
        <f>IF(N212="zákl. přenesená",J212,0)</f>
        <v>0</v>
      </c>
      <c r="BH212" s="191">
        <f>IF(N212="sníž. přenesená",J212,0)</f>
        <v>0</v>
      </c>
      <c r="BI212" s="191">
        <f>IF(N212="nulová",J212,0)</f>
        <v>0</v>
      </c>
      <c r="BJ212" s="17" t="s">
        <v>523</v>
      </c>
      <c r="BK212" s="191">
        <f>ROUND(I212*H212,2)</f>
        <v>0</v>
      </c>
      <c r="BL212" s="17" t="s">
        <v>605</v>
      </c>
      <c r="BM212" s="17" t="s">
        <v>1081</v>
      </c>
    </row>
    <row r="213" spans="2:65" s="1" customFormat="1" ht="19.5">
      <c r="B213" s="34"/>
      <c r="C213" s="35"/>
      <c r="D213" s="194" t="s">
        <v>919</v>
      </c>
      <c r="E213" s="35"/>
      <c r="F213" s="236" t="s">
        <v>1078</v>
      </c>
      <c r="G213" s="35"/>
      <c r="H213" s="35"/>
      <c r="I213" s="110"/>
      <c r="J213" s="35"/>
      <c r="K213" s="35"/>
      <c r="L213" s="38"/>
      <c r="M213" s="237"/>
      <c r="N213" s="60"/>
      <c r="O213" s="60"/>
      <c r="P213" s="60"/>
      <c r="Q213" s="60"/>
      <c r="R213" s="60"/>
      <c r="S213" s="60"/>
      <c r="T213" s="61"/>
      <c r="AT213" s="17" t="s">
        <v>919</v>
      </c>
      <c r="AU213" s="17" t="s">
        <v>525</v>
      </c>
    </row>
    <row r="214" spans="2:65" s="12" customFormat="1">
      <c r="B214" s="192"/>
      <c r="C214" s="193"/>
      <c r="D214" s="194" t="s">
        <v>607</v>
      </c>
      <c r="E214" s="193"/>
      <c r="F214" s="196" t="s">
        <v>1082</v>
      </c>
      <c r="G214" s="193"/>
      <c r="H214" s="197">
        <v>65</v>
      </c>
      <c r="I214" s="198"/>
      <c r="J214" s="193"/>
      <c r="K214" s="193"/>
      <c r="L214" s="199"/>
      <c r="M214" s="200"/>
      <c r="N214" s="201"/>
      <c r="O214" s="201"/>
      <c r="P214" s="201"/>
      <c r="Q214" s="201"/>
      <c r="R214" s="201"/>
      <c r="S214" s="201"/>
      <c r="T214" s="202"/>
      <c r="AT214" s="203" t="s">
        <v>607</v>
      </c>
      <c r="AU214" s="203" t="s">
        <v>525</v>
      </c>
      <c r="AV214" s="12" t="s">
        <v>525</v>
      </c>
      <c r="AW214" s="12" t="s">
        <v>450</v>
      </c>
      <c r="AX214" s="12" t="s">
        <v>523</v>
      </c>
      <c r="AY214" s="203" t="s">
        <v>598</v>
      </c>
    </row>
    <row r="215" spans="2:65" s="1" customFormat="1" ht="16.5" customHeight="1">
      <c r="B215" s="34"/>
      <c r="C215" s="180" t="s">
        <v>884</v>
      </c>
      <c r="D215" s="180" t="s">
        <v>600</v>
      </c>
      <c r="E215" s="181" t="s">
        <v>947</v>
      </c>
      <c r="F215" s="182" t="s">
        <v>948</v>
      </c>
      <c r="G215" s="183" t="s">
        <v>700</v>
      </c>
      <c r="H215" s="184">
        <v>236</v>
      </c>
      <c r="I215" s="185"/>
      <c r="J215" s="186">
        <f>ROUND(I215*H215,2)</f>
        <v>0</v>
      </c>
      <c r="K215" s="182" t="s">
        <v>604</v>
      </c>
      <c r="L215" s="38"/>
      <c r="M215" s="187" t="s">
        <v>447</v>
      </c>
      <c r="N215" s="188" t="s">
        <v>487</v>
      </c>
      <c r="O215" s="60"/>
      <c r="P215" s="189">
        <f>O215*H215</f>
        <v>0</v>
      </c>
      <c r="Q215" s="189">
        <v>0</v>
      </c>
      <c r="R215" s="189">
        <f>Q215*H215</f>
        <v>0</v>
      </c>
      <c r="S215" s="189">
        <v>0</v>
      </c>
      <c r="T215" s="190">
        <f>S215*H215</f>
        <v>0</v>
      </c>
      <c r="AR215" s="17" t="s">
        <v>605</v>
      </c>
      <c r="AT215" s="17" t="s">
        <v>600</v>
      </c>
      <c r="AU215" s="17" t="s">
        <v>525</v>
      </c>
      <c r="AY215" s="17" t="s">
        <v>598</v>
      </c>
      <c r="BE215" s="191">
        <f>IF(N215="základní",J215,0)</f>
        <v>0</v>
      </c>
      <c r="BF215" s="191">
        <f>IF(N215="snížená",J215,0)</f>
        <v>0</v>
      </c>
      <c r="BG215" s="191">
        <f>IF(N215="zákl. přenesená",J215,0)</f>
        <v>0</v>
      </c>
      <c r="BH215" s="191">
        <f>IF(N215="sníž. přenesená",J215,0)</f>
        <v>0</v>
      </c>
      <c r="BI215" s="191">
        <f>IF(N215="nulová",J215,0)</f>
        <v>0</v>
      </c>
      <c r="BJ215" s="17" t="s">
        <v>523</v>
      </c>
      <c r="BK215" s="191">
        <f>ROUND(I215*H215,2)</f>
        <v>0</v>
      </c>
      <c r="BL215" s="17" t="s">
        <v>605</v>
      </c>
      <c r="BM215" s="17" t="s">
        <v>949</v>
      </c>
    </row>
    <row r="216" spans="2:65" s="1" customFormat="1" ht="16.5" customHeight="1">
      <c r="B216" s="34"/>
      <c r="C216" s="180" t="s">
        <v>888</v>
      </c>
      <c r="D216" s="180" t="s">
        <v>600</v>
      </c>
      <c r="E216" s="181" t="s">
        <v>952</v>
      </c>
      <c r="F216" s="182" t="s">
        <v>953</v>
      </c>
      <c r="G216" s="183" t="s">
        <v>700</v>
      </c>
      <c r="H216" s="184">
        <v>236</v>
      </c>
      <c r="I216" s="185"/>
      <c r="J216" s="186">
        <f>ROUND(I216*H216,2)</f>
        <v>0</v>
      </c>
      <c r="K216" s="182" t="s">
        <v>604</v>
      </c>
      <c r="L216" s="38"/>
      <c r="M216" s="187" t="s">
        <v>447</v>
      </c>
      <c r="N216" s="188" t="s">
        <v>487</v>
      </c>
      <c r="O216" s="60"/>
      <c r="P216" s="189">
        <f>O216*H216</f>
        <v>0</v>
      </c>
      <c r="Q216" s="189">
        <v>0</v>
      </c>
      <c r="R216" s="189">
        <f>Q216*H216</f>
        <v>0</v>
      </c>
      <c r="S216" s="189">
        <v>0</v>
      </c>
      <c r="T216" s="190">
        <f>S216*H216</f>
        <v>0</v>
      </c>
      <c r="AR216" s="17" t="s">
        <v>605</v>
      </c>
      <c r="AT216" s="17" t="s">
        <v>600</v>
      </c>
      <c r="AU216" s="17" t="s">
        <v>525</v>
      </c>
      <c r="AY216" s="17" t="s">
        <v>598</v>
      </c>
      <c r="BE216" s="191">
        <f>IF(N216="základní",J216,0)</f>
        <v>0</v>
      </c>
      <c r="BF216" s="191">
        <f>IF(N216="snížená",J216,0)</f>
        <v>0</v>
      </c>
      <c r="BG216" s="191">
        <f>IF(N216="zákl. přenesená",J216,0)</f>
        <v>0</v>
      </c>
      <c r="BH216" s="191">
        <f>IF(N216="sníž. přenesená",J216,0)</f>
        <v>0</v>
      </c>
      <c r="BI216" s="191">
        <f>IF(N216="nulová",J216,0)</f>
        <v>0</v>
      </c>
      <c r="BJ216" s="17" t="s">
        <v>523</v>
      </c>
      <c r="BK216" s="191">
        <f>ROUND(I216*H216,2)</f>
        <v>0</v>
      </c>
      <c r="BL216" s="17" t="s">
        <v>605</v>
      </c>
      <c r="BM216" s="17" t="s">
        <v>954</v>
      </c>
    </row>
    <row r="217" spans="2:65" s="1" customFormat="1" ht="16.5" customHeight="1">
      <c r="B217" s="34"/>
      <c r="C217" s="180" t="s">
        <v>892</v>
      </c>
      <c r="D217" s="180" t="s">
        <v>600</v>
      </c>
      <c r="E217" s="181" t="s">
        <v>960</v>
      </c>
      <c r="F217" s="182" t="s">
        <v>961</v>
      </c>
      <c r="G217" s="183" t="s">
        <v>962</v>
      </c>
      <c r="H217" s="184">
        <v>2</v>
      </c>
      <c r="I217" s="185"/>
      <c r="J217" s="186">
        <f>ROUND(I217*H217,2)</f>
        <v>0</v>
      </c>
      <c r="K217" s="182" t="s">
        <v>604</v>
      </c>
      <c r="L217" s="38"/>
      <c r="M217" s="187" t="s">
        <v>447</v>
      </c>
      <c r="N217" s="188" t="s">
        <v>487</v>
      </c>
      <c r="O217" s="60"/>
      <c r="P217" s="189">
        <f>O217*H217</f>
        <v>0</v>
      </c>
      <c r="Q217" s="189">
        <v>0.46009</v>
      </c>
      <c r="R217" s="189">
        <f>Q217*H217</f>
        <v>0.92018</v>
      </c>
      <c r="S217" s="189">
        <v>0</v>
      </c>
      <c r="T217" s="190">
        <f>S217*H217</f>
        <v>0</v>
      </c>
      <c r="AR217" s="17" t="s">
        <v>605</v>
      </c>
      <c r="AT217" s="17" t="s">
        <v>600</v>
      </c>
      <c r="AU217" s="17" t="s">
        <v>525</v>
      </c>
      <c r="AY217" s="17" t="s">
        <v>598</v>
      </c>
      <c r="BE217" s="191">
        <f>IF(N217="základní",J217,0)</f>
        <v>0</v>
      </c>
      <c r="BF217" s="191">
        <f>IF(N217="snížená",J217,0)</f>
        <v>0</v>
      </c>
      <c r="BG217" s="191">
        <f>IF(N217="zákl. přenesená",J217,0)</f>
        <v>0</v>
      </c>
      <c r="BH217" s="191">
        <f>IF(N217="sníž. přenesená",J217,0)</f>
        <v>0</v>
      </c>
      <c r="BI217" s="191">
        <f>IF(N217="nulová",J217,0)</f>
        <v>0</v>
      </c>
      <c r="BJ217" s="17" t="s">
        <v>523</v>
      </c>
      <c r="BK217" s="191">
        <f>ROUND(I217*H217,2)</f>
        <v>0</v>
      </c>
      <c r="BL217" s="17" t="s">
        <v>605</v>
      </c>
      <c r="BM217" s="17" t="s">
        <v>963</v>
      </c>
    </row>
    <row r="218" spans="2:65" s="11" customFormat="1" ht="22.9" customHeight="1">
      <c r="B218" s="164"/>
      <c r="C218" s="165"/>
      <c r="D218" s="166" t="s">
        <v>515</v>
      </c>
      <c r="E218" s="178" t="s">
        <v>646</v>
      </c>
      <c r="F218" s="178" t="s">
        <v>973</v>
      </c>
      <c r="G218" s="165"/>
      <c r="H218" s="165"/>
      <c r="I218" s="168"/>
      <c r="J218" s="179">
        <f>BK218</f>
        <v>0</v>
      </c>
      <c r="K218" s="165"/>
      <c r="L218" s="170"/>
      <c r="M218" s="171"/>
      <c r="N218" s="172"/>
      <c r="O218" s="172"/>
      <c r="P218" s="173">
        <f>SUM(P219:P221)</f>
        <v>0</v>
      </c>
      <c r="Q218" s="172"/>
      <c r="R218" s="173">
        <f>SUM(R219:R221)</f>
        <v>0</v>
      </c>
      <c r="S218" s="172"/>
      <c r="T218" s="174">
        <f>SUM(T219:T221)</f>
        <v>0</v>
      </c>
      <c r="AR218" s="175" t="s">
        <v>523</v>
      </c>
      <c r="AT218" s="176" t="s">
        <v>515</v>
      </c>
      <c r="AU218" s="176" t="s">
        <v>523</v>
      </c>
      <c r="AY218" s="175" t="s">
        <v>598</v>
      </c>
      <c r="BK218" s="177">
        <f>SUM(BK219:BK221)</f>
        <v>0</v>
      </c>
    </row>
    <row r="219" spans="2:65" s="1" customFormat="1" ht="16.5" customHeight="1">
      <c r="B219" s="34"/>
      <c r="C219" s="180" t="s">
        <v>896</v>
      </c>
      <c r="D219" s="180" t="s">
        <v>600</v>
      </c>
      <c r="E219" s="181" t="s">
        <v>975</v>
      </c>
      <c r="F219" s="182" t="s">
        <v>976</v>
      </c>
      <c r="G219" s="183" t="s">
        <v>700</v>
      </c>
      <c r="H219" s="184">
        <v>117</v>
      </c>
      <c r="I219" s="185"/>
      <c r="J219" s="186">
        <f>ROUND(I219*H219,2)</f>
        <v>0</v>
      </c>
      <c r="K219" s="182" t="s">
        <v>604</v>
      </c>
      <c r="L219" s="38"/>
      <c r="M219" s="187" t="s">
        <v>447</v>
      </c>
      <c r="N219" s="188" t="s">
        <v>487</v>
      </c>
      <c r="O219" s="60"/>
      <c r="P219" s="189">
        <f>O219*H219</f>
        <v>0</v>
      </c>
      <c r="Q219" s="189">
        <v>0</v>
      </c>
      <c r="R219" s="189">
        <f>Q219*H219</f>
        <v>0</v>
      </c>
      <c r="S219" s="189">
        <v>0</v>
      </c>
      <c r="T219" s="190">
        <f>S219*H219</f>
        <v>0</v>
      </c>
      <c r="AR219" s="17" t="s">
        <v>605</v>
      </c>
      <c r="AT219" s="17" t="s">
        <v>600</v>
      </c>
      <c r="AU219" s="17" t="s">
        <v>525</v>
      </c>
      <c r="AY219" s="17" t="s">
        <v>598</v>
      </c>
      <c r="BE219" s="191">
        <f>IF(N219="základní",J219,0)</f>
        <v>0</v>
      </c>
      <c r="BF219" s="191">
        <f>IF(N219="snížená",J219,0)</f>
        <v>0</v>
      </c>
      <c r="BG219" s="191">
        <f>IF(N219="zákl. přenesená",J219,0)</f>
        <v>0</v>
      </c>
      <c r="BH219" s="191">
        <f>IF(N219="sníž. přenesená",J219,0)</f>
        <v>0</v>
      </c>
      <c r="BI219" s="191">
        <f>IF(N219="nulová",J219,0)</f>
        <v>0</v>
      </c>
      <c r="BJ219" s="17" t="s">
        <v>523</v>
      </c>
      <c r="BK219" s="191">
        <f>ROUND(I219*H219,2)</f>
        <v>0</v>
      </c>
      <c r="BL219" s="17" t="s">
        <v>605</v>
      </c>
      <c r="BM219" s="17" t="s">
        <v>977</v>
      </c>
    </row>
    <row r="220" spans="2:65" s="1" customFormat="1" ht="16.5" customHeight="1">
      <c r="B220" s="34"/>
      <c r="C220" s="180" t="s">
        <v>900</v>
      </c>
      <c r="D220" s="180" t="s">
        <v>600</v>
      </c>
      <c r="E220" s="181" t="s">
        <v>979</v>
      </c>
      <c r="F220" s="182" t="s">
        <v>980</v>
      </c>
      <c r="G220" s="183" t="s">
        <v>700</v>
      </c>
      <c r="H220" s="184">
        <v>117</v>
      </c>
      <c r="I220" s="185"/>
      <c r="J220" s="186">
        <f>ROUND(I220*H220,2)</f>
        <v>0</v>
      </c>
      <c r="K220" s="182" t="s">
        <v>604</v>
      </c>
      <c r="L220" s="38"/>
      <c r="M220" s="187" t="s">
        <v>447</v>
      </c>
      <c r="N220" s="188" t="s">
        <v>487</v>
      </c>
      <c r="O220" s="60"/>
      <c r="P220" s="189">
        <f>O220*H220</f>
        <v>0</v>
      </c>
      <c r="Q220" s="189">
        <v>0</v>
      </c>
      <c r="R220" s="189">
        <f>Q220*H220</f>
        <v>0</v>
      </c>
      <c r="S220" s="189">
        <v>0</v>
      </c>
      <c r="T220" s="190">
        <f>S220*H220</f>
        <v>0</v>
      </c>
      <c r="AR220" s="17" t="s">
        <v>605</v>
      </c>
      <c r="AT220" s="17" t="s">
        <v>600</v>
      </c>
      <c r="AU220" s="17" t="s">
        <v>525</v>
      </c>
      <c r="AY220" s="17" t="s">
        <v>598</v>
      </c>
      <c r="BE220" s="191">
        <f>IF(N220="základní",J220,0)</f>
        <v>0</v>
      </c>
      <c r="BF220" s="191">
        <f>IF(N220="snížená",J220,0)</f>
        <v>0</v>
      </c>
      <c r="BG220" s="191">
        <f>IF(N220="zákl. přenesená",J220,0)</f>
        <v>0</v>
      </c>
      <c r="BH220" s="191">
        <f>IF(N220="sníž. přenesená",J220,0)</f>
        <v>0</v>
      </c>
      <c r="BI220" s="191">
        <f>IF(N220="nulová",J220,0)</f>
        <v>0</v>
      </c>
      <c r="BJ220" s="17" t="s">
        <v>523</v>
      </c>
      <c r="BK220" s="191">
        <f>ROUND(I220*H220,2)</f>
        <v>0</v>
      </c>
      <c r="BL220" s="17" t="s">
        <v>605</v>
      </c>
      <c r="BM220" s="17" t="s">
        <v>981</v>
      </c>
    </row>
    <row r="221" spans="2:65" s="1" customFormat="1" ht="16.5" customHeight="1">
      <c r="B221" s="34"/>
      <c r="C221" s="180" t="s">
        <v>904</v>
      </c>
      <c r="D221" s="180" t="s">
        <v>600</v>
      </c>
      <c r="E221" s="181" t="s">
        <v>983</v>
      </c>
      <c r="F221" s="182" t="s">
        <v>984</v>
      </c>
      <c r="G221" s="183" t="s">
        <v>700</v>
      </c>
      <c r="H221" s="184">
        <v>117</v>
      </c>
      <c r="I221" s="185"/>
      <c r="J221" s="186">
        <f>ROUND(I221*H221,2)</f>
        <v>0</v>
      </c>
      <c r="K221" s="182" t="s">
        <v>604</v>
      </c>
      <c r="L221" s="38"/>
      <c r="M221" s="187" t="s">
        <v>447</v>
      </c>
      <c r="N221" s="188" t="s">
        <v>487</v>
      </c>
      <c r="O221" s="60"/>
      <c r="P221" s="189">
        <f>O221*H221</f>
        <v>0</v>
      </c>
      <c r="Q221" s="189">
        <v>0</v>
      </c>
      <c r="R221" s="189">
        <f>Q221*H221</f>
        <v>0</v>
      </c>
      <c r="S221" s="189">
        <v>0</v>
      </c>
      <c r="T221" s="190">
        <f>S221*H221</f>
        <v>0</v>
      </c>
      <c r="AR221" s="17" t="s">
        <v>605</v>
      </c>
      <c r="AT221" s="17" t="s">
        <v>600</v>
      </c>
      <c r="AU221" s="17" t="s">
        <v>525</v>
      </c>
      <c r="AY221" s="17" t="s">
        <v>598</v>
      </c>
      <c r="BE221" s="191">
        <f>IF(N221="základní",J221,0)</f>
        <v>0</v>
      </c>
      <c r="BF221" s="191">
        <f>IF(N221="snížená",J221,0)</f>
        <v>0</v>
      </c>
      <c r="BG221" s="191">
        <f>IF(N221="zákl. přenesená",J221,0)</f>
        <v>0</v>
      </c>
      <c r="BH221" s="191">
        <f>IF(N221="sníž. přenesená",J221,0)</f>
        <v>0</v>
      </c>
      <c r="BI221" s="191">
        <f>IF(N221="nulová",J221,0)</f>
        <v>0</v>
      </c>
      <c r="BJ221" s="17" t="s">
        <v>523</v>
      </c>
      <c r="BK221" s="191">
        <f>ROUND(I221*H221,2)</f>
        <v>0</v>
      </c>
      <c r="BL221" s="17" t="s">
        <v>605</v>
      </c>
      <c r="BM221" s="17" t="s">
        <v>985</v>
      </c>
    </row>
    <row r="222" spans="2:65" s="11" customFormat="1" ht="22.9" customHeight="1">
      <c r="B222" s="164"/>
      <c r="C222" s="165"/>
      <c r="D222" s="166" t="s">
        <v>515</v>
      </c>
      <c r="E222" s="178" t="s">
        <v>986</v>
      </c>
      <c r="F222" s="178" t="s">
        <v>987</v>
      </c>
      <c r="G222" s="165"/>
      <c r="H222" s="165"/>
      <c r="I222" s="168"/>
      <c r="J222" s="179">
        <f>BK222</f>
        <v>0</v>
      </c>
      <c r="K222" s="165"/>
      <c r="L222" s="170"/>
      <c r="M222" s="171"/>
      <c r="N222" s="172"/>
      <c r="O222" s="172"/>
      <c r="P222" s="173">
        <f>SUM(P223:P231)</f>
        <v>0</v>
      </c>
      <c r="Q222" s="172"/>
      <c r="R222" s="173">
        <f>SUM(R223:R231)</f>
        <v>0</v>
      </c>
      <c r="S222" s="172"/>
      <c r="T222" s="174">
        <f>SUM(T223:T231)</f>
        <v>0</v>
      </c>
      <c r="AR222" s="175" t="s">
        <v>523</v>
      </c>
      <c r="AT222" s="176" t="s">
        <v>515</v>
      </c>
      <c r="AU222" s="176" t="s">
        <v>523</v>
      </c>
      <c r="AY222" s="175" t="s">
        <v>598</v>
      </c>
      <c r="BK222" s="177">
        <f>SUM(BK223:BK231)</f>
        <v>0</v>
      </c>
    </row>
    <row r="223" spans="2:65" s="1" customFormat="1" ht="16.5" customHeight="1">
      <c r="B223" s="34"/>
      <c r="C223" s="180" t="s">
        <v>915</v>
      </c>
      <c r="D223" s="180" t="s">
        <v>600</v>
      </c>
      <c r="E223" s="181" t="s">
        <v>989</v>
      </c>
      <c r="F223" s="182" t="s">
        <v>990</v>
      </c>
      <c r="G223" s="183" t="s">
        <v>768</v>
      </c>
      <c r="H223" s="184">
        <v>69.247</v>
      </c>
      <c r="I223" s="185"/>
      <c r="J223" s="186">
        <f>ROUND(I223*H223,2)</f>
        <v>0</v>
      </c>
      <c r="K223" s="182" t="s">
        <v>604</v>
      </c>
      <c r="L223" s="38"/>
      <c r="M223" s="187" t="s">
        <v>447</v>
      </c>
      <c r="N223" s="188" t="s">
        <v>487</v>
      </c>
      <c r="O223" s="60"/>
      <c r="P223" s="189">
        <f>O223*H223</f>
        <v>0</v>
      </c>
      <c r="Q223" s="189">
        <v>0</v>
      </c>
      <c r="R223" s="189">
        <f>Q223*H223</f>
        <v>0</v>
      </c>
      <c r="S223" s="189">
        <v>0</v>
      </c>
      <c r="T223" s="190">
        <f>S223*H223</f>
        <v>0</v>
      </c>
      <c r="AR223" s="17" t="s">
        <v>605</v>
      </c>
      <c r="AT223" s="17" t="s">
        <v>600</v>
      </c>
      <c r="AU223" s="17" t="s">
        <v>525</v>
      </c>
      <c r="AY223" s="17" t="s">
        <v>598</v>
      </c>
      <c r="BE223" s="191">
        <f>IF(N223="základní",J223,0)</f>
        <v>0</v>
      </c>
      <c r="BF223" s="191">
        <f>IF(N223="snížená",J223,0)</f>
        <v>0</v>
      </c>
      <c r="BG223" s="191">
        <f>IF(N223="zákl. přenesená",J223,0)</f>
        <v>0</v>
      </c>
      <c r="BH223" s="191">
        <f>IF(N223="sníž. přenesená",J223,0)</f>
        <v>0</v>
      </c>
      <c r="BI223" s="191">
        <f>IF(N223="nulová",J223,0)</f>
        <v>0</v>
      </c>
      <c r="BJ223" s="17" t="s">
        <v>523</v>
      </c>
      <c r="BK223" s="191">
        <f>ROUND(I223*H223,2)</f>
        <v>0</v>
      </c>
      <c r="BL223" s="17" t="s">
        <v>605</v>
      </c>
      <c r="BM223" s="17" t="s">
        <v>991</v>
      </c>
    </row>
    <row r="224" spans="2:65" s="1" customFormat="1" ht="16.5" customHeight="1">
      <c r="B224" s="34"/>
      <c r="C224" s="180" t="s">
        <v>922</v>
      </c>
      <c r="D224" s="180" t="s">
        <v>600</v>
      </c>
      <c r="E224" s="181" t="s">
        <v>993</v>
      </c>
      <c r="F224" s="182" t="s">
        <v>994</v>
      </c>
      <c r="G224" s="183" t="s">
        <v>768</v>
      </c>
      <c r="H224" s="184">
        <v>969.45799999999997</v>
      </c>
      <c r="I224" s="185"/>
      <c r="J224" s="186">
        <f>ROUND(I224*H224,2)</f>
        <v>0</v>
      </c>
      <c r="K224" s="182" t="s">
        <v>604</v>
      </c>
      <c r="L224" s="38"/>
      <c r="M224" s="187" t="s">
        <v>447</v>
      </c>
      <c r="N224" s="188" t="s">
        <v>487</v>
      </c>
      <c r="O224" s="60"/>
      <c r="P224" s="189">
        <f>O224*H224</f>
        <v>0</v>
      </c>
      <c r="Q224" s="189">
        <v>0</v>
      </c>
      <c r="R224" s="189">
        <f>Q224*H224</f>
        <v>0</v>
      </c>
      <c r="S224" s="189">
        <v>0</v>
      </c>
      <c r="T224" s="190">
        <f>S224*H224</f>
        <v>0</v>
      </c>
      <c r="AR224" s="17" t="s">
        <v>605</v>
      </c>
      <c r="AT224" s="17" t="s">
        <v>600</v>
      </c>
      <c r="AU224" s="17" t="s">
        <v>525</v>
      </c>
      <c r="AY224" s="17" t="s">
        <v>598</v>
      </c>
      <c r="BE224" s="191">
        <f>IF(N224="základní",J224,0)</f>
        <v>0</v>
      </c>
      <c r="BF224" s="191">
        <f>IF(N224="snížená",J224,0)</f>
        <v>0</v>
      </c>
      <c r="BG224" s="191">
        <f>IF(N224="zákl. přenesená",J224,0)</f>
        <v>0</v>
      </c>
      <c r="BH224" s="191">
        <f>IF(N224="sníž. přenesená",J224,0)</f>
        <v>0</v>
      </c>
      <c r="BI224" s="191">
        <f>IF(N224="nulová",J224,0)</f>
        <v>0</v>
      </c>
      <c r="BJ224" s="17" t="s">
        <v>523</v>
      </c>
      <c r="BK224" s="191">
        <f>ROUND(I224*H224,2)</f>
        <v>0</v>
      </c>
      <c r="BL224" s="17" t="s">
        <v>605</v>
      </c>
      <c r="BM224" s="17" t="s">
        <v>995</v>
      </c>
    </row>
    <row r="225" spans="2:65" s="12" customFormat="1">
      <c r="B225" s="192"/>
      <c r="C225" s="193"/>
      <c r="D225" s="194" t="s">
        <v>607</v>
      </c>
      <c r="E225" s="193"/>
      <c r="F225" s="196" t="s">
        <v>1083</v>
      </c>
      <c r="G225" s="193"/>
      <c r="H225" s="197">
        <v>969.45799999999997</v>
      </c>
      <c r="I225" s="198"/>
      <c r="J225" s="193"/>
      <c r="K225" s="193"/>
      <c r="L225" s="199"/>
      <c r="M225" s="200"/>
      <c r="N225" s="201"/>
      <c r="O225" s="201"/>
      <c r="P225" s="201"/>
      <c r="Q225" s="201"/>
      <c r="R225" s="201"/>
      <c r="S225" s="201"/>
      <c r="T225" s="202"/>
      <c r="AT225" s="203" t="s">
        <v>607</v>
      </c>
      <c r="AU225" s="203" t="s">
        <v>525</v>
      </c>
      <c r="AV225" s="12" t="s">
        <v>525</v>
      </c>
      <c r="AW225" s="12" t="s">
        <v>450</v>
      </c>
      <c r="AX225" s="12" t="s">
        <v>523</v>
      </c>
      <c r="AY225" s="203" t="s">
        <v>598</v>
      </c>
    </row>
    <row r="226" spans="2:65" s="1" customFormat="1" ht="16.5" customHeight="1">
      <c r="B226" s="34"/>
      <c r="C226" s="180" t="s">
        <v>928</v>
      </c>
      <c r="D226" s="180" t="s">
        <v>600</v>
      </c>
      <c r="E226" s="181" t="s">
        <v>998</v>
      </c>
      <c r="F226" s="182" t="s">
        <v>999</v>
      </c>
      <c r="G226" s="183" t="s">
        <v>768</v>
      </c>
      <c r="H226" s="184">
        <v>20.81</v>
      </c>
      <c r="I226" s="185"/>
      <c r="J226" s="186">
        <f>ROUND(I226*H226,2)</f>
        <v>0</v>
      </c>
      <c r="K226" s="182" t="s">
        <v>604</v>
      </c>
      <c r="L226" s="38"/>
      <c r="M226" s="187" t="s">
        <v>447</v>
      </c>
      <c r="N226" s="188" t="s">
        <v>487</v>
      </c>
      <c r="O226" s="60"/>
      <c r="P226" s="189">
        <f>O226*H226</f>
        <v>0</v>
      </c>
      <c r="Q226" s="189">
        <v>0</v>
      </c>
      <c r="R226" s="189">
        <f>Q226*H226</f>
        <v>0</v>
      </c>
      <c r="S226" s="189">
        <v>0</v>
      </c>
      <c r="T226" s="190">
        <f>S226*H226</f>
        <v>0</v>
      </c>
      <c r="AR226" s="17" t="s">
        <v>605</v>
      </c>
      <c r="AT226" s="17" t="s">
        <v>600</v>
      </c>
      <c r="AU226" s="17" t="s">
        <v>525</v>
      </c>
      <c r="AY226" s="17" t="s">
        <v>598</v>
      </c>
      <c r="BE226" s="191">
        <f>IF(N226="základní",J226,0)</f>
        <v>0</v>
      </c>
      <c r="BF226" s="191">
        <f>IF(N226="snížená",J226,0)</f>
        <v>0</v>
      </c>
      <c r="BG226" s="191">
        <f>IF(N226="zákl. přenesená",J226,0)</f>
        <v>0</v>
      </c>
      <c r="BH226" s="191">
        <f>IF(N226="sníž. přenesená",J226,0)</f>
        <v>0</v>
      </c>
      <c r="BI226" s="191">
        <f>IF(N226="nulová",J226,0)</f>
        <v>0</v>
      </c>
      <c r="BJ226" s="17" t="s">
        <v>523</v>
      </c>
      <c r="BK226" s="191">
        <f>ROUND(I226*H226,2)</f>
        <v>0</v>
      </c>
      <c r="BL226" s="17" t="s">
        <v>605</v>
      </c>
      <c r="BM226" s="17" t="s">
        <v>1000</v>
      </c>
    </row>
    <row r="227" spans="2:65" s="12" customFormat="1">
      <c r="B227" s="192"/>
      <c r="C227" s="193"/>
      <c r="D227" s="194" t="s">
        <v>607</v>
      </c>
      <c r="E227" s="195" t="s">
        <v>447</v>
      </c>
      <c r="F227" s="196" t="s">
        <v>1084</v>
      </c>
      <c r="G227" s="193"/>
      <c r="H227" s="197">
        <v>20.81</v>
      </c>
      <c r="I227" s="198"/>
      <c r="J227" s="193"/>
      <c r="K227" s="193"/>
      <c r="L227" s="199"/>
      <c r="M227" s="200"/>
      <c r="N227" s="201"/>
      <c r="O227" s="201"/>
      <c r="P227" s="201"/>
      <c r="Q227" s="201"/>
      <c r="R227" s="201"/>
      <c r="S227" s="201"/>
      <c r="T227" s="202"/>
      <c r="AT227" s="203" t="s">
        <v>607</v>
      </c>
      <c r="AU227" s="203" t="s">
        <v>525</v>
      </c>
      <c r="AV227" s="12" t="s">
        <v>525</v>
      </c>
      <c r="AW227" s="12" t="s">
        <v>478</v>
      </c>
      <c r="AX227" s="12" t="s">
        <v>523</v>
      </c>
      <c r="AY227" s="203" t="s">
        <v>598</v>
      </c>
    </row>
    <row r="228" spans="2:65" s="1" customFormat="1" ht="16.5" customHeight="1">
      <c r="B228" s="34"/>
      <c r="C228" s="180" t="s">
        <v>932</v>
      </c>
      <c r="D228" s="180" t="s">
        <v>600</v>
      </c>
      <c r="E228" s="181" t="s">
        <v>1003</v>
      </c>
      <c r="F228" s="182" t="s">
        <v>1004</v>
      </c>
      <c r="G228" s="183" t="s">
        <v>768</v>
      </c>
      <c r="H228" s="184">
        <v>13.504</v>
      </c>
      <c r="I228" s="185"/>
      <c r="J228" s="186">
        <f>ROUND(I228*H228,2)</f>
        <v>0</v>
      </c>
      <c r="K228" s="182" t="s">
        <v>604</v>
      </c>
      <c r="L228" s="38"/>
      <c r="M228" s="187" t="s">
        <v>447</v>
      </c>
      <c r="N228" s="188" t="s">
        <v>487</v>
      </c>
      <c r="O228" s="60"/>
      <c r="P228" s="189">
        <f>O228*H228</f>
        <v>0</v>
      </c>
      <c r="Q228" s="189">
        <v>0</v>
      </c>
      <c r="R228" s="189">
        <f>Q228*H228</f>
        <v>0</v>
      </c>
      <c r="S228" s="189">
        <v>0</v>
      </c>
      <c r="T228" s="190">
        <f>S228*H228</f>
        <v>0</v>
      </c>
      <c r="AR228" s="17" t="s">
        <v>605</v>
      </c>
      <c r="AT228" s="17" t="s">
        <v>600</v>
      </c>
      <c r="AU228" s="17" t="s">
        <v>525</v>
      </c>
      <c r="AY228" s="17" t="s">
        <v>598</v>
      </c>
      <c r="BE228" s="191">
        <f>IF(N228="základní",J228,0)</f>
        <v>0</v>
      </c>
      <c r="BF228" s="191">
        <f>IF(N228="snížená",J228,0)</f>
        <v>0</v>
      </c>
      <c r="BG228" s="191">
        <f>IF(N228="zákl. přenesená",J228,0)</f>
        <v>0</v>
      </c>
      <c r="BH228" s="191">
        <f>IF(N228="sníž. přenesená",J228,0)</f>
        <v>0</v>
      </c>
      <c r="BI228" s="191">
        <f>IF(N228="nulová",J228,0)</f>
        <v>0</v>
      </c>
      <c r="BJ228" s="17" t="s">
        <v>523</v>
      </c>
      <c r="BK228" s="191">
        <f>ROUND(I228*H228,2)</f>
        <v>0</v>
      </c>
      <c r="BL228" s="17" t="s">
        <v>605</v>
      </c>
      <c r="BM228" s="17" t="s">
        <v>1005</v>
      </c>
    </row>
    <row r="229" spans="2:65" s="12" customFormat="1">
      <c r="B229" s="192"/>
      <c r="C229" s="193"/>
      <c r="D229" s="194" t="s">
        <v>607</v>
      </c>
      <c r="E229" s="195" t="s">
        <v>447</v>
      </c>
      <c r="F229" s="196" t="s">
        <v>1085</v>
      </c>
      <c r="G229" s="193"/>
      <c r="H229" s="197">
        <v>13.504</v>
      </c>
      <c r="I229" s="198"/>
      <c r="J229" s="193"/>
      <c r="K229" s="193"/>
      <c r="L229" s="199"/>
      <c r="M229" s="200"/>
      <c r="N229" s="201"/>
      <c r="O229" s="201"/>
      <c r="P229" s="201"/>
      <c r="Q229" s="201"/>
      <c r="R229" s="201"/>
      <c r="S229" s="201"/>
      <c r="T229" s="202"/>
      <c r="AT229" s="203" t="s">
        <v>607</v>
      </c>
      <c r="AU229" s="203" t="s">
        <v>525</v>
      </c>
      <c r="AV229" s="12" t="s">
        <v>525</v>
      </c>
      <c r="AW229" s="12" t="s">
        <v>478</v>
      </c>
      <c r="AX229" s="12" t="s">
        <v>523</v>
      </c>
      <c r="AY229" s="203" t="s">
        <v>598</v>
      </c>
    </row>
    <row r="230" spans="2:65" s="1" customFormat="1" ht="16.5" customHeight="1">
      <c r="B230" s="34"/>
      <c r="C230" s="180" t="s">
        <v>937</v>
      </c>
      <c r="D230" s="180" t="s">
        <v>600</v>
      </c>
      <c r="E230" s="181" t="s">
        <v>1008</v>
      </c>
      <c r="F230" s="182" t="s">
        <v>1009</v>
      </c>
      <c r="G230" s="183" t="s">
        <v>768</v>
      </c>
      <c r="H230" s="184">
        <v>34.887999999999998</v>
      </c>
      <c r="I230" s="185"/>
      <c r="J230" s="186">
        <f>ROUND(I230*H230,2)</f>
        <v>0</v>
      </c>
      <c r="K230" s="182" t="s">
        <v>604</v>
      </c>
      <c r="L230" s="38"/>
      <c r="M230" s="187" t="s">
        <v>447</v>
      </c>
      <c r="N230" s="188" t="s">
        <v>487</v>
      </c>
      <c r="O230" s="60"/>
      <c r="P230" s="189">
        <f>O230*H230</f>
        <v>0</v>
      </c>
      <c r="Q230" s="189">
        <v>0</v>
      </c>
      <c r="R230" s="189">
        <f>Q230*H230</f>
        <v>0</v>
      </c>
      <c r="S230" s="189">
        <v>0</v>
      </c>
      <c r="T230" s="190">
        <f>S230*H230</f>
        <v>0</v>
      </c>
      <c r="AR230" s="17" t="s">
        <v>605</v>
      </c>
      <c r="AT230" s="17" t="s">
        <v>600</v>
      </c>
      <c r="AU230" s="17" t="s">
        <v>525</v>
      </c>
      <c r="AY230" s="17" t="s">
        <v>598</v>
      </c>
      <c r="BE230" s="191">
        <f>IF(N230="základní",J230,0)</f>
        <v>0</v>
      </c>
      <c r="BF230" s="191">
        <f>IF(N230="snížená",J230,0)</f>
        <v>0</v>
      </c>
      <c r="BG230" s="191">
        <f>IF(N230="zákl. přenesená",J230,0)</f>
        <v>0</v>
      </c>
      <c r="BH230" s="191">
        <f>IF(N230="sníž. přenesená",J230,0)</f>
        <v>0</v>
      </c>
      <c r="BI230" s="191">
        <f>IF(N230="nulová",J230,0)</f>
        <v>0</v>
      </c>
      <c r="BJ230" s="17" t="s">
        <v>523</v>
      </c>
      <c r="BK230" s="191">
        <f>ROUND(I230*H230,2)</f>
        <v>0</v>
      </c>
      <c r="BL230" s="17" t="s">
        <v>605</v>
      </c>
      <c r="BM230" s="17" t="s">
        <v>1010</v>
      </c>
    </row>
    <row r="231" spans="2:65" s="12" customFormat="1">
      <c r="B231" s="192"/>
      <c r="C231" s="193"/>
      <c r="D231" s="194" t="s">
        <v>607</v>
      </c>
      <c r="E231" s="195" t="s">
        <v>447</v>
      </c>
      <c r="F231" s="196" t="s">
        <v>1086</v>
      </c>
      <c r="G231" s="193"/>
      <c r="H231" s="197">
        <v>34.887999999999998</v>
      </c>
      <c r="I231" s="198"/>
      <c r="J231" s="193"/>
      <c r="K231" s="193"/>
      <c r="L231" s="199"/>
      <c r="M231" s="200"/>
      <c r="N231" s="201"/>
      <c r="O231" s="201"/>
      <c r="P231" s="201"/>
      <c r="Q231" s="201"/>
      <c r="R231" s="201"/>
      <c r="S231" s="201"/>
      <c r="T231" s="202"/>
      <c r="AT231" s="203" t="s">
        <v>607</v>
      </c>
      <c r="AU231" s="203" t="s">
        <v>525</v>
      </c>
      <c r="AV231" s="12" t="s">
        <v>525</v>
      </c>
      <c r="AW231" s="12" t="s">
        <v>478</v>
      </c>
      <c r="AX231" s="12" t="s">
        <v>523</v>
      </c>
      <c r="AY231" s="203" t="s">
        <v>598</v>
      </c>
    </row>
    <row r="232" spans="2:65" s="11" customFormat="1" ht="22.9" customHeight="1">
      <c r="B232" s="164"/>
      <c r="C232" s="165"/>
      <c r="D232" s="166" t="s">
        <v>515</v>
      </c>
      <c r="E232" s="178" t="s">
        <v>1012</v>
      </c>
      <c r="F232" s="178" t="s">
        <v>1013</v>
      </c>
      <c r="G232" s="165"/>
      <c r="H232" s="165"/>
      <c r="I232" s="168"/>
      <c r="J232" s="179">
        <f>BK232</f>
        <v>0</v>
      </c>
      <c r="K232" s="165"/>
      <c r="L232" s="170"/>
      <c r="M232" s="171"/>
      <c r="N232" s="172"/>
      <c r="O232" s="172"/>
      <c r="P232" s="173">
        <f>P233</f>
        <v>0</v>
      </c>
      <c r="Q232" s="172"/>
      <c r="R232" s="173">
        <f>R233</f>
        <v>0</v>
      </c>
      <c r="S232" s="172"/>
      <c r="T232" s="174">
        <f>T233</f>
        <v>0</v>
      </c>
      <c r="AR232" s="175" t="s">
        <v>523</v>
      </c>
      <c r="AT232" s="176" t="s">
        <v>515</v>
      </c>
      <c r="AU232" s="176" t="s">
        <v>523</v>
      </c>
      <c r="AY232" s="175" t="s">
        <v>598</v>
      </c>
      <c r="BK232" s="177">
        <f>BK233</f>
        <v>0</v>
      </c>
    </row>
    <row r="233" spans="2:65" s="1" customFormat="1" ht="16.5" customHeight="1">
      <c r="B233" s="34"/>
      <c r="C233" s="180" t="s">
        <v>941</v>
      </c>
      <c r="D233" s="180" t="s">
        <v>600</v>
      </c>
      <c r="E233" s="181" t="s">
        <v>1015</v>
      </c>
      <c r="F233" s="182" t="s">
        <v>1016</v>
      </c>
      <c r="G233" s="183" t="s">
        <v>768</v>
      </c>
      <c r="H233" s="184">
        <v>235.642</v>
      </c>
      <c r="I233" s="185"/>
      <c r="J233" s="186">
        <f>ROUND(I233*H233,2)</f>
        <v>0</v>
      </c>
      <c r="K233" s="182" t="s">
        <v>604</v>
      </c>
      <c r="L233" s="38"/>
      <c r="M233" s="238" t="s">
        <v>447</v>
      </c>
      <c r="N233" s="239" t="s">
        <v>487</v>
      </c>
      <c r="O233" s="240"/>
      <c r="P233" s="241">
        <f>O233*H233</f>
        <v>0</v>
      </c>
      <c r="Q233" s="241">
        <v>0</v>
      </c>
      <c r="R233" s="241">
        <f>Q233*H233</f>
        <v>0</v>
      </c>
      <c r="S233" s="241">
        <v>0</v>
      </c>
      <c r="T233" s="242">
        <f>S233*H233</f>
        <v>0</v>
      </c>
      <c r="AR233" s="17" t="s">
        <v>605</v>
      </c>
      <c r="AT233" s="17" t="s">
        <v>600</v>
      </c>
      <c r="AU233" s="17" t="s">
        <v>525</v>
      </c>
      <c r="AY233" s="17" t="s">
        <v>598</v>
      </c>
      <c r="BE233" s="191">
        <f>IF(N233="základní",J233,0)</f>
        <v>0</v>
      </c>
      <c r="BF233" s="191">
        <f>IF(N233="snížená",J233,0)</f>
        <v>0</v>
      </c>
      <c r="BG233" s="191">
        <f>IF(N233="zákl. přenesená",J233,0)</f>
        <v>0</v>
      </c>
      <c r="BH233" s="191">
        <f>IF(N233="sníž. přenesená",J233,0)</f>
        <v>0</v>
      </c>
      <c r="BI233" s="191">
        <f>IF(N233="nulová",J233,0)</f>
        <v>0</v>
      </c>
      <c r="BJ233" s="17" t="s">
        <v>523</v>
      </c>
      <c r="BK233" s="191">
        <f>ROUND(I233*H233,2)</f>
        <v>0</v>
      </c>
      <c r="BL233" s="17" t="s">
        <v>605</v>
      </c>
      <c r="BM233" s="17" t="s">
        <v>1017</v>
      </c>
    </row>
    <row r="234" spans="2:65" s="1" customFormat="1" ht="6.95" customHeight="1">
      <c r="B234" s="46"/>
      <c r="C234" s="47"/>
      <c r="D234" s="47"/>
      <c r="E234" s="47"/>
      <c r="F234" s="47"/>
      <c r="G234" s="47"/>
      <c r="H234" s="47"/>
      <c r="I234" s="132"/>
      <c r="J234" s="47"/>
      <c r="K234" s="47"/>
      <c r="L234" s="38"/>
    </row>
  </sheetData>
  <mergeCells count="12">
    <mergeCell ref="L2:V2"/>
    <mergeCell ref="E50:H50"/>
    <mergeCell ref="E52:H52"/>
    <mergeCell ref="E54:H54"/>
    <mergeCell ref="E86:H86"/>
    <mergeCell ref="E84:H84"/>
    <mergeCell ref="E82:H82"/>
    <mergeCell ref="E7:H7"/>
    <mergeCell ref="E9:H9"/>
    <mergeCell ref="E11:H11"/>
    <mergeCell ref="E20:H20"/>
    <mergeCell ref="E29:H29"/>
  </mergeCells>
  <phoneticPr fontId="0" type="noConversion"/>
  <pageMargins left="0.39374999999999999" right="0.39374999999999999" top="0.39374999999999999" bottom="0.39374999999999999" header="0" footer="0"/>
  <pageSetup orientation="landscape" blackAndWhite="1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2:BM229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style="104" customWidth="1"/>
    <col min="10" max="10" width="23.5" customWidth="1"/>
    <col min="11" max="11" width="15.5" hidden="1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46" ht="36.950000000000003" customHeight="1">
      <c r="L2" s="453"/>
      <c r="M2" s="453"/>
      <c r="N2" s="453"/>
      <c r="O2" s="453"/>
      <c r="P2" s="453"/>
      <c r="Q2" s="453"/>
      <c r="R2" s="453"/>
      <c r="S2" s="453"/>
      <c r="T2" s="453"/>
      <c r="U2" s="453"/>
      <c r="V2" s="453"/>
      <c r="AT2" s="17" t="s">
        <v>535</v>
      </c>
    </row>
    <row r="3" spans="2:46" ht="6.95" customHeight="1">
      <c r="B3" s="105"/>
      <c r="C3" s="106"/>
      <c r="D3" s="106"/>
      <c r="E3" s="106"/>
      <c r="F3" s="106"/>
      <c r="G3" s="106"/>
      <c r="H3" s="106"/>
      <c r="I3" s="107"/>
      <c r="J3" s="106"/>
      <c r="K3" s="106"/>
      <c r="L3" s="20"/>
      <c r="AT3" s="17" t="s">
        <v>525</v>
      </c>
    </row>
    <row r="4" spans="2:46" ht="24.95" customHeight="1">
      <c r="B4" s="20"/>
      <c r="D4" s="108" t="s">
        <v>566</v>
      </c>
      <c r="L4" s="20"/>
      <c r="M4" s="24" t="s">
        <v>456</v>
      </c>
      <c r="AT4" s="17" t="s">
        <v>450</v>
      </c>
    </row>
    <row r="5" spans="2:46" ht="6.95" customHeight="1">
      <c r="B5" s="20"/>
      <c r="L5" s="20"/>
    </row>
    <row r="6" spans="2:46" ht="12" customHeight="1">
      <c r="B6" s="20"/>
      <c r="D6" s="109" t="s">
        <v>462</v>
      </c>
      <c r="L6" s="20"/>
    </row>
    <row r="7" spans="2:46" ht="16.5" customHeight="1">
      <c r="B7" s="20"/>
      <c r="E7" s="487" t="str">
        <f>'Rekapitulace stavby'!K6</f>
        <v>Kanalizace Klučov - napojení místních částí Žhery a Skramníky - UZ+ NN - doplnění dotazů</v>
      </c>
      <c r="F7" s="488"/>
      <c r="G7" s="488"/>
      <c r="H7" s="488"/>
      <c r="L7" s="20"/>
    </row>
    <row r="8" spans="2:46" ht="12" customHeight="1">
      <c r="B8" s="20"/>
      <c r="D8" s="109" t="s">
        <v>567</v>
      </c>
      <c r="L8" s="20"/>
    </row>
    <row r="9" spans="2:46" s="1" customFormat="1" ht="16.5" customHeight="1">
      <c r="B9" s="38"/>
      <c r="E9" s="487" t="s">
        <v>1018</v>
      </c>
      <c r="F9" s="490"/>
      <c r="G9" s="490"/>
      <c r="H9" s="490"/>
      <c r="I9" s="110"/>
      <c r="L9" s="38"/>
    </row>
    <row r="10" spans="2:46" s="1" customFormat="1" ht="12" customHeight="1">
      <c r="B10" s="38"/>
      <c r="D10" s="109" t="s">
        <v>1019</v>
      </c>
      <c r="I10" s="110"/>
      <c r="L10" s="38"/>
    </row>
    <row r="11" spans="2:46" s="1" customFormat="1" ht="36.950000000000003" customHeight="1">
      <c r="B11" s="38"/>
      <c r="E11" s="489" t="s">
        <v>1087</v>
      </c>
      <c r="F11" s="490"/>
      <c r="G11" s="490"/>
      <c r="H11" s="490"/>
      <c r="I11" s="110"/>
      <c r="L11" s="38"/>
    </row>
    <row r="12" spans="2:46" s="1" customFormat="1">
      <c r="B12" s="38"/>
      <c r="I12" s="110"/>
      <c r="L12" s="38"/>
    </row>
    <row r="13" spans="2:46" s="1" customFormat="1" ht="12" customHeight="1">
      <c r="B13" s="38"/>
      <c r="D13" s="109" t="s">
        <v>464</v>
      </c>
      <c r="F13" s="17" t="s">
        <v>447</v>
      </c>
      <c r="I13" s="111" t="s">
        <v>465</v>
      </c>
      <c r="J13" s="17" t="s">
        <v>447</v>
      </c>
      <c r="L13" s="38"/>
    </row>
    <row r="14" spans="2:46" s="1" customFormat="1" ht="12" customHeight="1">
      <c r="B14" s="38"/>
      <c r="D14" s="109" t="s">
        <v>466</v>
      </c>
      <c r="F14" s="17" t="s">
        <v>472</v>
      </c>
      <c r="I14" s="111" t="s">
        <v>468</v>
      </c>
      <c r="J14" s="112" t="str">
        <f>'Rekapitulace stavby'!AN8</f>
        <v>12. 7. 2018</v>
      </c>
      <c r="L14" s="38"/>
    </row>
    <row r="15" spans="2:46" s="1" customFormat="1" ht="10.9" customHeight="1">
      <c r="B15" s="38"/>
      <c r="I15" s="110"/>
      <c r="L15" s="38"/>
    </row>
    <row r="16" spans="2:46" s="1" customFormat="1" ht="12" customHeight="1">
      <c r="B16" s="38"/>
      <c r="D16" s="109" t="s">
        <v>470</v>
      </c>
      <c r="I16" s="111" t="s">
        <v>471</v>
      </c>
      <c r="J16" s="17" t="str">
        <f>IF('Rekapitulace stavby'!AN10="","",'Rekapitulace stavby'!AN10)</f>
        <v/>
      </c>
      <c r="L16" s="38"/>
    </row>
    <row r="17" spans="2:12" s="1" customFormat="1" ht="18" customHeight="1">
      <c r="B17" s="38"/>
      <c r="E17" s="17" t="str">
        <f>IF('Rekapitulace stavby'!E11="","",'Rekapitulace stavby'!E11)</f>
        <v xml:space="preserve"> </v>
      </c>
      <c r="I17" s="111" t="s">
        <v>473</v>
      </c>
      <c r="J17" s="17" t="str">
        <f>IF('Rekapitulace stavby'!AN11="","",'Rekapitulace stavby'!AN11)</f>
        <v/>
      </c>
      <c r="L17" s="38"/>
    </row>
    <row r="18" spans="2:12" s="1" customFormat="1" ht="6.95" customHeight="1">
      <c r="B18" s="38"/>
      <c r="I18" s="110"/>
      <c r="L18" s="38"/>
    </row>
    <row r="19" spans="2:12" s="1" customFormat="1" ht="12" customHeight="1">
      <c r="B19" s="38"/>
      <c r="D19" s="109" t="s">
        <v>474</v>
      </c>
      <c r="I19" s="111" t="s">
        <v>471</v>
      </c>
      <c r="J19" s="30" t="str">
        <f>'Rekapitulace stavby'!AN13</f>
        <v>Vyplň údaj</v>
      </c>
      <c r="L19" s="38"/>
    </row>
    <row r="20" spans="2:12" s="1" customFormat="1" ht="18" customHeight="1">
      <c r="B20" s="38"/>
      <c r="E20" s="491" t="str">
        <f>'Rekapitulace stavby'!E14</f>
        <v>Vyplň údaj</v>
      </c>
      <c r="F20" s="492"/>
      <c r="G20" s="492"/>
      <c r="H20" s="492"/>
      <c r="I20" s="111" t="s">
        <v>473</v>
      </c>
      <c r="J20" s="30" t="str">
        <f>'Rekapitulace stavby'!AN14</f>
        <v>Vyplň údaj</v>
      </c>
      <c r="L20" s="38"/>
    </row>
    <row r="21" spans="2:12" s="1" customFormat="1" ht="6.95" customHeight="1">
      <c r="B21" s="38"/>
      <c r="I21" s="110"/>
      <c r="L21" s="38"/>
    </row>
    <row r="22" spans="2:12" s="1" customFormat="1" ht="12" customHeight="1">
      <c r="B22" s="38"/>
      <c r="D22" s="109" t="s">
        <v>476</v>
      </c>
      <c r="I22" s="111" t="s">
        <v>471</v>
      </c>
      <c r="J22" s="17" t="str">
        <f>IF('Rekapitulace stavby'!AN16="","",'Rekapitulace stavby'!AN16)</f>
        <v/>
      </c>
      <c r="L22" s="38"/>
    </row>
    <row r="23" spans="2:12" s="1" customFormat="1" ht="18" customHeight="1">
      <c r="B23" s="38"/>
      <c r="E23" s="17" t="str">
        <f>IF('Rekapitulace stavby'!E17="","",'Rekapitulace stavby'!E17)</f>
        <v>Ing. Martin Herman</v>
      </c>
      <c r="I23" s="111" t="s">
        <v>473</v>
      </c>
      <c r="J23" s="17" t="str">
        <f>IF('Rekapitulace stavby'!AN17="","",'Rekapitulace stavby'!AN17)</f>
        <v/>
      </c>
      <c r="L23" s="38"/>
    </row>
    <row r="24" spans="2:12" s="1" customFormat="1" ht="6.95" customHeight="1">
      <c r="B24" s="38"/>
      <c r="I24" s="110"/>
      <c r="L24" s="38"/>
    </row>
    <row r="25" spans="2:12" s="1" customFormat="1" ht="12" customHeight="1">
      <c r="B25" s="38"/>
      <c r="D25" s="109" t="s">
        <v>479</v>
      </c>
      <c r="I25" s="111" t="s">
        <v>471</v>
      </c>
      <c r="J25" s="17" t="str">
        <f>IF('Rekapitulace stavby'!AN19="","",'Rekapitulace stavby'!AN19)</f>
        <v/>
      </c>
      <c r="L25" s="38"/>
    </row>
    <row r="26" spans="2:12" s="1" customFormat="1" ht="18" customHeight="1">
      <c r="B26" s="38"/>
      <c r="E26" s="17" t="str">
        <f>IF('Rekapitulace stavby'!E20="","",'Rekapitulace stavby'!E20)</f>
        <v>VIS s.r.o., Hradec Králové, Dita Paštová</v>
      </c>
      <c r="I26" s="111" t="s">
        <v>473</v>
      </c>
      <c r="J26" s="17" t="str">
        <f>IF('Rekapitulace stavby'!AN20="","",'Rekapitulace stavby'!AN20)</f>
        <v/>
      </c>
      <c r="L26" s="38"/>
    </row>
    <row r="27" spans="2:12" s="1" customFormat="1" ht="6.95" customHeight="1">
      <c r="B27" s="38"/>
      <c r="I27" s="110"/>
      <c r="L27" s="38"/>
    </row>
    <row r="28" spans="2:12" s="1" customFormat="1" ht="12" customHeight="1">
      <c r="B28" s="38"/>
      <c r="D28" s="109" t="s">
        <v>481</v>
      </c>
      <c r="I28" s="110"/>
      <c r="L28" s="38"/>
    </row>
    <row r="29" spans="2:12" s="7" customFormat="1" ht="16.5" customHeight="1">
      <c r="B29" s="113"/>
      <c r="E29" s="493" t="s">
        <v>447</v>
      </c>
      <c r="F29" s="493"/>
      <c r="G29" s="493"/>
      <c r="H29" s="493"/>
      <c r="I29" s="114"/>
      <c r="L29" s="113"/>
    </row>
    <row r="30" spans="2:12" s="1" customFormat="1" ht="6.95" customHeight="1">
      <c r="B30" s="38"/>
      <c r="I30" s="110"/>
      <c r="L30" s="38"/>
    </row>
    <row r="31" spans="2:12" s="1" customFormat="1" ht="6.95" customHeight="1">
      <c r="B31" s="38"/>
      <c r="D31" s="56"/>
      <c r="E31" s="56"/>
      <c r="F31" s="56"/>
      <c r="G31" s="56"/>
      <c r="H31" s="56"/>
      <c r="I31" s="115"/>
      <c r="J31" s="56"/>
      <c r="K31" s="56"/>
      <c r="L31" s="38"/>
    </row>
    <row r="32" spans="2:12" s="1" customFormat="1" ht="25.35" customHeight="1">
      <c r="B32" s="38"/>
      <c r="D32" s="116" t="s">
        <v>482</v>
      </c>
      <c r="I32" s="110"/>
      <c r="J32" s="117">
        <f>ROUND(J94, 2)</f>
        <v>0</v>
      </c>
      <c r="L32" s="38"/>
    </row>
    <row r="33" spans="2:12" s="1" customFormat="1" ht="6.95" customHeight="1">
      <c r="B33" s="38"/>
      <c r="D33" s="56"/>
      <c r="E33" s="56"/>
      <c r="F33" s="56"/>
      <c r="G33" s="56"/>
      <c r="H33" s="56"/>
      <c r="I33" s="115"/>
      <c r="J33" s="56"/>
      <c r="K33" s="56"/>
      <c r="L33" s="38"/>
    </row>
    <row r="34" spans="2:12" s="1" customFormat="1" ht="14.45" customHeight="1">
      <c r="B34" s="38"/>
      <c r="F34" s="118" t="s">
        <v>484</v>
      </c>
      <c r="I34" s="119" t="s">
        <v>483</v>
      </c>
      <c r="J34" s="118" t="s">
        <v>485</v>
      </c>
      <c r="L34" s="38"/>
    </row>
    <row r="35" spans="2:12" s="1" customFormat="1" ht="14.45" customHeight="1">
      <c r="B35" s="38"/>
      <c r="D35" s="109" t="s">
        <v>486</v>
      </c>
      <c r="E35" s="109" t="s">
        <v>487</v>
      </c>
      <c r="F35" s="120">
        <f>ROUND((SUM(BE94:BE228)),  2)</f>
        <v>0</v>
      </c>
      <c r="I35" s="121">
        <v>0.21</v>
      </c>
      <c r="J35" s="120">
        <f>ROUND(((SUM(BE94:BE228))*I35),  2)</f>
        <v>0</v>
      </c>
      <c r="L35" s="38"/>
    </row>
    <row r="36" spans="2:12" s="1" customFormat="1" ht="14.45" customHeight="1">
      <c r="B36" s="38"/>
      <c r="E36" s="109" t="s">
        <v>488</v>
      </c>
      <c r="F36" s="120">
        <f>ROUND((SUM(BF94:BF228)),  2)</f>
        <v>0</v>
      </c>
      <c r="I36" s="121">
        <v>0.15</v>
      </c>
      <c r="J36" s="120">
        <f>ROUND(((SUM(BF94:BF228))*I36),  2)</f>
        <v>0</v>
      </c>
      <c r="L36" s="38"/>
    </row>
    <row r="37" spans="2:12" s="1" customFormat="1" ht="14.45" hidden="1" customHeight="1">
      <c r="B37" s="38"/>
      <c r="E37" s="109" t="s">
        <v>489</v>
      </c>
      <c r="F37" s="120">
        <f>ROUND((SUM(BG94:BG228)),  2)</f>
        <v>0</v>
      </c>
      <c r="I37" s="121">
        <v>0.21</v>
      </c>
      <c r="J37" s="120">
        <f>0</f>
        <v>0</v>
      </c>
      <c r="L37" s="38"/>
    </row>
    <row r="38" spans="2:12" s="1" customFormat="1" ht="14.45" hidden="1" customHeight="1">
      <c r="B38" s="38"/>
      <c r="E38" s="109" t="s">
        <v>490</v>
      </c>
      <c r="F38" s="120">
        <f>ROUND((SUM(BH94:BH228)),  2)</f>
        <v>0</v>
      </c>
      <c r="I38" s="121">
        <v>0.15</v>
      </c>
      <c r="J38" s="120">
        <f>0</f>
        <v>0</v>
      </c>
      <c r="L38" s="38"/>
    </row>
    <row r="39" spans="2:12" s="1" customFormat="1" ht="14.45" hidden="1" customHeight="1">
      <c r="B39" s="38"/>
      <c r="E39" s="109" t="s">
        <v>491</v>
      </c>
      <c r="F39" s="120">
        <f>ROUND((SUM(BI94:BI228)),  2)</f>
        <v>0</v>
      </c>
      <c r="I39" s="121">
        <v>0</v>
      </c>
      <c r="J39" s="120">
        <f>0</f>
        <v>0</v>
      </c>
      <c r="L39" s="38"/>
    </row>
    <row r="40" spans="2:12" s="1" customFormat="1" ht="6.95" customHeight="1">
      <c r="B40" s="38"/>
      <c r="I40" s="110"/>
      <c r="L40" s="38"/>
    </row>
    <row r="41" spans="2:12" s="1" customFormat="1" ht="25.35" customHeight="1">
      <c r="B41" s="38"/>
      <c r="C41" s="122"/>
      <c r="D41" s="123" t="s">
        <v>492</v>
      </c>
      <c r="E41" s="124"/>
      <c r="F41" s="124"/>
      <c r="G41" s="125" t="s">
        <v>493</v>
      </c>
      <c r="H41" s="126" t="s">
        <v>494</v>
      </c>
      <c r="I41" s="127"/>
      <c r="J41" s="128">
        <f>SUM(J32:J39)</f>
        <v>0</v>
      </c>
      <c r="K41" s="129"/>
      <c r="L41" s="38"/>
    </row>
    <row r="42" spans="2:12" s="1" customFormat="1" ht="14.45" customHeight="1">
      <c r="B42" s="130"/>
      <c r="C42" s="131"/>
      <c r="D42" s="131"/>
      <c r="E42" s="131"/>
      <c r="F42" s="131"/>
      <c r="G42" s="131"/>
      <c r="H42" s="131"/>
      <c r="I42" s="132"/>
      <c r="J42" s="131"/>
      <c r="K42" s="131"/>
      <c r="L42" s="38"/>
    </row>
    <row r="46" spans="2:12" s="1" customFormat="1" ht="6.95" customHeight="1">
      <c r="B46" s="133"/>
      <c r="C46" s="134"/>
      <c r="D46" s="134"/>
      <c r="E46" s="134"/>
      <c r="F46" s="134"/>
      <c r="G46" s="134"/>
      <c r="H46" s="134"/>
      <c r="I46" s="135"/>
      <c r="J46" s="134"/>
      <c r="K46" s="134"/>
      <c r="L46" s="38"/>
    </row>
    <row r="47" spans="2:12" s="1" customFormat="1" ht="24.95" customHeight="1">
      <c r="B47" s="34"/>
      <c r="C47" s="23" t="s">
        <v>569</v>
      </c>
      <c r="D47" s="35"/>
      <c r="E47" s="35"/>
      <c r="F47" s="35"/>
      <c r="G47" s="35"/>
      <c r="H47" s="35"/>
      <c r="I47" s="110"/>
      <c r="J47" s="35"/>
      <c r="K47" s="35"/>
      <c r="L47" s="38"/>
    </row>
    <row r="48" spans="2:12" s="1" customFormat="1" ht="6.95" customHeight="1">
      <c r="B48" s="34"/>
      <c r="C48" s="35"/>
      <c r="D48" s="35"/>
      <c r="E48" s="35"/>
      <c r="F48" s="35"/>
      <c r="G48" s="35"/>
      <c r="H48" s="35"/>
      <c r="I48" s="110"/>
      <c r="J48" s="35"/>
      <c r="K48" s="35"/>
      <c r="L48" s="38"/>
    </row>
    <row r="49" spans="2:47" s="1" customFormat="1" ht="12" customHeight="1">
      <c r="B49" s="34"/>
      <c r="C49" s="29" t="s">
        <v>462</v>
      </c>
      <c r="D49" s="35"/>
      <c r="E49" s="35"/>
      <c r="F49" s="35"/>
      <c r="G49" s="35"/>
      <c r="H49" s="35"/>
      <c r="I49" s="110"/>
      <c r="J49" s="35"/>
      <c r="K49" s="35"/>
      <c r="L49" s="38"/>
    </row>
    <row r="50" spans="2:47" s="1" customFormat="1" ht="16.5" customHeight="1">
      <c r="B50" s="34"/>
      <c r="C50" s="35"/>
      <c r="D50" s="35"/>
      <c r="E50" s="485" t="str">
        <f>E7</f>
        <v>Kanalizace Klučov - napojení místních částí Žhery a Skramníky - UZ+ NN - doplnění dotazů</v>
      </c>
      <c r="F50" s="486"/>
      <c r="G50" s="486"/>
      <c r="H50" s="486"/>
      <c r="I50" s="110"/>
      <c r="J50" s="35"/>
      <c r="K50" s="35"/>
      <c r="L50" s="38"/>
    </row>
    <row r="51" spans="2:47" ht="12" customHeight="1">
      <c r="B51" s="21"/>
      <c r="C51" s="29" t="s">
        <v>567</v>
      </c>
      <c r="D51" s="22"/>
      <c r="E51" s="22"/>
      <c r="F51" s="22"/>
      <c r="G51" s="22"/>
      <c r="H51" s="22"/>
      <c r="J51" s="22"/>
      <c r="K51" s="22"/>
      <c r="L51" s="20"/>
    </row>
    <row r="52" spans="2:47" s="1" customFormat="1" ht="16.5" customHeight="1">
      <c r="B52" s="34"/>
      <c r="C52" s="35"/>
      <c r="D52" s="35"/>
      <c r="E52" s="485" t="s">
        <v>1018</v>
      </c>
      <c r="F52" s="461"/>
      <c r="G52" s="461"/>
      <c r="H52" s="461"/>
      <c r="I52" s="110"/>
      <c r="J52" s="35"/>
      <c r="K52" s="35"/>
      <c r="L52" s="38"/>
    </row>
    <row r="53" spans="2:47" s="1" customFormat="1" ht="12" customHeight="1">
      <c r="B53" s="34"/>
      <c r="C53" s="29" t="s">
        <v>1019</v>
      </c>
      <c r="D53" s="35"/>
      <c r="E53" s="35"/>
      <c r="F53" s="35"/>
      <c r="G53" s="35"/>
      <c r="H53" s="35"/>
      <c r="I53" s="110"/>
      <c r="J53" s="35"/>
      <c r="K53" s="35"/>
      <c r="L53" s="38"/>
    </row>
    <row r="54" spans="2:47" s="1" customFormat="1" ht="16.5" customHeight="1">
      <c r="B54" s="34"/>
      <c r="C54" s="35"/>
      <c r="D54" s="35"/>
      <c r="E54" s="462" t="str">
        <f>E11</f>
        <v>SO_02.2 - Podružné tlakové propoje Žhery - neuznatelné náklady</v>
      </c>
      <c r="F54" s="461"/>
      <c r="G54" s="461"/>
      <c r="H54" s="461"/>
      <c r="I54" s="110"/>
      <c r="J54" s="35"/>
      <c r="K54" s="35"/>
      <c r="L54" s="38"/>
    </row>
    <row r="55" spans="2:47" s="1" customFormat="1" ht="6.95" customHeight="1">
      <c r="B55" s="34"/>
      <c r="C55" s="35"/>
      <c r="D55" s="35"/>
      <c r="E55" s="35"/>
      <c r="F55" s="35"/>
      <c r="G55" s="35"/>
      <c r="H55" s="35"/>
      <c r="I55" s="110"/>
      <c r="J55" s="35"/>
      <c r="K55" s="35"/>
      <c r="L55" s="38"/>
    </row>
    <row r="56" spans="2:47" s="1" customFormat="1" ht="12" customHeight="1">
      <c r="B56" s="34"/>
      <c r="C56" s="29" t="s">
        <v>466</v>
      </c>
      <c r="D56" s="35"/>
      <c r="E56" s="35"/>
      <c r="F56" s="27" t="str">
        <f>F14</f>
        <v xml:space="preserve"> </v>
      </c>
      <c r="G56" s="35"/>
      <c r="H56" s="35"/>
      <c r="I56" s="111" t="s">
        <v>468</v>
      </c>
      <c r="J56" s="55" t="str">
        <f>IF(J14="","",J14)</f>
        <v>12. 7. 2018</v>
      </c>
      <c r="K56" s="35"/>
      <c r="L56" s="38"/>
    </row>
    <row r="57" spans="2:47" s="1" customFormat="1" ht="6.95" customHeight="1">
      <c r="B57" s="34"/>
      <c r="C57" s="35"/>
      <c r="D57" s="35"/>
      <c r="E57" s="35"/>
      <c r="F57" s="35"/>
      <c r="G57" s="35"/>
      <c r="H57" s="35"/>
      <c r="I57" s="110"/>
      <c r="J57" s="35"/>
      <c r="K57" s="35"/>
      <c r="L57" s="38"/>
    </row>
    <row r="58" spans="2:47" s="1" customFormat="1" ht="13.7" customHeight="1">
      <c r="B58" s="34"/>
      <c r="C58" s="29" t="s">
        <v>470</v>
      </c>
      <c r="D58" s="35"/>
      <c r="E58" s="35"/>
      <c r="F58" s="27" t="str">
        <f>E17</f>
        <v xml:space="preserve"> </v>
      </c>
      <c r="G58" s="35"/>
      <c r="H58" s="35"/>
      <c r="I58" s="111" t="s">
        <v>476</v>
      </c>
      <c r="J58" s="32" t="str">
        <f>E23</f>
        <v>Ing. Martin Herman</v>
      </c>
      <c r="K58" s="35"/>
      <c r="L58" s="38"/>
    </row>
    <row r="59" spans="2:47" s="1" customFormat="1" ht="24.95" customHeight="1">
      <c r="B59" s="34"/>
      <c r="C59" s="29" t="s">
        <v>474</v>
      </c>
      <c r="D59" s="35"/>
      <c r="E59" s="35"/>
      <c r="F59" s="27" t="str">
        <f>IF(E20="","",E20)</f>
        <v>Vyplň údaj</v>
      </c>
      <c r="G59" s="35"/>
      <c r="H59" s="35"/>
      <c r="I59" s="111" t="s">
        <v>479</v>
      </c>
      <c r="J59" s="32" t="str">
        <f>E26</f>
        <v>VIS s.r.o., Hradec Králové, Dita Paštová</v>
      </c>
      <c r="K59" s="35"/>
      <c r="L59" s="38"/>
    </row>
    <row r="60" spans="2:47" s="1" customFormat="1" ht="10.35" customHeight="1">
      <c r="B60" s="34"/>
      <c r="C60" s="35"/>
      <c r="D60" s="35"/>
      <c r="E60" s="35"/>
      <c r="F60" s="35"/>
      <c r="G60" s="35"/>
      <c r="H60" s="35"/>
      <c r="I60" s="110"/>
      <c r="J60" s="35"/>
      <c r="K60" s="35"/>
      <c r="L60" s="38"/>
    </row>
    <row r="61" spans="2:47" s="1" customFormat="1" ht="29.25" customHeight="1">
      <c r="B61" s="34"/>
      <c r="C61" s="136" t="s">
        <v>570</v>
      </c>
      <c r="D61" s="42"/>
      <c r="E61" s="42"/>
      <c r="F61" s="42"/>
      <c r="G61" s="42"/>
      <c r="H61" s="42"/>
      <c r="I61" s="137"/>
      <c r="J61" s="138" t="s">
        <v>571</v>
      </c>
      <c r="K61" s="42"/>
      <c r="L61" s="38"/>
    </row>
    <row r="62" spans="2:47" s="1" customFormat="1" ht="10.35" customHeight="1">
      <c r="B62" s="34"/>
      <c r="C62" s="35"/>
      <c r="D62" s="35"/>
      <c r="E62" s="35"/>
      <c r="F62" s="35"/>
      <c r="G62" s="35"/>
      <c r="H62" s="35"/>
      <c r="I62" s="110"/>
      <c r="J62" s="35"/>
      <c r="K62" s="35"/>
      <c r="L62" s="38"/>
    </row>
    <row r="63" spans="2:47" s="1" customFormat="1" ht="22.9" customHeight="1">
      <c r="B63" s="34"/>
      <c r="C63" s="139" t="s">
        <v>572</v>
      </c>
      <c r="D63" s="35"/>
      <c r="E63" s="35"/>
      <c r="F63" s="35"/>
      <c r="G63" s="35"/>
      <c r="H63" s="35"/>
      <c r="I63" s="110"/>
      <c r="J63" s="72">
        <f>J94</f>
        <v>0</v>
      </c>
      <c r="K63" s="35"/>
      <c r="L63" s="38"/>
      <c r="AU63" s="17" t="s">
        <v>573</v>
      </c>
    </row>
    <row r="64" spans="2:47" s="8" customFormat="1" ht="24.95" customHeight="1">
      <c r="B64" s="140"/>
      <c r="C64" s="141"/>
      <c r="D64" s="142" t="s">
        <v>574</v>
      </c>
      <c r="E64" s="143"/>
      <c r="F64" s="143"/>
      <c r="G64" s="143"/>
      <c r="H64" s="143"/>
      <c r="I64" s="144"/>
      <c r="J64" s="145">
        <f>J95</f>
        <v>0</v>
      </c>
      <c r="K64" s="141"/>
      <c r="L64" s="146"/>
    </row>
    <row r="65" spans="2:12" s="9" customFormat="1" ht="19.899999999999999" customHeight="1">
      <c r="B65" s="147"/>
      <c r="C65" s="92"/>
      <c r="D65" s="148" t="s">
        <v>575</v>
      </c>
      <c r="E65" s="149"/>
      <c r="F65" s="149"/>
      <c r="G65" s="149"/>
      <c r="H65" s="149"/>
      <c r="I65" s="150"/>
      <c r="J65" s="151">
        <f>J96</f>
        <v>0</v>
      </c>
      <c r="K65" s="92"/>
      <c r="L65" s="152"/>
    </row>
    <row r="66" spans="2:12" s="9" customFormat="1" ht="19.899999999999999" customHeight="1">
      <c r="B66" s="147"/>
      <c r="C66" s="92"/>
      <c r="D66" s="148" t="s">
        <v>576</v>
      </c>
      <c r="E66" s="149"/>
      <c r="F66" s="149"/>
      <c r="G66" s="149"/>
      <c r="H66" s="149"/>
      <c r="I66" s="150"/>
      <c r="J66" s="151">
        <f>J163</f>
        <v>0</v>
      </c>
      <c r="K66" s="92"/>
      <c r="L66" s="152"/>
    </row>
    <row r="67" spans="2:12" s="9" customFormat="1" ht="19.899999999999999" customHeight="1">
      <c r="B67" s="147"/>
      <c r="C67" s="92"/>
      <c r="D67" s="148" t="s">
        <v>577</v>
      </c>
      <c r="E67" s="149"/>
      <c r="F67" s="149"/>
      <c r="G67" s="149"/>
      <c r="H67" s="149"/>
      <c r="I67" s="150"/>
      <c r="J67" s="151">
        <f>J167</f>
        <v>0</v>
      </c>
      <c r="K67" s="92"/>
      <c r="L67" s="152"/>
    </row>
    <row r="68" spans="2:12" s="9" customFormat="1" ht="19.899999999999999" customHeight="1">
      <c r="B68" s="147"/>
      <c r="C68" s="92"/>
      <c r="D68" s="148" t="s">
        <v>578</v>
      </c>
      <c r="E68" s="149"/>
      <c r="F68" s="149"/>
      <c r="G68" s="149"/>
      <c r="H68" s="149"/>
      <c r="I68" s="150"/>
      <c r="J68" s="151">
        <f>J170</f>
        <v>0</v>
      </c>
      <c r="K68" s="92"/>
      <c r="L68" s="152"/>
    </row>
    <row r="69" spans="2:12" s="9" customFormat="1" ht="19.899999999999999" customHeight="1">
      <c r="B69" s="147"/>
      <c r="C69" s="92"/>
      <c r="D69" s="148" t="s">
        <v>579</v>
      </c>
      <c r="E69" s="149"/>
      <c r="F69" s="149"/>
      <c r="G69" s="149"/>
      <c r="H69" s="149"/>
      <c r="I69" s="150"/>
      <c r="J69" s="151">
        <f>J204</f>
        <v>0</v>
      </c>
      <c r="K69" s="92"/>
      <c r="L69" s="152"/>
    </row>
    <row r="70" spans="2:12" s="9" customFormat="1" ht="19.899999999999999" customHeight="1">
      <c r="B70" s="147"/>
      <c r="C70" s="92"/>
      <c r="D70" s="148" t="s">
        <v>580</v>
      </c>
      <c r="E70" s="149"/>
      <c r="F70" s="149"/>
      <c r="G70" s="149"/>
      <c r="H70" s="149"/>
      <c r="I70" s="150"/>
      <c r="J70" s="151">
        <f>J213</f>
        <v>0</v>
      </c>
      <c r="K70" s="92"/>
      <c r="L70" s="152"/>
    </row>
    <row r="71" spans="2:12" s="9" customFormat="1" ht="19.899999999999999" customHeight="1">
      <c r="B71" s="147"/>
      <c r="C71" s="92"/>
      <c r="D71" s="148" t="s">
        <v>581</v>
      </c>
      <c r="E71" s="149"/>
      <c r="F71" s="149"/>
      <c r="G71" s="149"/>
      <c r="H71" s="149"/>
      <c r="I71" s="150"/>
      <c r="J71" s="151">
        <f>J217</f>
        <v>0</v>
      </c>
      <c r="K71" s="92"/>
      <c r="L71" s="152"/>
    </row>
    <row r="72" spans="2:12" s="9" customFormat="1" ht="19.899999999999999" customHeight="1">
      <c r="B72" s="147"/>
      <c r="C72" s="92"/>
      <c r="D72" s="148" t="s">
        <v>582</v>
      </c>
      <c r="E72" s="149"/>
      <c r="F72" s="149"/>
      <c r="G72" s="149"/>
      <c r="H72" s="149"/>
      <c r="I72" s="150"/>
      <c r="J72" s="151">
        <f>J227</f>
        <v>0</v>
      </c>
      <c r="K72" s="92"/>
      <c r="L72" s="152"/>
    </row>
    <row r="73" spans="2:12" s="1" customFormat="1" ht="21.75" customHeight="1">
      <c r="B73" s="34"/>
      <c r="C73" s="35"/>
      <c r="D73" s="35"/>
      <c r="E73" s="35"/>
      <c r="F73" s="35"/>
      <c r="G73" s="35"/>
      <c r="H73" s="35"/>
      <c r="I73" s="110"/>
      <c r="J73" s="35"/>
      <c r="K73" s="35"/>
      <c r="L73" s="38"/>
    </row>
    <row r="74" spans="2:12" s="1" customFormat="1" ht="6.95" customHeight="1">
      <c r="B74" s="46"/>
      <c r="C74" s="47"/>
      <c r="D74" s="47"/>
      <c r="E74" s="47"/>
      <c r="F74" s="47"/>
      <c r="G74" s="47"/>
      <c r="H74" s="47"/>
      <c r="I74" s="132"/>
      <c r="J74" s="47"/>
      <c r="K74" s="47"/>
      <c r="L74" s="38"/>
    </row>
    <row r="78" spans="2:12" s="1" customFormat="1" ht="6.95" customHeight="1">
      <c r="B78" s="48"/>
      <c r="C78" s="49"/>
      <c r="D78" s="49"/>
      <c r="E78" s="49"/>
      <c r="F78" s="49"/>
      <c r="G78" s="49"/>
      <c r="H78" s="49"/>
      <c r="I78" s="135"/>
      <c r="J78" s="49"/>
      <c r="K78" s="49"/>
      <c r="L78" s="38"/>
    </row>
    <row r="79" spans="2:12" s="1" customFormat="1" ht="24.95" customHeight="1">
      <c r="B79" s="34"/>
      <c r="C79" s="23" t="s">
        <v>583</v>
      </c>
      <c r="D79" s="35"/>
      <c r="E79" s="35"/>
      <c r="F79" s="35"/>
      <c r="G79" s="35"/>
      <c r="H79" s="35"/>
      <c r="I79" s="110"/>
      <c r="J79" s="35"/>
      <c r="K79" s="35"/>
      <c r="L79" s="38"/>
    </row>
    <row r="80" spans="2:12" s="1" customFormat="1" ht="6.95" customHeight="1">
      <c r="B80" s="34"/>
      <c r="C80" s="35"/>
      <c r="D80" s="35"/>
      <c r="E80" s="35"/>
      <c r="F80" s="35"/>
      <c r="G80" s="35"/>
      <c r="H80" s="35"/>
      <c r="I80" s="110"/>
      <c r="J80" s="35"/>
      <c r="K80" s="35"/>
      <c r="L80" s="38"/>
    </row>
    <row r="81" spans="2:63" s="1" customFormat="1" ht="12" customHeight="1">
      <c r="B81" s="34"/>
      <c r="C81" s="29" t="s">
        <v>462</v>
      </c>
      <c r="D81" s="35"/>
      <c r="E81" s="35"/>
      <c r="F81" s="35"/>
      <c r="G81" s="35"/>
      <c r="H81" s="35"/>
      <c r="I81" s="110"/>
      <c r="J81" s="35"/>
      <c r="K81" s="35"/>
      <c r="L81" s="38"/>
    </row>
    <row r="82" spans="2:63" s="1" customFormat="1" ht="16.5" customHeight="1">
      <c r="B82" s="34"/>
      <c r="C82" s="35"/>
      <c r="D82" s="35"/>
      <c r="E82" s="485" t="str">
        <f>E7</f>
        <v>Kanalizace Klučov - napojení místních částí Žhery a Skramníky - UZ+ NN - doplnění dotazů</v>
      </c>
      <c r="F82" s="486"/>
      <c r="G82" s="486"/>
      <c r="H82" s="486"/>
      <c r="I82" s="110"/>
      <c r="J82" s="35"/>
      <c r="K82" s="35"/>
      <c r="L82" s="38"/>
    </row>
    <row r="83" spans="2:63" ht="12" customHeight="1">
      <c r="B83" s="21"/>
      <c r="C83" s="29" t="s">
        <v>567</v>
      </c>
      <c r="D83" s="22"/>
      <c r="E83" s="22"/>
      <c r="F83" s="22"/>
      <c r="G83" s="22"/>
      <c r="H83" s="22"/>
      <c r="J83" s="22"/>
      <c r="K83" s="22"/>
      <c r="L83" s="20"/>
    </row>
    <row r="84" spans="2:63" s="1" customFormat="1" ht="16.5" customHeight="1">
      <c r="B84" s="34"/>
      <c r="C84" s="35"/>
      <c r="D84" s="35"/>
      <c r="E84" s="485" t="s">
        <v>1018</v>
      </c>
      <c r="F84" s="461"/>
      <c r="G84" s="461"/>
      <c r="H84" s="461"/>
      <c r="I84" s="110"/>
      <c r="J84" s="35"/>
      <c r="K84" s="35"/>
      <c r="L84" s="38"/>
    </row>
    <row r="85" spans="2:63" s="1" customFormat="1" ht="12" customHeight="1">
      <c r="B85" s="34"/>
      <c r="C85" s="29" t="s">
        <v>1019</v>
      </c>
      <c r="D85" s="35"/>
      <c r="E85" s="35"/>
      <c r="F85" s="35"/>
      <c r="G85" s="35"/>
      <c r="H85" s="35"/>
      <c r="I85" s="110"/>
      <c r="J85" s="35"/>
      <c r="K85" s="35"/>
      <c r="L85" s="38"/>
    </row>
    <row r="86" spans="2:63" s="1" customFormat="1" ht="16.5" customHeight="1">
      <c r="B86" s="34"/>
      <c r="C86" s="35"/>
      <c r="D86" s="35"/>
      <c r="E86" s="462" t="str">
        <f>E11</f>
        <v>SO_02.2 - Podružné tlakové propoje Žhery - neuznatelné náklady</v>
      </c>
      <c r="F86" s="461"/>
      <c r="G86" s="461"/>
      <c r="H86" s="461"/>
      <c r="I86" s="110"/>
      <c r="J86" s="35"/>
      <c r="K86" s="35"/>
      <c r="L86" s="38"/>
    </row>
    <row r="87" spans="2:63" s="1" customFormat="1" ht="6.95" customHeight="1">
      <c r="B87" s="34"/>
      <c r="C87" s="35"/>
      <c r="D87" s="35"/>
      <c r="E87" s="35"/>
      <c r="F87" s="35"/>
      <c r="G87" s="35"/>
      <c r="H87" s="35"/>
      <c r="I87" s="110"/>
      <c r="J87" s="35"/>
      <c r="K87" s="35"/>
      <c r="L87" s="38"/>
    </row>
    <row r="88" spans="2:63" s="1" customFormat="1" ht="12" customHeight="1">
      <c r="B88" s="34"/>
      <c r="C88" s="29" t="s">
        <v>466</v>
      </c>
      <c r="D88" s="35"/>
      <c r="E88" s="35"/>
      <c r="F88" s="27" t="str">
        <f>F14</f>
        <v xml:space="preserve"> </v>
      </c>
      <c r="G88" s="35"/>
      <c r="H88" s="35"/>
      <c r="I88" s="111" t="s">
        <v>468</v>
      </c>
      <c r="J88" s="55" t="str">
        <f>IF(J14="","",J14)</f>
        <v>12. 7. 2018</v>
      </c>
      <c r="K88" s="35"/>
      <c r="L88" s="38"/>
    </row>
    <row r="89" spans="2:63" s="1" customFormat="1" ht="6.95" customHeight="1">
      <c r="B89" s="34"/>
      <c r="C89" s="35"/>
      <c r="D89" s="35"/>
      <c r="E89" s="35"/>
      <c r="F89" s="35"/>
      <c r="G89" s="35"/>
      <c r="H89" s="35"/>
      <c r="I89" s="110"/>
      <c r="J89" s="35"/>
      <c r="K89" s="35"/>
      <c r="L89" s="38"/>
    </row>
    <row r="90" spans="2:63" s="1" customFormat="1" ht="13.7" customHeight="1">
      <c r="B90" s="34"/>
      <c r="C90" s="29" t="s">
        <v>470</v>
      </c>
      <c r="D90" s="35"/>
      <c r="E90" s="35"/>
      <c r="F90" s="27" t="str">
        <f>E17</f>
        <v xml:space="preserve"> </v>
      </c>
      <c r="G90" s="35"/>
      <c r="H90" s="35"/>
      <c r="I90" s="111" t="s">
        <v>476</v>
      </c>
      <c r="J90" s="32" t="str">
        <f>E23</f>
        <v>Ing. Martin Herman</v>
      </c>
      <c r="K90" s="35"/>
      <c r="L90" s="38"/>
    </row>
    <row r="91" spans="2:63" s="1" customFormat="1" ht="24.95" customHeight="1">
      <c r="B91" s="34"/>
      <c r="C91" s="29" t="s">
        <v>474</v>
      </c>
      <c r="D91" s="35"/>
      <c r="E91" s="35"/>
      <c r="F91" s="27" t="str">
        <f>IF(E20="","",E20)</f>
        <v>Vyplň údaj</v>
      </c>
      <c r="G91" s="35"/>
      <c r="H91" s="35"/>
      <c r="I91" s="111" t="s">
        <v>479</v>
      </c>
      <c r="J91" s="32" t="str">
        <f>E26</f>
        <v>VIS s.r.o., Hradec Králové, Dita Paštová</v>
      </c>
      <c r="K91" s="35"/>
      <c r="L91" s="38"/>
    </row>
    <row r="92" spans="2:63" s="1" customFormat="1" ht="10.35" customHeight="1">
      <c r="B92" s="34"/>
      <c r="C92" s="35"/>
      <c r="D92" s="35"/>
      <c r="E92" s="35"/>
      <c r="F92" s="35"/>
      <c r="G92" s="35"/>
      <c r="H92" s="35"/>
      <c r="I92" s="110"/>
      <c r="J92" s="35"/>
      <c r="K92" s="35"/>
      <c r="L92" s="38"/>
    </row>
    <row r="93" spans="2:63" s="10" customFormat="1" ht="29.25" customHeight="1">
      <c r="B93" s="153"/>
      <c r="C93" s="154" t="s">
        <v>584</v>
      </c>
      <c r="D93" s="155" t="s">
        <v>501</v>
      </c>
      <c r="E93" s="155" t="s">
        <v>497</v>
      </c>
      <c r="F93" s="155" t="s">
        <v>498</v>
      </c>
      <c r="G93" s="155" t="s">
        <v>585</v>
      </c>
      <c r="H93" s="155" t="s">
        <v>586</v>
      </c>
      <c r="I93" s="156" t="s">
        <v>587</v>
      </c>
      <c r="J93" s="157" t="s">
        <v>571</v>
      </c>
      <c r="K93" s="158" t="s">
        <v>588</v>
      </c>
      <c r="L93" s="159"/>
      <c r="M93" s="63" t="s">
        <v>447</v>
      </c>
      <c r="N93" s="64" t="s">
        <v>486</v>
      </c>
      <c r="O93" s="64" t="s">
        <v>589</v>
      </c>
      <c r="P93" s="64" t="s">
        <v>590</v>
      </c>
      <c r="Q93" s="64" t="s">
        <v>591</v>
      </c>
      <c r="R93" s="64" t="s">
        <v>592</v>
      </c>
      <c r="S93" s="64" t="s">
        <v>593</v>
      </c>
      <c r="T93" s="65" t="s">
        <v>594</v>
      </c>
    </row>
    <row r="94" spans="2:63" s="1" customFormat="1" ht="22.9" customHeight="1">
      <c r="B94" s="34"/>
      <c r="C94" s="70" t="s">
        <v>595</v>
      </c>
      <c r="D94" s="35"/>
      <c r="E94" s="35"/>
      <c r="F94" s="35"/>
      <c r="G94" s="35"/>
      <c r="H94" s="35"/>
      <c r="I94" s="110"/>
      <c r="J94" s="160">
        <f>BK94</f>
        <v>0</v>
      </c>
      <c r="K94" s="35"/>
      <c r="L94" s="38"/>
      <c r="M94" s="66"/>
      <c r="N94" s="67"/>
      <c r="O94" s="67"/>
      <c r="P94" s="161">
        <f>P95</f>
        <v>0</v>
      </c>
      <c r="Q94" s="67"/>
      <c r="R94" s="161">
        <f>R95</f>
        <v>129.85362025000001</v>
      </c>
      <c r="S94" s="67"/>
      <c r="T94" s="162">
        <f>T95</f>
        <v>37.880800000000008</v>
      </c>
      <c r="AT94" s="17" t="s">
        <v>515</v>
      </c>
      <c r="AU94" s="17" t="s">
        <v>573</v>
      </c>
      <c r="BK94" s="163">
        <f>BK95</f>
        <v>0</v>
      </c>
    </row>
    <row r="95" spans="2:63" s="11" customFormat="1" ht="25.9" customHeight="1">
      <c r="B95" s="164"/>
      <c r="C95" s="165"/>
      <c r="D95" s="166" t="s">
        <v>515</v>
      </c>
      <c r="E95" s="167" t="s">
        <v>596</v>
      </c>
      <c r="F95" s="167" t="s">
        <v>597</v>
      </c>
      <c r="G95" s="165"/>
      <c r="H95" s="165"/>
      <c r="I95" s="168"/>
      <c r="J95" s="169">
        <f>BK95</f>
        <v>0</v>
      </c>
      <c r="K95" s="165"/>
      <c r="L95" s="170"/>
      <c r="M95" s="171"/>
      <c r="N95" s="172"/>
      <c r="O95" s="172"/>
      <c r="P95" s="173">
        <f>P96+P163+P167+P170+P204+P213+P217+P227</f>
        <v>0</v>
      </c>
      <c r="Q95" s="172"/>
      <c r="R95" s="173">
        <f>R96+R163+R167+R170+R204+R213+R217+R227</f>
        <v>129.85362025000001</v>
      </c>
      <c r="S95" s="172"/>
      <c r="T95" s="174">
        <f>T96+T163+T167+T170+T204+T213+T217+T227</f>
        <v>37.880800000000008</v>
      </c>
      <c r="AR95" s="175" t="s">
        <v>523</v>
      </c>
      <c r="AT95" s="176" t="s">
        <v>515</v>
      </c>
      <c r="AU95" s="176" t="s">
        <v>516</v>
      </c>
      <c r="AY95" s="175" t="s">
        <v>598</v>
      </c>
      <c r="BK95" s="177">
        <f>BK96+BK163+BK167+BK170+BK204+BK213+BK217+BK227</f>
        <v>0</v>
      </c>
    </row>
    <row r="96" spans="2:63" s="11" customFormat="1" ht="22.9" customHeight="1">
      <c r="B96" s="164"/>
      <c r="C96" s="165"/>
      <c r="D96" s="166" t="s">
        <v>515</v>
      </c>
      <c r="E96" s="178" t="s">
        <v>523</v>
      </c>
      <c r="F96" s="178" t="s">
        <v>599</v>
      </c>
      <c r="G96" s="165"/>
      <c r="H96" s="165"/>
      <c r="I96" s="168"/>
      <c r="J96" s="179">
        <f>BK96</f>
        <v>0</v>
      </c>
      <c r="K96" s="165"/>
      <c r="L96" s="170"/>
      <c r="M96" s="171"/>
      <c r="N96" s="172"/>
      <c r="O96" s="172"/>
      <c r="P96" s="173">
        <f>SUM(P97:P162)</f>
        <v>0</v>
      </c>
      <c r="Q96" s="172"/>
      <c r="R96" s="173">
        <f>SUM(R97:R162)</f>
        <v>123.349352</v>
      </c>
      <c r="S96" s="172"/>
      <c r="T96" s="174">
        <f>SUM(T97:T162)</f>
        <v>37.880800000000008</v>
      </c>
      <c r="AR96" s="175" t="s">
        <v>523</v>
      </c>
      <c r="AT96" s="176" t="s">
        <v>515</v>
      </c>
      <c r="AU96" s="176" t="s">
        <v>523</v>
      </c>
      <c r="AY96" s="175" t="s">
        <v>598</v>
      </c>
      <c r="BK96" s="177">
        <f>SUM(BK97:BK162)</f>
        <v>0</v>
      </c>
    </row>
    <row r="97" spans="2:65" s="1" customFormat="1" ht="16.5" customHeight="1">
      <c r="B97" s="34"/>
      <c r="C97" s="180" t="s">
        <v>523</v>
      </c>
      <c r="D97" s="180" t="s">
        <v>600</v>
      </c>
      <c r="E97" s="181" t="s">
        <v>609</v>
      </c>
      <c r="F97" s="182" t="s">
        <v>610</v>
      </c>
      <c r="G97" s="183" t="s">
        <v>603</v>
      </c>
      <c r="H97" s="184">
        <v>24</v>
      </c>
      <c r="I97" s="185"/>
      <c r="J97" s="186">
        <f>ROUND(I97*H97,2)</f>
        <v>0</v>
      </c>
      <c r="K97" s="182" t="s">
        <v>604</v>
      </c>
      <c r="L97" s="38"/>
      <c r="M97" s="187" t="s">
        <v>447</v>
      </c>
      <c r="N97" s="188" t="s">
        <v>487</v>
      </c>
      <c r="O97" s="60"/>
      <c r="P97" s="189">
        <f>O97*H97</f>
        <v>0</v>
      </c>
      <c r="Q97" s="189">
        <v>0</v>
      </c>
      <c r="R97" s="189">
        <f>Q97*H97</f>
        <v>0</v>
      </c>
      <c r="S97" s="189">
        <v>0.255</v>
      </c>
      <c r="T97" s="190">
        <f>S97*H97</f>
        <v>6.12</v>
      </c>
      <c r="AR97" s="17" t="s">
        <v>605</v>
      </c>
      <c r="AT97" s="17" t="s">
        <v>600</v>
      </c>
      <c r="AU97" s="17" t="s">
        <v>525</v>
      </c>
      <c r="AY97" s="17" t="s">
        <v>598</v>
      </c>
      <c r="BE97" s="191">
        <f>IF(N97="základní",J97,0)</f>
        <v>0</v>
      </c>
      <c r="BF97" s="191">
        <f>IF(N97="snížená",J97,0)</f>
        <v>0</v>
      </c>
      <c r="BG97" s="191">
        <f>IF(N97="zákl. přenesená",J97,0)</f>
        <v>0</v>
      </c>
      <c r="BH97" s="191">
        <f>IF(N97="sníž. přenesená",J97,0)</f>
        <v>0</v>
      </c>
      <c r="BI97" s="191">
        <f>IF(N97="nulová",J97,0)</f>
        <v>0</v>
      </c>
      <c r="BJ97" s="17" t="s">
        <v>523</v>
      </c>
      <c r="BK97" s="191">
        <f>ROUND(I97*H97,2)</f>
        <v>0</v>
      </c>
      <c r="BL97" s="17" t="s">
        <v>605</v>
      </c>
      <c r="BM97" s="17" t="s">
        <v>611</v>
      </c>
    </row>
    <row r="98" spans="2:65" s="12" customFormat="1">
      <c r="B98" s="192"/>
      <c r="C98" s="193"/>
      <c r="D98" s="194" t="s">
        <v>607</v>
      </c>
      <c r="E98" s="195" t="s">
        <v>447</v>
      </c>
      <c r="F98" s="196" t="s">
        <v>1021</v>
      </c>
      <c r="G98" s="193"/>
      <c r="H98" s="197">
        <v>24</v>
      </c>
      <c r="I98" s="198"/>
      <c r="J98" s="193"/>
      <c r="K98" s="193"/>
      <c r="L98" s="199"/>
      <c r="M98" s="200"/>
      <c r="N98" s="201"/>
      <c r="O98" s="201"/>
      <c r="P98" s="201"/>
      <c r="Q98" s="201"/>
      <c r="R98" s="201"/>
      <c r="S98" s="201"/>
      <c r="T98" s="202"/>
      <c r="AT98" s="203" t="s">
        <v>607</v>
      </c>
      <c r="AU98" s="203" t="s">
        <v>525</v>
      </c>
      <c r="AV98" s="12" t="s">
        <v>525</v>
      </c>
      <c r="AW98" s="12" t="s">
        <v>478</v>
      </c>
      <c r="AX98" s="12" t="s">
        <v>523</v>
      </c>
      <c r="AY98" s="203" t="s">
        <v>598</v>
      </c>
    </row>
    <row r="99" spans="2:65" s="1" customFormat="1" ht="16.5" customHeight="1">
      <c r="B99" s="34"/>
      <c r="C99" s="180" t="s">
        <v>525</v>
      </c>
      <c r="D99" s="180" t="s">
        <v>600</v>
      </c>
      <c r="E99" s="181" t="s">
        <v>613</v>
      </c>
      <c r="F99" s="182" t="s">
        <v>614</v>
      </c>
      <c r="G99" s="183" t="s">
        <v>603</v>
      </c>
      <c r="H99" s="184">
        <v>24</v>
      </c>
      <c r="I99" s="185"/>
      <c r="J99" s="186">
        <f>ROUND(I99*H99,2)</f>
        <v>0</v>
      </c>
      <c r="K99" s="182" t="s">
        <v>604</v>
      </c>
      <c r="L99" s="38"/>
      <c r="M99" s="187" t="s">
        <v>447</v>
      </c>
      <c r="N99" s="188" t="s">
        <v>487</v>
      </c>
      <c r="O99" s="60"/>
      <c r="P99" s="189">
        <f>O99*H99</f>
        <v>0</v>
      </c>
      <c r="Q99" s="189">
        <v>0</v>
      </c>
      <c r="R99" s="189">
        <f>Q99*H99</f>
        <v>0</v>
      </c>
      <c r="S99" s="189">
        <v>0.18</v>
      </c>
      <c r="T99" s="190">
        <f>S99*H99</f>
        <v>4.32</v>
      </c>
      <c r="AR99" s="17" t="s">
        <v>605</v>
      </c>
      <c r="AT99" s="17" t="s">
        <v>600</v>
      </c>
      <c r="AU99" s="17" t="s">
        <v>525</v>
      </c>
      <c r="AY99" s="17" t="s">
        <v>598</v>
      </c>
      <c r="BE99" s="191">
        <f>IF(N99="základní",J99,0)</f>
        <v>0</v>
      </c>
      <c r="BF99" s="191">
        <f>IF(N99="snížená",J99,0)</f>
        <v>0</v>
      </c>
      <c r="BG99" s="191">
        <f>IF(N99="zákl. přenesená",J99,0)</f>
        <v>0</v>
      </c>
      <c r="BH99" s="191">
        <f>IF(N99="sníž. přenesená",J99,0)</f>
        <v>0</v>
      </c>
      <c r="BI99" s="191">
        <f>IF(N99="nulová",J99,0)</f>
        <v>0</v>
      </c>
      <c r="BJ99" s="17" t="s">
        <v>523</v>
      </c>
      <c r="BK99" s="191">
        <f>ROUND(I99*H99,2)</f>
        <v>0</v>
      </c>
      <c r="BL99" s="17" t="s">
        <v>605</v>
      </c>
      <c r="BM99" s="17" t="s">
        <v>615</v>
      </c>
    </row>
    <row r="100" spans="2:65" s="1" customFormat="1" ht="16.5" customHeight="1">
      <c r="B100" s="34"/>
      <c r="C100" s="180" t="s">
        <v>612</v>
      </c>
      <c r="D100" s="180" t="s">
        <v>600</v>
      </c>
      <c r="E100" s="181" t="s">
        <v>616</v>
      </c>
      <c r="F100" s="182" t="s">
        <v>617</v>
      </c>
      <c r="G100" s="183" t="s">
        <v>603</v>
      </c>
      <c r="H100" s="184">
        <v>10.4</v>
      </c>
      <c r="I100" s="185"/>
      <c r="J100" s="186">
        <f>ROUND(I100*H100,2)</f>
        <v>0</v>
      </c>
      <c r="K100" s="182" t="s">
        <v>604</v>
      </c>
      <c r="L100" s="38"/>
      <c r="M100" s="187" t="s">
        <v>447</v>
      </c>
      <c r="N100" s="188" t="s">
        <v>487</v>
      </c>
      <c r="O100" s="60"/>
      <c r="P100" s="189">
        <f>O100*H100</f>
        <v>0</v>
      </c>
      <c r="Q100" s="189">
        <v>0</v>
      </c>
      <c r="R100" s="189">
        <f>Q100*H100</f>
        <v>0</v>
      </c>
      <c r="S100" s="189">
        <v>0.28999999999999998</v>
      </c>
      <c r="T100" s="190">
        <f>S100*H100</f>
        <v>3.016</v>
      </c>
      <c r="AR100" s="17" t="s">
        <v>605</v>
      </c>
      <c r="AT100" s="17" t="s">
        <v>600</v>
      </c>
      <c r="AU100" s="17" t="s">
        <v>525</v>
      </c>
      <c r="AY100" s="17" t="s">
        <v>598</v>
      </c>
      <c r="BE100" s="191">
        <f>IF(N100="základní",J100,0)</f>
        <v>0</v>
      </c>
      <c r="BF100" s="191">
        <f>IF(N100="snížená",J100,0)</f>
        <v>0</v>
      </c>
      <c r="BG100" s="191">
        <f>IF(N100="zákl. přenesená",J100,0)</f>
        <v>0</v>
      </c>
      <c r="BH100" s="191">
        <f>IF(N100="sníž. přenesená",J100,0)</f>
        <v>0</v>
      </c>
      <c r="BI100" s="191">
        <f>IF(N100="nulová",J100,0)</f>
        <v>0</v>
      </c>
      <c r="BJ100" s="17" t="s">
        <v>523</v>
      </c>
      <c r="BK100" s="191">
        <f>ROUND(I100*H100,2)</f>
        <v>0</v>
      </c>
      <c r="BL100" s="17" t="s">
        <v>605</v>
      </c>
      <c r="BM100" s="17" t="s">
        <v>618</v>
      </c>
    </row>
    <row r="101" spans="2:65" s="12" customFormat="1">
      <c r="B101" s="192"/>
      <c r="C101" s="193"/>
      <c r="D101" s="194" t="s">
        <v>607</v>
      </c>
      <c r="E101" s="195" t="s">
        <v>447</v>
      </c>
      <c r="F101" s="196" t="s">
        <v>1088</v>
      </c>
      <c r="G101" s="193"/>
      <c r="H101" s="197">
        <v>10.4</v>
      </c>
      <c r="I101" s="198"/>
      <c r="J101" s="193"/>
      <c r="K101" s="193"/>
      <c r="L101" s="199"/>
      <c r="M101" s="200"/>
      <c r="N101" s="201"/>
      <c r="O101" s="201"/>
      <c r="P101" s="201"/>
      <c r="Q101" s="201"/>
      <c r="R101" s="201"/>
      <c r="S101" s="201"/>
      <c r="T101" s="202"/>
      <c r="AT101" s="203" t="s">
        <v>607</v>
      </c>
      <c r="AU101" s="203" t="s">
        <v>525</v>
      </c>
      <c r="AV101" s="12" t="s">
        <v>525</v>
      </c>
      <c r="AW101" s="12" t="s">
        <v>478</v>
      </c>
      <c r="AX101" s="12" t="s">
        <v>523</v>
      </c>
      <c r="AY101" s="203" t="s">
        <v>598</v>
      </c>
    </row>
    <row r="102" spans="2:65" s="1" customFormat="1" ht="16.5" customHeight="1">
      <c r="B102" s="34"/>
      <c r="C102" s="180" t="s">
        <v>619</v>
      </c>
      <c r="D102" s="180" t="s">
        <v>600</v>
      </c>
      <c r="E102" s="181" t="s">
        <v>629</v>
      </c>
      <c r="F102" s="182" t="s">
        <v>630</v>
      </c>
      <c r="G102" s="183" t="s">
        <v>603</v>
      </c>
      <c r="H102" s="184">
        <v>20</v>
      </c>
      <c r="I102" s="185"/>
      <c r="J102" s="186">
        <f>ROUND(I102*H102,2)</f>
        <v>0</v>
      </c>
      <c r="K102" s="182" t="s">
        <v>604</v>
      </c>
      <c r="L102" s="38"/>
      <c r="M102" s="187" t="s">
        <v>447</v>
      </c>
      <c r="N102" s="188" t="s">
        <v>487</v>
      </c>
      <c r="O102" s="60"/>
      <c r="P102" s="189">
        <f>O102*H102</f>
        <v>0</v>
      </c>
      <c r="Q102" s="189">
        <v>0</v>
      </c>
      <c r="R102" s="189">
        <f>Q102*H102</f>
        <v>0</v>
      </c>
      <c r="S102" s="189">
        <v>0.625</v>
      </c>
      <c r="T102" s="190">
        <f>S102*H102</f>
        <v>12.5</v>
      </c>
      <c r="AR102" s="17" t="s">
        <v>605</v>
      </c>
      <c r="AT102" s="17" t="s">
        <v>600</v>
      </c>
      <c r="AU102" s="17" t="s">
        <v>525</v>
      </c>
      <c r="AY102" s="17" t="s">
        <v>598</v>
      </c>
      <c r="BE102" s="191">
        <f>IF(N102="základní",J102,0)</f>
        <v>0</v>
      </c>
      <c r="BF102" s="191">
        <f>IF(N102="snížená",J102,0)</f>
        <v>0</v>
      </c>
      <c r="BG102" s="191">
        <f>IF(N102="zákl. přenesená",J102,0)</f>
        <v>0</v>
      </c>
      <c r="BH102" s="191">
        <f>IF(N102="sníž. přenesená",J102,0)</f>
        <v>0</v>
      </c>
      <c r="BI102" s="191">
        <f>IF(N102="nulová",J102,0)</f>
        <v>0</v>
      </c>
      <c r="BJ102" s="17" t="s">
        <v>523</v>
      </c>
      <c r="BK102" s="191">
        <f>ROUND(I102*H102,2)</f>
        <v>0</v>
      </c>
      <c r="BL102" s="17" t="s">
        <v>605</v>
      </c>
      <c r="BM102" s="17" t="s">
        <v>631</v>
      </c>
    </row>
    <row r="103" spans="2:65" s="12" customFormat="1">
      <c r="B103" s="192"/>
      <c r="C103" s="193"/>
      <c r="D103" s="194" t="s">
        <v>607</v>
      </c>
      <c r="E103" s="195" t="s">
        <v>447</v>
      </c>
      <c r="F103" s="196" t="s">
        <v>1089</v>
      </c>
      <c r="G103" s="193"/>
      <c r="H103" s="197">
        <v>5.6</v>
      </c>
      <c r="I103" s="198"/>
      <c r="J103" s="193"/>
      <c r="K103" s="193"/>
      <c r="L103" s="199"/>
      <c r="M103" s="200"/>
      <c r="N103" s="201"/>
      <c r="O103" s="201"/>
      <c r="P103" s="201"/>
      <c r="Q103" s="201"/>
      <c r="R103" s="201"/>
      <c r="S103" s="201"/>
      <c r="T103" s="202"/>
      <c r="AT103" s="203" t="s">
        <v>607</v>
      </c>
      <c r="AU103" s="203" t="s">
        <v>525</v>
      </c>
      <c r="AV103" s="12" t="s">
        <v>525</v>
      </c>
      <c r="AW103" s="12" t="s">
        <v>478</v>
      </c>
      <c r="AX103" s="12" t="s">
        <v>516</v>
      </c>
      <c r="AY103" s="203" t="s">
        <v>598</v>
      </c>
    </row>
    <row r="104" spans="2:65" s="12" customFormat="1">
      <c r="B104" s="192"/>
      <c r="C104" s="193"/>
      <c r="D104" s="194" t="s">
        <v>607</v>
      </c>
      <c r="E104" s="195" t="s">
        <v>447</v>
      </c>
      <c r="F104" s="196" t="s">
        <v>1090</v>
      </c>
      <c r="G104" s="193"/>
      <c r="H104" s="197">
        <v>14.4</v>
      </c>
      <c r="I104" s="198"/>
      <c r="J104" s="193"/>
      <c r="K104" s="193"/>
      <c r="L104" s="199"/>
      <c r="M104" s="200"/>
      <c r="N104" s="201"/>
      <c r="O104" s="201"/>
      <c r="P104" s="201"/>
      <c r="Q104" s="201"/>
      <c r="R104" s="201"/>
      <c r="S104" s="201"/>
      <c r="T104" s="202"/>
      <c r="AT104" s="203" t="s">
        <v>607</v>
      </c>
      <c r="AU104" s="203" t="s">
        <v>525</v>
      </c>
      <c r="AV104" s="12" t="s">
        <v>525</v>
      </c>
      <c r="AW104" s="12" t="s">
        <v>478</v>
      </c>
      <c r="AX104" s="12" t="s">
        <v>516</v>
      </c>
      <c r="AY104" s="203" t="s">
        <v>598</v>
      </c>
    </row>
    <row r="105" spans="2:65" s="13" customFormat="1">
      <c r="B105" s="204"/>
      <c r="C105" s="205"/>
      <c r="D105" s="194" t="s">
        <v>607</v>
      </c>
      <c r="E105" s="206" t="s">
        <v>447</v>
      </c>
      <c r="F105" s="207" t="s">
        <v>627</v>
      </c>
      <c r="G105" s="205"/>
      <c r="H105" s="208">
        <v>20</v>
      </c>
      <c r="I105" s="209"/>
      <c r="J105" s="205"/>
      <c r="K105" s="205"/>
      <c r="L105" s="210"/>
      <c r="M105" s="211"/>
      <c r="N105" s="212"/>
      <c r="O105" s="212"/>
      <c r="P105" s="212"/>
      <c r="Q105" s="212"/>
      <c r="R105" s="212"/>
      <c r="S105" s="212"/>
      <c r="T105" s="213"/>
      <c r="AT105" s="214" t="s">
        <v>607</v>
      </c>
      <c r="AU105" s="214" t="s">
        <v>525</v>
      </c>
      <c r="AV105" s="13" t="s">
        <v>605</v>
      </c>
      <c r="AW105" s="13" t="s">
        <v>478</v>
      </c>
      <c r="AX105" s="13" t="s">
        <v>523</v>
      </c>
      <c r="AY105" s="214" t="s">
        <v>598</v>
      </c>
    </row>
    <row r="106" spans="2:65" s="1" customFormat="1" ht="16.5" customHeight="1">
      <c r="B106" s="34"/>
      <c r="C106" s="180" t="s">
        <v>605</v>
      </c>
      <c r="D106" s="180" t="s">
        <v>600</v>
      </c>
      <c r="E106" s="181" t="s">
        <v>620</v>
      </c>
      <c r="F106" s="182" t="s">
        <v>621</v>
      </c>
      <c r="G106" s="183" t="s">
        <v>603</v>
      </c>
      <c r="H106" s="184">
        <v>16</v>
      </c>
      <c r="I106" s="185"/>
      <c r="J106" s="186">
        <f>ROUND(I106*H106,2)</f>
        <v>0</v>
      </c>
      <c r="K106" s="182" t="s">
        <v>604</v>
      </c>
      <c r="L106" s="38"/>
      <c r="M106" s="187" t="s">
        <v>447</v>
      </c>
      <c r="N106" s="188" t="s">
        <v>487</v>
      </c>
      <c r="O106" s="60"/>
      <c r="P106" s="189">
        <f>O106*H106</f>
        <v>0</v>
      </c>
      <c r="Q106" s="189">
        <v>0</v>
      </c>
      <c r="R106" s="189">
        <f>Q106*H106</f>
        <v>0</v>
      </c>
      <c r="S106" s="189">
        <v>0.44</v>
      </c>
      <c r="T106" s="190">
        <f>S106*H106</f>
        <v>7.04</v>
      </c>
      <c r="AR106" s="17" t="s">
        <v>605</v>
      </c>
      <c r="AT106" s="17" t="s">
        <v>600</v>
      </c>
      <c r="AU106" s="17" t="s">
        <v>525</v>
      </c>
      <c r="AY106" s="17" t="s">
        <v>598</v>
      </c>
      <c r="BE106" s="191">
        <f>IF(N106="základní",J106,0)</f>
        <v>0</v>
      </c>
      <c r="BF106" s="191">
        <f>IF(N106="snížená",J106,0)</f>
        <v>0</v>
      </c>
      <c r="BG106" s="191">
        <f>IF(N106="zákl. přenesená",J106,0)</f>
        <v>0</v>
      </c>
      <c r="BH106" s="191">
        <f>IF(N106="sníž. přenesená",J106,0)</f>
        <v>0</v>
      </c>
      <c r="BI106" s="191">
        <f>IF(N106="nulová",J106,0)</f>
        <v>0</v>
      </c>
      <c r="BJ106" s="17" t="s">
        <v>523</v>
      </c>
      <c r="BK106" s="191">
        <f>ROUND(I106*H106,2)</f>
        <v>0</v>
      </c>
      <c r="BL106" s="17" t="s">
        <v>605</v>
      </c>
      <c r="BM106" s="17" t="s">
        <v>622</v>
      </c>
    </row>
    <row r="107" spans="2:65" s="12" customFormat="1">
      <c r="B107" s="192"/>
      <c r="C107" s="193"/>
      <c r="D107" s="194" t="s">
        <v>607</v>
      </c>
      <c r="E107" s="195" t="s">
        <v>447</v>
      </c>
      <c r="F107" s="196" t="s">
        <v>1089</v>
      </c>
      <c r="G107" s="193"/>
      <c r="H107" s="197">
        <v>5.6</v>
      </c>
      <c r="I107" s="198"/>
      <c r="J107" s="193"/>
      <c r="K107" s="193"/>
      <c r="L107" s="199"/>
      <c r="M107" s="200"/>
      <c r="N107" s="201"/>
      <c r="O107" s="201"/>
      <c r="P107" s="201"/>
      <c r="Q107" s="201"/>
      <c r="R107" s="201"/>
      <c r="S107" s="201"/>
      <c r="T107" s="202"/>
      <c r="AT107" s="203" t="s">
        <v>607</v>
      </c>
      <c r="AU107" s="203" t="s">
        <v>525</v>
      </c>
      <c r="AV107" s="12" t="s">
        <v>525</v>
      </c>
      <c r="AW107" s="12" t="s">
        <v>478</v>
      </c>
      <c r="AX107" s="12" t="s">
        <v>516</v>
      </c>
      <c r="AY107" s="203" t="s">
        <v>598</v>
      </c>
    </row>
    <row r="108" spans="2:65" s="12" customFormat="1">
      <c r="B108" s="192"/>
      <c r="C108" s="193"/>
      <c r="D108" s="194" t="s">
        <v>607</v>
      </c>
      <c r="E108" s="195" t="s">
        <v>447</v>
      </c>
      <c r="F108" s="196" t="s">
        <v>1088</v>
      </c>
      <c r="G108" s="193"/>
      <c r="H108" s="197">
        <v>10.4</v>
      </c>
      <c r="I108" s="198"/>
      <c r="J108" s="193"/>
      <c r="K108" s="193"/>
      <c r="L108" s="199"/>
      <c r="M108" s="200"/>
      <c r="N108" s="201"/>
      <c r="O108" s="201"/>
      <c r="P108" s="201"/>
      <c r="Q108" s="201"/>
      <c r="R108" s="201"/>
      <c r="S108" s="201"/>
      <c r="T108" s="202"/>
      <c r="AT108" s="203" t="s">
        <v>607</v>
      </c>
      <c r="AU108" s="203" t="s">
        <v>525</v>
      </c>
      <c r="AV108" s="12" t="s">
        <v>525</v>
      </c>
      <c r="AW108" s="12" t="s">
        <v>478</v>
      </c>
      <c r="AX108" s="12" t="s">
        <v>516</v>
      </c>
      <c r="AY108" s="203" t="s">
        <v>598</v>
      </c>
    </row>
    <row r="109" spans="2:65" s="13" customFormat="1">
      <c r="B109" s="204"/>
      <c r="C109" s="205"/>
      <c r="D109" s="194" t="s">
        <v>607</v>
      </c>
      <c r="E109" s="206" t="s">
        <v>447</v>
      </c>
      <c r="F109" s="207" t="s">
        <v>627</v>
      </c>
      <c r="G109" s="205"/>
      <c r="H109" s="208">
        <v>16</v>
      </c>
      <c r="I109" s="209"/>
      <c r="J109" s="205"/>
      <c r="K109" s="205"/>
      <c r="L109" s="210"/>
      <c r="M109" s="211"/>
      <c r="N109" s="212"/>
      <c r="O109" s="212"/>
      <c r="P109" s="212"/>
      <c r="Q109" s="212"/>
      <c r="R109" s="212"/>
      <c r="S109" s="212"/>
      <c r="T109" s="213"/>
      <c r="AT109" s="214" t="s">
        <v>607</v>
      </c>
      <c r="AU109" s="214" t="s">
        <v>525</v>
      </c>
      <c r="AV109" s="13" t="s">
        <v>605</v>
      </c>
      <c r="AW109" s="13" t="s">
        <v>478</v>
      </c>
      <c r="AX109" s="13" t="s">
        <v>523</v>
      </c>
      <c r="AY109" s="214" t="s">
        <v>598</v>
      </c>
    </row>
    <row r="110" spans="2:65" s="1" customFormat="1" ht="16.5" customHeight="1">
      <c r="B110" s="34"/>
      <c r="C110" s="180" t="s">
        <v>628</v>
      </c>
      <c r="D110" s="180" t="s">
        <v>600</v>
      </c>
      <c r="E110" s="181" t="s">
        <v>636</v>
      </c>
      <c r="F110" s="182" t="s">
        <v>637</v>
      </c>
      <c r="G110" s="183" t="s">
        <v>603</v>
      </c>
      <c r="H110" s="184">
        <v>5.6</v>
      </c>
      <c r="I110" s="185"/>
      <c r="J110" s="186">
        <f>ROUND(I110*H110,2)</f>
        <v>0</v>
      </c>
      <c r="K110" s="182" t="s">
        <v>604</v>
      </c>
      <c r="L110" s="38"/>
      <c r="M110" s="187" t="s">
        <v>447</v>
      </c>
      <c r="N110" s="188" t="s">
        <v>487</v>
      </c>
      <c r="O110" s="60"/>
      <c r="P110" s="189">
        <f>O110*H110</f>
        <v>0</v>
      </c>
      <c r="Q110" s="189">
        <v>0</v>
      </c>
      <c r="R110" s="189">
        <f>Q110*H110</f>
        <v>0</v>
      </c>
      <c r="S110" s="189">
        <v>9.8000000000000004E-2</v>
      </c>
      <c r="T110" s="190">
        <f>S110*H110</f>
        <v>0.54879999999999995</v>
      </c>
      <c r="AR110" s="17" t="s">
        <v>605</v>
      </c>
      <c r="AT110" s="17" t="s">
        <v>600</v>
      </c>
      <c r="AU110" s="17" t="s">
        <v>525</v>
      </c>
      <c r="AY110" s="17" t="s">
        <v>598</v>
      </c>
      <c r="BE110" s="191">
        <f>IF(N110="základní",J110,0)</f>
        <v>0</v>
      </c>
      <c r="BF110" s="191">
        <f>IF(N110="snížená",J110,0)</f>
        <v>0</v>
      </c>
      <c r="BG110" s="191">
        <f>IF(N110="zákl. přenesená",J110,0)</f>
        <v>0</v>
      </c>
      <c r="BH110" s="191">
        <f>IF(N110="sníž. přenesená",J110,0)</f>
        <v>0</v>
      </c>
      <c r="BI110" s="191">
        <f>IF(N110="nulová",J110,0)</f>
        <v>0</v>
      </c>
      <c r="BJ110" s="17" t="s">
        <v>523</v>
      </c>
      <c r="BK110" s="191">
        <f>ROUND(I110*H110,2)</f>
        <v>0</v>
      </c>
      <c r="BL110" s="17" t="s">
        <v>605</v>
      </c>
      <c r="BM110" s="17" t="s">
        <v>638</v>
      </c>
    </row>
    <row r="111" spans="2:65" s="12" customFormat="1">
      <c r="B111" s="192"/>
      <c r="C111" s="193"/>
      <c r="D111" s="194" t="s">
        <v>607</v>
      </c>
      <c r="E111" s="195" t="s">
        <v>447</v>
      </c>
      <c r="F111" s="196" t="s">
        <v>1089</v>
      </c>
      <c r="G111" s="193"/>
      <c r="H111" s="197">
        <v>5.6</v>
      </c>
      <c r="I111" s="198"/>
      <c r="J111" s="193"/>
      <c r="K111" s="193"/>
      <c r="L111" s="199"/>
      <c r="M111" s="200"/>
      <c r="N111" s="201"/>
      <c r="O111" s="201"/>
      <c r="P111" s="201"/>
      <c r="Q111" s="201"/>
      <c r="R111" s="201"/>
      <c r="S111" s="201"/>
      <c r="T111" s="202"/>
      <c r="AT111" s="203" t="s">
        <v>607</v>
      </c>
      <c r="AU111" s="203" t="s">
        <v>525</v>
      </c>
      <c r="AV111" s="12" t="s">
        <v>525</v>
      </c>
      <c r="AW111" s="12" t="s">
        <v>478</v>
      </c>
      <c r="AX111" s="12" t="s">
        <v>516</v>
      </c>
      <c r="AY111" s="203" t="s">
        <v>598</v>
      </c>
    </row>
    <row r="112" spans="2:65" s="13" customFormat="1">
      <c r="B112" s="204"/>
      <c r="C112" s="205"/>
      <c r="D112" s="194" t="s">
        <v>607</v>
      </c>
      <c r="E112" s="206" t="s">
        <v>447</v>
      </c>
      <c r="F112" s="207" t="s">
        <v>627</v>
      </c>
      <c r="G112" s="205"/>
      <c r="H112" s="208">
        <v>5.6</v>
      </c>
      <c r="I112" s="209"/>
      <c r="J112" s="205"/>
      <c r="K112" s="205"/>
      <c r="L112" s="210"/>
      <c r="M112" s="211"/>
      <c r="N112" s="212"/>
      <c r="O112" s="212"/>
      <c r="P112" s="212"/>
      <c r="Q112" s="212"/>
      <c r="R112" s="212"/>
      <c r="S112" s="212"/>
      <c r="T112" s="213"/>
      <c r="AT112" s="214" t="s">
        <v>607</v>
      </c>
      <c r="AU112" s="214" t="s">
        <v>525</v>
      </c>
      <c r="AV112" s="13" t="s">
        <v>605</v>
      </c>
      <c r="AW112" s="13" t="s">
        <v>478</v>
      </c>
      <c r="AX112" s="13" t="s">
        <v>523</v>
      </c>
      <c r="AY112" s="214" t="s">
        <v>598</v>
      </c>
    </row>
    <row r="113" spans="2:65" s="1" customFormat="1" ht="16.5" customHeight="1">
      <c r="B113" s="34"/>
      <c r="C113" s="180" t="s">
        <v>635</v>
      </c>
      <c r="D113" s="180" t="s">
        <v>600</v>
      </c>
      <c r="E113" s="181" t="s">
        <v>640</v>
      </c>
      <c r="F113" s="182" t="s">
        <v>641</v>
      </c>
      <c r="G113" s="183" t="s">
        <v>603</v>
      </c>
      <c r="H113" s="184">
        <v>10.4</v>
      </c>
      <c r="I113" s="185"/>
      <c r="J113" s="186">
        <f>ROUND(I113*H113,2)</f>
        <v>0</v>
      </c>
      <c r="K113" s="182" t="s">
        <v>604</v>
      </c>
      <c r="L113" s="38"/>
      <c r="M113" s="187" t="s">
        <v>447</v>
      </c>
      <c r="N113" s="188" t="s">
        <v>487</v>
      </c>
      <c r="O113" s="60"/>
      <c r="P113" s="189">
        <f>O113*H113</f>
        <v>0</v>
      </c>
      <c r="Q113" s="189">
        <v>0</v>
      </c>
      <c r="R113" s="189">
        <f>Q113*H113</f>
        <v>0</v>
      </c>
      <c r="S113" s="189">
        <v>0.22</v>
      </c>
      <c r="T113" s="190">
        <f>S113*H113</f>
        <v>2.2880000000000003</v>
      </c>
      <c r="AR113" s="17" t="s">
        <v>605</v>
      </c>
      <c r="AT113" s="17" t="s">
        <v>600</v>
      </c>
      <c r="AU113" s="17" t="s">
        <v>525</v>
      </c>
      <c r="AY113" s="17" t="s">
        <v>598</v>
      </c>
      <c r="BE113" s="191">
        <f>IF(N113="základní",J113,0)</f>
        <v>0</v>
      </c>
      <c r="BF113" s="191">
        <f>IF(N113="snížená",J113,0)</f>
        <v>0</v>
      </c>
      <c r="BG113" s="191">
        <f>IF(N113="zákl. přenesená",J113,0)</f>
        <v>0</v>
      </c>
      <c r="BH113" s="191">
        <f>IF(N113="sníž. přenesená",J113,0)</f>
        <v>0</v>
      </c>
      <c r="BI113" s="191">
        <f>IF(N113="nulová",J113,0)</f>
        <v>0</v>
      </c>
      <c r="BJ113" s="17" t="s">
        <v>523</v>
      </c>
      <c r="BK113" s="191">
        <f>ROUND(I113*H113,2)</f>
        <v>0</v>
      </c>
      <c r="BL113" s="17" t="s">
        <v>605</v>
      </c>
      <c r="BM113" s="17" t="s">
        <v>642</v>
      </c>
    </row>
    <row r="114" spans="2:65" s="12" customFormat="1">
      <c r="B114" s="192"/>
      <c r="C114" s="193"/>
      <c r="D114" s="194" t="s">
        <v>607</v>
      </c>
      <c r="E114" s="195" t="s">
        <v>447</v>
      </c>
      <c r="F114" s="196" t="s">
        <v>1088</v>
      </c>
      <c r="G114" s="193"/>
      <c r="H114" s="197">
        <v>10.4</v>
      </c>
      <c r="I114" s="198"/>
      <c r="J114" s="193"/>
      <c r="K114" s="193"/>
      <c r="L114" s="199"/>
      <c r="M114" s="200"/>
      <c r="N114" s="201"/>
      <c r="O114" s="201"/>
      <c r="P114" s="201"/>
      <c r="Q114" s="201"/>
      <c r="R114" s="201"/>
      <c r="S114" s="201"/>
      <c r="T114" s="202"/>
      <c r="AT114" s="203" t="s">
        <v>607</v>
      </c>
      <c r="AU114" s="203" t="s">
        <v>525</v>
      </c>
      <c r="AV114" s="12" t="s">
        <v>525</v>
      </c>
      <c r="AW114" s="12" t="s">
        <v>478</v>
      </c>
      <c r="AX114" s="12" t="s">
        <v>523</v>
      </c>
      <c r="AY114" s="203" t="s">
        <v>598</v>
      </c>
    </row>
    <row r="115" spans="2:65" s="1" customFormat="1" ht="16.5" customHeight="1">
      <c r="B115" s="34"/>
      <c r="C115" s="180" t="s">
        <v>639</v>
      </c>
      <c r="D115" s="180" t="s">
        <v>600</v>
      </c>
      <c r="E115" s="181" t="s">
        <v>647</v>
      </c>
      <c r="F115" s="182" t="s">
        <v>648</v>
      </c>
      <c r="G115" s="183" t="s">
        <v>603</v>
      </c>
      <c r="H115" s="184">
        <v>16</v>
      </c>
      <c r="I115" s="185"/>
      <c r="J115" s="186">
        <f>ROUND(I115*H115,2)</f>
        <v>0</v>
      </c>
      <c r="K115" s="182" t="s">
        <v>604</v>
      </c>
      <c r="L115" s="38"/>
      <c r="M115" s="187" t="s">
        <v>447</v>
      </c>
      <c r="N115" s="188" t="s">
        <v>487</v>
      </c>
      <c r="O115" s="60"/>
      <c r="P115" s="189">
        <f>O115*H115</f>
        <v>0</v>
      </c>
      <c r="Q115" s="189">
        <v>6.9999999999999994E-5</v>
      </c>
      <c r="R115" s="189">
        <f>Q115*H115</f>
        <v>1.1199999999999999E-3</v>
      </c>
      <c r="S115" s="189">
        <v>0.128</v>
      </c>
      <c r="T115" s="190">
        <f>S115*H115</f>
        <v>2.048</v>
      </c>
      <c r="AR115" s="17" t="s">
        <v>605</v>
      </c>
      <c r="AT115" s="17" t="s">
        <v>600</v>
      </c>
      <c r="AU115" s="17" t="s">
        <v>525</v>
      </c>
      <c r="AY115" s="17" t="s">
        <v>598</v>
      </c>
      <c r="BE115" s="191">
        <f>IF(N115="základní",J115,0)</f>
        <v>0</v>
      </c>
      <c r="BF115" s="191">
        <f>IF(N115="snížená",J115,0)</f>
        <v>0</v>
      </c>
      <c r="BG115" s="191">
        <f>IF(N115="zákl. přenesená",J115,0)</f>
        <v>0</v>
      </c>
      <c r="BH115" s="191">
        <f>IF(N115="sníž. přenesená",J115,0)</f>
        <v>0</v>
      </c>
      <c r="BI115" s="191">
        <f>IF(N115="nulová",J115,0)</f>
        <v>0</v>
      </c>
      <c r="BJ115" s="17" t="s">
        <v>523</v>
      </c>
      <c r="BK115" s="191">
        <f>ROUND(I115*H115,2)</f>
        <v>0</v>
      </c>
      <c r="BL115" s="17" t="s">
        <v>605</v>
      </c>
      <c r="BM115" s="17" t="s">
        <v>649</v>
      </c>
    </row>
    <row r="116" spans="2:65" s="12" customFormat="1">
      <c r="B116" s="192"/>
      <c r="C116" s="193"/>
      <c r="D116" s="194" t="s">
        <v>607</v>
      </c>
      <c r="E116" s="195" t="s">
        <v>447</v>
      </c>
      <c r="F116" s="196" t="s">
        <v>1089</v>
      </c>
      <c r="G116" s="193"/>
      <c r="H116" s="197">
        <v>5.6</v>
      </c>
      <c r="I116" s="198"/>
      <c r="J116" s="193"/>
      <c r="K116" s="193"/>
      <c r="L116" s="199"/>
      <c r="M116" s="200"/>
      <c r="N116" s="201"/>
      <c r="O116" s="201"/>
      <c r="P116" s="201"/>
      <c r="Q116" s="201"/>
      <c r="R116" s="201"/>
      <c r="S116" s="201"/>
      <c r="T116" s="202"/>
      <c r="AT116" s="203" t="s">
        <v>607</v>
      </c>
      <c r="AU116" s="203" t="s">
        <v>525</v>
      </c>
      <c r="AV116" s="12" t="s">
        <v>525</v>
      </c>
      <c r="AW116" s="12" t="s">
        <v>478</v>
      </c>
      <c r="AX116" s="12" t="s">
        <v>516</v>
      </c>
      <c r="AY116" s="203" t="s">
        <v>598</v>
      </c>
    </row>
    <row r="117" spans="2:65" s="12" customFormat="1">
      <c r="B117" s="192"/>
      <c r="C117" s="193"/>
      <c r="D117" s="194" t="s">
        <v>607</v>
      </c>
      <c r="E117" s="195" t="s">
        <v>447</v>
      </c>
      <c r="F117" s="196" t="s">
        <v>1088</v>
      </c>
      <c r="G117" s="193"/>
      <c r="H117" s="197">
        <v>10.4</v>
      </c>
      <c r="I117" s="198"/>
      <c r="J117" s="193"/>
      <c r="K117" s="193"/>
      <c r="L117" s="199"/>
      <c r="M117" s="200"/>
      <c r="N117" s="201"/>
      <c r="O117" s="201"/>
      <c r="P117" s="201"/>
      <c r="Q117" s="201"/>
      <c r="R117" s="201"/>
      <c r="S117" s="201"/>
      <c r="T117" s="202"/>
      <c r="AT117" s="203" t="s">
        <v>607</v>
      </c>
      <c r="AU117" s="203" t="s">
        <v>525</v>
      </c>
      <c r="AV117" s="12" t="s">
        <v>525</v>
      </c>
      <c r="AW117" s="12" t="s">
        <v>478</v>
      </c>
      <c r="AX117" s="12" t="s">
        <v>516</v>
      </c>
      <c r="AY117" s="203" t="s">
        <v>598</v>
      </c>
    </row>
    <row r="118" spans="2:65" s="13" customFormat="1">
      <c r="B118" s="204"/>
      <c r="C118" s="205"/>
      <c r="D118" s="194" t="s">
        <v>607</v>
      </c>
      <c r="E118" s="206" t="s">
        <v>447</v>
      </c>
      <c r="F118" s="207" t="s">
        <v>627</v>
      </c>
      <c r="G118" s="205"/>
      <c r="H118" s="208">
        <v>16</v>
      </c>
      <c r="I118" s="209"/>
      <c r="J118" s="205"/>
      <c r="K118" s="205"/>
      <c r="L118" s="210"/>
      <c r="M118" s="211"/>
      <c r="N118" s="212"/>
      <c r="O118" s="212"/>
      <c r="P118" s="212"/>
      <c r="Q118" s="212"/>
      <c r="R118" s="212"/>
      <c r="S118" s="212"/>
      <c r="T118" s="213"/>
      <c r="AT118" s="214" t="s">
        <v>607</v>
      </c>
      <c r="AU118" s="214" t="s">
        <v>525</v>
      </c>
      <c r="AV118" s="13" t="s">
        <v>605</v>
      </c>
      <c r="AW118" s="13" t="s">
        <v>478</v>
      </c>
      <c r="AX118" s="13" t="s">
        <v>523</v>
      </c>
      <c r="AY118" s="214" t="s">
        <v>598</v>
      </c>
    </row>
    <row r="119" spans="2:65" s="1" customFormat="1" ht="16.5" customHeight="1">
      <c r="B119" s="34"/>
      <c r="C119" s="180" t="s">
        <v>646</v>
      </c>
      <c r="D119" s="180" t="s">
        <v>600</v>
      </c>
      <c r="E119" s="181" t="s">
        <v>657</v>
      </c>
      <c r="F119" s="182" t="s">
        <v>658</v>
      </c>
      <c r="G119" s="183" t="s">
        <v>659</v>
      </c>
      <c r="H119" s="184">
        <v>35</v>
      </c>
      <c r="I119" s="185"/>
      <c r="J119" s="186">
        <f>ROUND(I119*H119,2)</f>
        <v>0</v>
      </c>
      <c r="K119" s="182" t="s">
        <v>604</v>
      </c>
      <c r="L119" s="38"/>
      <c r="M119" s="187" t="s">
        <v>447</v>
      </c>
      <c r="N119" s="188" t="s">
        <v>487</v>
      </c>
      <c r="O119" s="60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AR119" s="17" t="s">
        <v>605</v>
      </c>
      <c r="AT119" s="17" t="s">
        <v>600</v>
      </c>
      <c r="AU119" s="17" t="s">
        <v>525</v>
      </c>
      <c r="AY119" s="17" t="s">
        <v>598</v>
      </c>
      <c r="BE119" s="191">
        <f>IF(N119="základní",J119,0)</f>
        <v>0</v>
      </c>
      <c r="BF119" s="191">
        <f>IF(N119="snížená",J119,0)</f>
        <v>0</v>
      </c>
      <c r="BG119" s="191">
        <f>IF(N119="zákl. přenesená",J119,0)</f>
        <v>0</v>
      </c>
      <c r="BH119" s="191">
        <f>IF(N119="sníž. přenesená",J119,0)</f>
        <v>0</v>
      </c>
      <c r="BI119" s="191">
        <f>IF(N119="nulová",J119,0)</f>
        <v>0</v>
      </c>
      <c r="BJ119" s="17" t="s">
        <v>523</v>
      </c>
      <c r="BK119" s="191">
        <f>ROUND(I119*H119,2)</f>
        <v>0</v>
      </c>
      <c r="BL119" s="17" t="s">
        <v>605</v>
      </c>
      <c r="BM119" s="17" t="s">
        <v>1025</v>
      </c>
    </row>
    <row r="120" spans="2:65" s="12" customFormat="1">
      <c r="B120" s="192"/>
      <c r="C120" s="193"/>
      <c r="D120" s="194" t="s">
        <v>607</v>
      </c>
      <c r="E120" s="195" t="s">
        <v>447</v>
      </c>
      <c r="F120" s="196" t="s">
        <v>1091</v>
      </c>
      <c r="G120" s="193"/>
      <c r="H120" s="197">
        <v>35</v>
      </c>
      <c r="I120" s="198"/>
      <c r="J120" s="193"/>
      <c r="K120" s="193"/>
      <c r="L120" s="199"/>
      <c r="M120" s="200"/>
      <c r="N120" s="201"/>
      <c r="O120" s="201"/>
      <c r="P120" s="201"/>
      <c r="Q120" s="201"/>
      <c r="R120" s="201"/>
      <c r="S120" s="201"/>
      <c r="T120" s="202"/>
      <c r="AT120" s="203" t="s">
        <v>607</v>
      </c>
      <c r="AU120" s="203" t="s">
        <v>525</v>
      </c>
      <c r="AV120" s="12" t="s">
        <v>525</v>
      </c>
      <c r="AW120" s="12" t="s">
        <v>478</v>
      </c>
      <c r="AX120" s="12" t="s">
        <v>523</v>
      </c>
      <c r="AY120" s="203" t="s">
        <v>598</v>
      </c>
    </row>
    <row r="121" spans="2:65" s="1" customFormat="1" ht="16.5" customHeight="1">
      <c r="B121" s="34"/>
      <c r="C121" s="180" t="s">
        <v>656</v>
      </c>
      <c r="D121" s="180" t="s">
        <v>600</v>
      </c>
      <c r="E121" s="181" t="s">
        <v>662</v>
      </c>
      <c r="F121" s="182" t="s">
        <v>663</v>
      </c>
      <c r="G121" s="183" t="s">
        <v>664</v>
      </c>
      <c r="H121" s="184">
        <v>7</v>
      </c>
      <c r="I121" s="185"/>
      <c r="J121" s="186">
        <f>ROUND(I121*H121,2)</f>
        <v>0</v>
      </c>
      <c r="K121" s="182" t="s">
        <v>604</v>
      </c>
      <c r="L121" s="38"/>
      <c r="M121" s="187" t="s">
        <v>447</v>
      </c>
      <c r="N121" s="188" t="s">
        <v>487</v>
      </c>
      <c r="O121" s="60"/>
      <c r="P121" s="189">
        <f>O121*H121</f>
        <v>0</v>
      </c>
      <c r="Q121" s="189">
        <v>0</v>
      </c>
      <c r="R121" s="189">
        <f>Q121*H121</f>
        <v>0</v>
      </c>
      <c r="S121" s="189">
        <v>0</v>
      </c>
      <c r="T121" s="190">
        <f>S121*H121</f>
        <v>0</v>
      </c>
      <c r="AR121" s="17" t="s">
        <v>605</v>
      </c>
      <c r="AT121" s="17" t="s">
        <v>600</v>
      </c>
      <c r="AU121" s="17" t="s">
        <v>525</v>
      </c>
      <c r="AY121" s="17" t="s">
        <v>598</v>
      </c>
      <c r="BE121" s="191">
        <f>IF(N121="základní",J121,0)</f>
        <v>0</v>
      </c>
      <c r="BF121" s="191">
        <f>IF(N121="snížená",J121,0)</f>
        <v>0</v>
      </c>
      <c r="BG121" s="191">
        <f>IF(N121="zákl. přenesená",J121,0)</f>
        <v>0</v>
      </c>
      <c r="BH121" s="191">
        <f>IF(N121="sníž. přenesená",J121,0)</f>
        <v>0</v>
      </c>
      <c r="BI121" s="191">
        <f>IF(N121="nulová",J121,0)</f>
        <v>0</v>
      </c>
      <c r="BJ121" s="17" t="s">
        <v>523</v>
      </c>
      <c r="BK121" s="191">
        <f>ROUND(I121*H121,2)</f>
        <v>0</v>
      </c>
      <c r="BL121" s="17" t="s">
        <v>605</v>
      </c>
      <c r="BM121" s="17" t="s">
        <v>1027</v>
      </c>
    </row>
    <row r="122" spans="2:65" s="1" customFormat="1" ht="16.5" customHeight="1">
      <c r="B122" s="34"/>
      <c r="C122" s="180" t="s">
        <v>661</v>
      </c>
      <c r="D122" s="180" t="s">
        <v>600</v>
      </c>
      <c r="E122" s="181" t="s">
        <v>667</v>
      </c>
      <c r="F122" s="182" t="s">
        <v>668</v>
      </c>
      <c r="G122" s="183" t="s">
        <v>669</v>
      </c>
      <c r="H122" s="184">
        <v>25.68</v>
      </c>
      <c r="I122" s="185"/>
      <c r="J122" s="186">
        <f>ROUND(I122*H122,2)</f>
        <v>0</v>
      </c>
      <c r="K122" s="182" t="s">
        <v>604</v>
      </c>
      <c r="L122" s="38"/>
      <c r="M122" s="187" t="s">
        <v>447</v>
      </c>
      <c r="N122" s="188" t="s">
        <v>487</v>
      </c>
      <c r="O122" s="60"/>
      <c r="P122" s="189">
        <f>O122*H122</f>
        <v>0</v>
      </c>
      <c r="Q122" s="189">
        <v>0</v>
      </c>
      <c r="R122" s="189">
        <f>Q122*H122</f>
        <v>0</v>
      </c>
      <c r="S122" s="189">
        <v>0</v>
      </c>
      <c r="T122" s="190">
        <f>S122*H122</f>
        <v>0</v>
      </c>
      <c r="AR122" s="17" t="s">
        <v>605</v>
      </c>
      <c r="AT122" s="17" t="s">
        <v>600</v>
      </c>
      <c r="AU122" s="17" t="s">
        <v>525</v>
      </c>
      <c r="AY122" s="17" t="s">
        <v>598</v>
      </c>
      <c r="BE122" s="191">
        <f>IF(N122="základní",J122,0)</f>
        <v>0</v>
      </c>
      <c r="BF122" s="191">
        <f>IF(N122="snížená",J122,0)</f>
        <v>0</v>
      </c>
      <c r="BG122" s="191">
        <f>IF(N122="zákl. přenesená",J122,0)</f>
        <v>0</v>
      </c>
      <c r="BH122" s="191">
        <f>IF(N122="sníž. přenesená",J122,0)</f>
        <v>0</v>
      </c>
      <c r="BI122" s="191">
        <f>IF(N122="nulová",J122,0)</f>
        <v>0</v>
      </c>
      <c r="BJ122" s="17" t="s">
        <v>523</v>
      </c>
      <c r="BK122" s="191">
        <f>ROUND(I122*H122,2)</f>
        <v>0</v>
      </c>
      <c r="BL122" s="17" t="s">
        <v>605</v>
      </c>
      <c r="BM122" s="17" t="s">
        <v>670</v>
      </c>
    </row>
    <row r="123" spans="2:65" s="12" customFormat="1">
      <c r="B123" s="192"/>
      <c r="C123" s="193"/>
      <c r="D123" s="194" t="s">
        <v>607</v>
      </c>
      <c r="E123" s="195" t="s">
        <v>447</v>
      </c>
      <c r="F123" s="196" t="s">
        <v>1092</v>
      </c>
      <c r="G123" s="193"/>
      <c r="H123" s="197">
        <v>25.68</v>
      </c>
      <c r="I123" s="198"/>
      <c r="J123" s="193"/>
      <c r="K123" s="193"/>
      <c r="L123" s="199"/>
      <c r="M123" s="200"/>
      <c r="N123" s="201"/>
      <c r="O123" s="201"/>
      <c r="P123" s="201"/>
      <c r="Q123" s="201"/>
      <c r="R123" s="201"/>
      <c r="S123" s="201"/>
      <c r="T123" s="202"/>
      <c r="AT123" s="203" t="s">
        <v>607</v>
      </c>
      <c r="AU123" s="203" t="s">
        <v>525</v>
      </c>
      <c r="AV123" s="12" t="s">
        <v>525</v>
      </c>
      <c r="AW123" s="12" t="s">
        <v>478</v>
      </c>
      <c r="AX123" s="12" t="s">
        <v>523</v>
      </c>
      <c r="AY123" s="203" t="s">
        <v>598</v>
      </c>
    </row>
    <row r="124" spans="2:65" s="1" customFormat="1" ht="16.5" customHeight="1">
      <c r="B124" s="34"/>
      <c r="C124" s="180" t="s">
        <v>666</v>
      </c>
      <c r="D124" s="180" t="s">
        <v>600</v>
      </c>
      <c r="E124" s="181" t="s">
        <v>1029</v>
      </c>
      <c r="F124" s="182" t="s">
        <v>1030</v>
      </c>
      <c r="G124" s="183" t="s">
        <v>669</v>
      </c>
      <c r="H124" s="184">
        <v>112.2</v>
      </c>
      <c r="I124" s="185"/>
      <c r="J124" s="186">
        <f>ROUND(I124*H124,2)</f>
        <v>0</v>
      </c>
      <c r="K124" s="182" t="s">
        <v>604</v>
      </c>
      <c r="L124" s="38"/>
      <c r="M124" s="187" t="s">
        <v>447</v>
      </c>
      <c r="N124" s="188" t="s">
        <v>487</v>
      </c>
      <c r="O124" s="60"/>
      <c r="P124" s="189">
        <f>O124*H124</f>
        <v>0</v>
      </c>
      <c r="Q124" s="189">
        <v>0</v>
      </c>
      <c r="R124" s="189">
        <f>Q124*H124</f>
        <v>0</v>
      </c>
      <c r="S124" s="189">
        <v>0</v>
      </c>
      <c r="T124" s="190">
        <f>S124*H124</f>
        <v>0</v>
      </c>
      <c r="AR124" s="17" t="s">
        <v>605</v>
      </c>
      <c r="AT124" s="17" t="s">
        <v>600</v>
      </c>
      <c r="AU124" s="17" t="s">
        <v>525</v>
      </c>
      <c r="AY124" s="17" t="s">
        <v>598</v>
      </c>
      <c r="BE124" s="191">
        <f>IF(N124="základní",J124,0)</f>
        <v>0</v>
      </c>
      <c r="BF124" s="191">
        <f>IF(N124="snížená",J124,0)</f>
        <v>0</v>
      </c>
      <c r="BG124" s="191">
        <f>IF(N124="zákl. přenesená",J124,0)</f>
        <v>0</v>
      </c>
      <c r="BH124" s="191">
        <f>IF(N124="sníž. přenesená",J124,0)</f>
        <v>0</v>
      </c>
      <c r="BI124" s="191">
        <f>IF(N124="nulová",J124,0)</f>
        <v>0</v>
      </c>
      <c r="BJ124" s="17" t="s">
        <v>523</v>
      </c>
      <c r="BK124" s="191">
        <f>ROUND(I124*H124,2)</f>
        <v>0</v>
      </c>
      <c r="BL124" s="17" t="s">
        <v>605</v>
      </c>
      <c r="BM124" s="17" t="s">
        <v>1031</v>
      </c>
    </row>
    <row r="125" spans="2:65" s="15" customFormat="1">
      <c r="B125" s="243"/>
      <c r="C125" s="244"/>
      <c r="D125" s="194" t="s">
        <v>607</v>
      </c>
      <c r="E125" s="245" t="s">
        <v>447</v>
      </c>
      <c r="F125" s="246" t="s">
        <v>1032</v>
      </c>
      <c r="G125" s="244"/>
      <c r="H125" s="245" t="s">
        <v>447</v>
      </c>
      <c r="I125" s="247"/>
      <c r="J125" s="244"/>
      <c r="K125" s="244"/>
      <c r="L125" s="248"/>
      <c r="M125" s="249"/>
      <c r="N125" s="250"/>
      <c r="O125" s="250"/>
      <c r="P125" s="250"/>
      <c r="Q125" s="250"/>
      <c r="R125" s="250"/>
      <c r="S125" s="250"/>
      <c r="T125" s="251"/>
      <c r="AT125" s="252" t="s">
        <v>607</v>
      </c>
      <c r="AU125" s="252" t="s">
        <v>525</v>
      </c>
      <c r="AV125" s="15" t="s">
        <v>523</v>
      </c>
      <c r="AW125" s="15" t="s">
        <v>478</v>
      </c>
      <c r="AX125" s="15" t="s">
        <v>516</v>
      </c>
      <c r="AY125" s="252" t="s">
        <v>598</v>
      </c>
    </row>
    <row r="126" spans="2:65" s="12" customFormat="1">
      <c r="B126" s="192"/>
      <c r="C126" s="193"/>
      <c r="D126" s="194" t="s">
        <v>607</v>
      </c>
      <c r="E126" s="195" t="s">
        <v>447</v>
      </c>
      <c r="F126" s="196" t="s">
        <v>1093</v>
      </c>
      <c r="G126" s="193"/>
      <c r="H126" s="197">
        <v>112.2</v>
      </c>
      <c r="I126" s="198"/>
      <c r="J126" s="193"/>
      <c r="K126" s="193"/>
      <c r="L126" s="199"/>
      <c r="M126" s="200"/>
      <c r="N126" s="201"/>
      <c r="O126" s="201"/>
      <c r="P126" s="201"/>
      <c r="Q126" s="201"/>
      <c r="R126" s="201"/>
      <c r="S126" s="201"/>
      <c r="T126" s="202"/>
      <c r="AT126" s="203" t="s">
        <v>607</v>
      </c>
      <c r="AU126" s="203" t="s">
        <v>525</v>
      </c>
      <c r="AV126" s="12" t="s">
        <v>525</v>
      </c>
      <c r="AW126" s="12" t="s">
        <v>478</v>
      </c>
      <c r="AX126" s="12" t="s">
        <v>523</v>
      </c>
      <c r="AY126" s="203" t="s">
        <v>598</v>
      </c>
    </row>
    <row r="127" spans="2:65" s="1" customFormat="1" ht="16.5" customHeight="1">
      <c r="B127" s="34"/>
      <c r="C127" s="180" t="s">
        <v>675</v>
      </c>
      <c r="D127" s="180" t="s">
        <v>600</v>
      </c>
      <c r="E127" s="181" t="s">
        <v>1034</v>
      </c>
      <c r="F127" s="182" t="s">
        <v>1035</v>
      </c>
      <c r="G127" s="183" t="s">
        <v>669</v>
      </c>
      <c r="H127" s="184">
        <v>112.2</v>
      </c>
      <c r="I127" s="185"/>
      <c r="J127" s="186">
        <f>ROUND(I127*H127,2)</f>
        <v>0</v>
      </c>
      <c r="K127" s="182" t="s">
        <v>604</v>
      </c>
      <c r="L127" s="38"/>
      <c r="M127" s="187" t="s">
        <v>447</v>
      </c>
      <c r="N127" s="188" t="s">
        <v>487</v>
      </c>
      <c r="O127" s="60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AR127" s="17" t="s">
        <v>605</v>
      </c>
      <c r="AT127" s="17" t="s">
        <v>600</v>
      </c>
      <c r="AU127" s="17" t="s">
        <v>525</v>
      </c>
      <c r="AY127" s="17" t="s">
        <v>598</v>
      </c>
      <c r="BE127" s="191">
        <f>IF(N127="základní",J127,0)</f>
        <v>0</v>
      </c>
      <c r="BF127" s="191">
        <f>IF(N127="snížená",J127,0)</f>
        <v>0</v>
      </c>
      <c r="BG127" s="191">
        <f>IF(N127="zákl. přenesená",J127,0)</f>
        <v>0</v>
      </c>
      <c r="BH127" s="191">
        <f>IF(N127="sníž. přenesená",J127,0)</f>
        <v>0</v>
      </c>
      <c r="BI127" s="191">
        <f>IF(N127="nulová",J127,0)</f>
        <v>0</v>
      </c>
      <c r="BJ127" s="17" t="s">
        <v>523</v>
      </c>
      <c r="BK127" s="191">
        <f>ROUND(I127*H127,2)</f>
        <v>0</v>
      </c>
      <c r="BL127" s="17" t="s">
        <v>605</v>
      </c>
      <c r="BM127" s="17" t="s">
        <v>1036</v>
      </c>
    </row>
    <row r="128" spans="2:65" s="1" customFormat="1" ht="16.5" customHeight="1">
      <c r="B128" s="34"/>
      <c r="C128" s="180" t="s">
        <v>685</v>
      </c>
      <c r="D128" s="180" t="s">
        <v>600</v>
      </c>
      <c r="E128" s="181" t="s">
        <v>1037</v>
      </c>
      <c r="F128" s="182" t="s">
        <v>1038</v>
      </c>
      <c r="G128" s="183" t="s">
        <v>669</v>
      </c>
      <c r="H128" s="184">
        <v>112.2</v>
      </c>
      <c r="I128" s="185"/>
      <c r="J128" s="186">
        <f>ROUND(I128*H128,2)</f>
        <v>0</v>
      </c>
      <c r="K128" s="182" t="s">
        <v>604</v>
      </c>
      <c r="L128" s="38"/>
      <c r="M128" s="187" t="s">
        <v>447</v>
      </c>
      <c r="N128" s="188" t="s">
        <v>487</v>
      </c>
      <c r="O128" s="60"/>
      <c r="P128" s="189">
        <f>O128*H128</f>
        <v>0</v>
      </c>
      <c r="Q128" s="189">
        <v>0</v>
      </c>
      <c r="R128" s="189">
        <f>Q128*H128</f>
        <v>0</v>
      </c>
      <c r="S128" s="189">
        <v>0</v>
      </c>
      <c r="T128" s="190">
        <f>S128*H128</f>
        <v>0</v>
      </c>
      <c r="AR128" s="17" t="s">
        <v>605</v>
      </c>
      <c r="AT128" s="17" t="s">
        <v>600</v>
      </c>
      <c r="AU128" s="17" t="s">
        <v>525</v>
      </c>
      <c r="AY128" s="17" t="s">
        <v>598</v>
      </c>
      <c r="BE128" s="191">
        <f>IF(N128="základní",J128,0)</f>
        <v>0</v>
      </c>
      <c r="BF128" s="191">
        <f>IF(N128="snížená",J128,0)</f>
        <v>0</v>
      </c>
      <c r="BG128" s="191">
        <f>IF(N128="zákl. přenesená",J128,0)</f>
        <v>0</v>
      </c>
      <c r="BH128" s="191">
        <f>IF(N128="sníž. přenesená",J128,0)</f>
        <v>0</v>
      </c>
      <c r="BI128" s="191">
        <f>IF(N128="nulová",J128,0)</f>
        <v>0</v>
      </c>
      <c r="BJ128" s="17" t="s">
        <v>523</v>
      </c>
      <c r="BK128" s="191">
        <f>ROUND(I128*H128,2)</f>
        <v>0</v>
      </c>
      <c r="BL128" s="17" t="s">
        <v>605</v>
      </c>
      <c r="BM128" s="17" t="s">
        <v>1039</v>
      </c>
    </row>
    <row r="129" spans="2:65" s="15" customFormat="1">
      <c r="B129" s="243"/>
      <c r="C129" s="244"/>
      <c r="D129" s="194" t="s">
        <v>607</v>
      </c>
      <c r="E129" s="245" t="s">
        <v>447</v>
      </c>
      <c r="F129" s="246" t="s">
        <v>1040</v>
      </c>
      <c r="G129" s="244"/>
      <c r="H129" s="245" t="s">
        <v>447</v>
      </c>
      <c r="I129" s="247"/>
      <c r="J129" s="244"/>
      <c r="K129" s="244"/>
      <c r="L129" s="248"/>
      <c r="M129" s="249"/>
      <c r="N129" s="250"/>
      <c r="O129" s="250"/>
      <c r="P129" s="250"/>
      <c r="Q129" s="250"/>
      <c r="R129" s="250"/>
      <c r="S129" s="250"/>
      <c r="T129" s="251"/>
      <c r="AT129" s="252" t="s">
        <v>607</v>
      </c>
      <c r="AU129" s="252" t="s">
        <v>525</v>
      </c>
      <c r="AV129" s="15" t="s">
        <v>523</v>
      </c>
      <c r="AW129" s="15" t="s">
        <v>478</v>
      </c>
      <c r="AX129" s="15" t="s">
        <v>516</v>
      </c>
      <c r="AY129" s="252" t="s">
        <v>598</v>
      </c>
    </row>
    <row r="130" spans="2:65" s="12" customFormat="1">
      <c r="B130" s="192"/>
      <c r="C130" s="193"/>
      <c r="D130" s="194" t="s">
        <v>607</v>
      </c>
      <c r="E130" s="195" t="s">
        <v>447</v>
      </c>
      <c r="F130" s="196" t="s">
        <v>1093</v>
      </c>
      <c r="G130" s="193"/>
      <c r="H130" s="197">
        <v>112.2</v>
      </c>
      <c r="I130" s="198"/>
      <c r="J130" s="193"/>
      <c r="K130" s="193"/>
      <c r="L130" s="199"/>
      <c r="M130" s="200"/>
      <c r="N130" s="201"/>
      <c r="O130" s="201"/>
      <c r="P130" s="201"/>
      <c r="Q130" s="201"/>
      <c r="R130" s="201"/>
      <c r="S130" s="201"/>
      <c r="T130" s="202"/>
      <c r="AT130" s="203" t="s">
        <v>607</v>
      </c>
      <c r="AU130" s="203" t="s">
        <v>525</v>
      </c>
      <c r="AV130" s="12" t="s">
        <v>525</v>
      </c>
      <c r="AW130" s="12" t="s">
        <v>478</v>
      </c>
      <c r="AX130" s="12" t="s">
        <v>523</v>
      </c>
      <c r="AY130" s="203" t="s">
        <v>598</v>
      </c>
    </row>
    <row r="131" spans="2:65" s="1" customFormat="1" ht="16.5" customHeight="1">
      <c r="B131" s="34"/>
      <c r="C131" s="180" t="s">
        <v>454</v>
      </c>
      <c r="D131" s="180" t="s">
        <v>600</v>
      </c>
      <c r="E131" s="181" t="s">
        <v>1041</v>
      </c>
      <c r="F131" s="182" t="s">
        <v>1042</v>
      </c>
      <c r="G131" s="183" t="s">
        <v>669</v>
      </c>
      <c r="H131" s="184">
        <v>112.2</v>
      </c>
      <c r="I131" s="185"/>
      <c r="J131" s="186">
        <f>ROUND(I131*H131,2)</f>
        <v>0</v>
      </c>
      <c r="K131" s="182" t="s">
        <v>604</v>
      </c>
      <c r="L131" s="38"/>
      <c r="M131" s="187" t="s">
        <v>447</v>
      </c>
      <c r="N131" s="188" t="s">
        <v>487</v>
      </c>
      <c r="O131" s="60"/>
      <c r="P131" s="189">
        <f>O131*H131</f>
        <v>0</v>
      </c>
      <c r="Q131" s="189">
        <v>0</v>
      </c>
      <c r="R131" s="189">
        <f>Q131*H131</f>
        <v>0</v>
      </c>
      <c r="S131" s="189">
        <v>0</v>
      </c>
      <c r="T131" s="190">
        <f>S131*H131</f>
        <v>0</v>
      </c>
      <c r="AR131" s="17" t="s">
        <v>605</v>
      </c>
      <c r="AT131" s="17" t="s">
        <v>600</v>
      </c>
      <c r="AU131" s="17" t="s">
        <v>525</v>
      </c>
      <c r="AY131" s="17" t="s">
        <v>598</v>
      </c>
      <c r="BE131" s="191">
        <f>IF(N131="základní",J131,0)</f>
        <v>0</v>
      </c>
      <c r="BF131" s="191">
        <f>IF(N131="snížená",J131,0)</f>
        <v>0</v>
      </c>
      <c r="BG131" s="191">
        <f>IF(N131="zákl. přenesená",J131,0)</f>
        <v>0</v>
      </c>
      <c r="BH131" s="191">
        <f>IF(N131="sníž. přenesená",J131,0)</f>
        <v>0</v>
      </c>
      <c r="BI131" s="191">
        <f>IF(N131="nulová",J131,0)</f>
        <v>0</v>
      </c>
      <c r="BJ131" s="17" t="s">
        <v>523</v>
      </c>
      <c r="BK131" s="191">
        <f>ROUND(I131*H131,2)</f>
        <v>0</v>
      </c>
      <c r="BL131" s="17" t="s">
        <v>605</v>
      </c>
      <c r="BM131" s="17" t="s">
        <v>1043</v>
      </c>
    </row>
    <row r="132" spans="2:65" s="1" customFormat="1" ht="16.5" customHeight="1">
      <c r="B132" s="34"/>
      <c r="C132" s="180" t="s">
        <v>693</v>
      </c>
      <c r="D132" s="180" t="s">
        <v>600</v>
      </c>
      <c r="E132" s="181" t="s">
        <v>1044</v>
      </c>
      <c r="F132" s="182" t="s">
        <v>1045</v>
      </c>
      <c r="G132" s="183" t="s">
        <v>603</v>
      </c>
      <c r="H132" s="184">
        <v>561</v>
      </c>
      <c r="I132" s="185"/>
      <c r="J132" s="186">
        <f>ROUND(I132*H132,2)</f>
        <v>0</v>
      </c>
      <c r="K132" s="182" t="s">
        <v>604</v>
      </c>
      <c r="L132" s="38"/>
      <c r="M132" s="187" t="s">
        <v>447</v>
      </c>
      <c r="N132" s="188" t="s">
        <v>487</v>
      </c>
      <c r="O132" s="60"/>
      <c r="P132" s="189">
        <f>O132*H132</f>
        <v>0</v>
      </c>
      <c r="Q132" s="189">
        <v>5.8E-4</v>
      </c>
      <c r="R132" s="189">
        <f>Q132*H132</f>
        <v>0.32538</v>
      </c>
      <c r="S132" s="189">
        <v>0</v>
      </c>
      <c r="T132" s="190">
        <f>S132*H132</f>
        <v>0</v>
      </c>
      <c r="AR132" s="17" t="s">
        <v>605</v>
      </c>
      <c r="AT132" s="17" t="s">
        <v>600</v>
      </c>
      <c r="AU132" s="17" t="s">
        <v>525</v>
      </c>
      <c r="AY132" s="17" t="s">
        <v>598</v>
      </c>
      <c r="BE132" s="191">
        <f>IF(N132="základní",J132,0)</f>
        <v>0</v>
      </c>
      <c r="BF132" s="191">
        <f>IF(N132="snížená",J132,0)</f>
        <v>0</v>
      </c>
      <c r="BG132" s="191">
        <f>IF(N132="zákl. přenesená",J132,0)</f>
        <v>0</v>
      </c>
      <c r="BH132" s="191">
        <f>IF(N132="sníž. přenesená",J132,0)</f>
        <v>0</v>
      </c>
      <c r="BI132" s="191">
        <f>IF(N132="nulová",J132,0)</f>
        <v>0</v>
      </c>
      <c r="BJ132" s="17" t="s">
        <v>523</v>
      </c>
      <c r="BK132" s="191">
        <f>ROUND(I132*H132,2)</f>
        <v>0</v>
      </c>
      <c r="BL132" s="17" t="s">
        <v>605</v>
      </c>
      <c r="BM132" s="17" t="s">
        <v>725</v>
      </c>
    </row>
    <row r="133" spans="2:65" s="12" customFormat="1">
      <c r="B133" s="192"/>
      <c r="C133" s="193"/>
      <c r="D133" s="194" t="s">
        <v>607</v>
      </c>
      <c r="E133" s="195" t="s">
        <v>447</v>
      </c>
      <c r="F133" s="196" t="s">
        <v>1094</v>
      </c>
      <c r="G133" s="193"/>
      <c r="H133" s="197">
        <v>561</v>
      </c>
      <c r="I133" s="198"/>
      <c r="J133" s="193"/>
      <c r="K133" s="193"/>
      <c r="L133" s="199"/>
      <c r="M133" s="200"/>
      <c r="N133" s="201"/>
      <c r="O133" s="201"/>
      <c r="P133" s="201"/>
      <c r="Q133" s="201"/>
      <c r="R133" s="201"/>
      <c r="S133" s="201"/>
      <c r="T133" s="202"/>
      <c r="AT133" s="203" t="s">
        <v>607</v>
      </c>
      <c r="AU133" s="203" t="s">
        <v>525</v>
      </c>
      <c r="AV133" s="12" t="s">
        <v>525</v>
      </c>
      <c r="AW133" s="12" t="s">
        <v>478</v>
      </c>
      <c r="AX133" s="12" t="s">
        <v>523</v>
      </c>
      <c r="AY133" s="203" t="s">
        <v>598</v>
      </c>
    </row>
    <row r="134" spans="2:65" s="1" customFormat="1" ht="16.5" customHeight="1">
      <c r="B134" s="34"/>
      <c r="C134" s="180" t="s">
        <v>697</v>
      </c>
      <c r="D134" s="180" t="s">
        <v>600</v>
      </c>
      <c r="E134" s="181" t="s">
        <v>1047</v>
      </c>
      <c r="F134" s="182" t="s">
        <v>1048</v>
      </c>
      <c r="G134" s="183" t="s">
        <v>603</v>
      </c>
      <c r="H134" s="184">
        <v>561</v>
      </c>
      <c r="I134" s="185"/>
      <c r="J134" s="186">
        <f>ROUND(I134*H134,2)</f>
        <v>0</v>
      </c>
      <c r="K134" s="182" t="s">
        <v>604</v>
      </c>
      <c r="L134" s="38"/>
      <c r="M134" s="187" t="s">
        <v>447</v>
      </c>
      <c r="N134" s="188" t="s">
        <v>487</v>
      </c>
      <c r="O134" s="60"/>
      <c r="P134" s="189">
        <f>O134*H134</f>
        <v>0</v>
      </c>
      <c r="Q134" s="189">
        <v>0</v>
      </c>
      <c r="R134" s="189">
        <f>Q134*H134</f>
        <v>0</v>
      </c>
      <c r="S134" s="189">
        <v>0</v>
      </c>
      <c r="T134" s="190">
        <f>S134*H134</f>
        <v>0</v>
      </c>
      <c r="AR134" s="17" t="s">
        <v>605</v>
      </c>
      <c r="AT134" s="17" t="s">
        <v>600</v>
      </c>
      <c r="AU134" s="17" t="s">
        <v>525</v>
      </c>
      <c r="AY134" s="17" t="s">
        <v>598</v>
      </c>
      <c r="BE134" s="191">
        <f>IF(N134="základní",J134,0)</f>
        <v>0</v>
      </c>
      <c r="BF134" s="191">
        <f>IF(N134="snížená",J134,0)</f>
        <v>0</v>
      </c>
      <c r="BG134" s="191">
        <f>IF(N134="zákl. přenesená",J134,0)</f>
        <v>0</v>
      </c>
      <c r="BH134" s="191">
        <f>IF(N134="sníž. přenesená",J134,0)</f>
        <v>0</v>
      </c>
      <c r="BI134" s="191">
        <f>IF(N134="nulová",J134,0)</f>
        <v>0</v>
      </c>
      <c r="BJ134" s="17" t="s">
        <v>523</v>
      </c>
      <c r="BK134" s="191">
        <f>ROUND(I134*H134,2)</f>
        <v>0</v>
      </c>
      <c r="BL134" s="17" t="s">
        <v>605</v>
      </c>
      <c r="BM134" s="17" t="s">
        <v>736</v>
      </c>
    </row>
    <row r="135" spans="2:65" s="1" customFormat="1" ht="16.5" customHeight="1">
      <c r="B135" s="34"/>
      <c r="C135" s="180" t="s">
        <v>702</v>
      </c>
      <c r="D135" s="180" t="s">
        <v>600</v>
      </c>
      <c r="E135" s="181" t="s">
        <v>742</v>
      </c>
      <c r="F135" s="182" t="s">
        <v>743</v>
      </c>
      <c r="G135" s="183" t="s">
        <v>669</v>
      </c>
      <c r="H135" s="184">
        <v>112.2</v>
      </c>
      <c r="I135" s="185"/>
      <c r="J135" s="186">
        <f>ROUND(I135*H135,2)</f>
        <v>0</v>
      </c>
      <c r="K135" s="182" t="s">
        <v>604</v>
      </c>
      <c r="L135" s="38"/>
      <c r="M135" s="187" t="s">
        <v>447</v>
      </c>
      <c r="N135" s="188" t="s">
        <v>487</v>
      </c>
      <c r="O135" s="60"/>
      <c r="P135" s="189">
        <f>O135*H135</f>
        <v>0</v>
      </c>
      <c r="Q135" s="189">
        <v>0</v>
      </c>
      <c r="R135" s="189">
        <f>Q135*H135</f>
        <v>0</v>
      </c>
      <c r="S135" s="189">
        <v>0</v>
      </c>
      <c r="T135" s="190">
        <f>S135*H135</f>
        <v>0</v>
      </c>
      <c r="AR135" s="17" t="s">
        <v>605</v>
      </c>
      <c r="AT135" s="17" t="s">
        <v>600</v>
      </c>
      <c r="AU135" s="17" t="s">
        <v>525</v>
      </c>
      <c r="AY135" s="17" t="s">
        <v>598</v>
      </c>
      <c r="BE135" s="191">
        <f>IF(N135="základní",J135,0)</f>
        <v>0</v>
      </c>
      <c r="BF135" s="191">
        <f>IF(N135="snížená",J135,0)</f>
        <v>0</v>
      </c>
      <c r="BG135" s="191">
        <f>IF(N135="zákl. přenesená",J135,0)</f>
        <v>0</v>
      </c>
      <c r="BH135" s="191">
        <f>IF(N135="sníž. přenesená",J135,0)</f>
        <v>0</v>
      </c>
      <c r="BI135" s="191">
        <f>IF(N135="nulová",J135,0)</f>
        <v>0</v>
      </c>
      <c r="BJ135" s="17" t="s">
        <v>523</v>
      </c>
      <c r="BK135" s="191">
        <f>ROUND(I135*H135,2)</f>
        <v>0</v>
      </c>
      <c r="BL135" s="17" t="s">
        <v>605</v>
      </c>
      <c r="BM135" s="17" t="s">
        <v>1049</v>
      </c>
    </row>
    <row r="136" spans="2:65" s="12" customFormat="1">
      <c r="B136" s="192"/>
      <c r="C136" s="193"/>
      <c r="D136" s="194" t="s">
        <v>607</v>
      </c>
      <c r="E136" s="193"/>
      <c r="F136" s="196" t="s">
        <v>1095</v>
      </c>
      <c r="G136" s="193"/>
      <c r="H136" s="197">
        <v>112.2</v>
      </c>
      <c r="I136" s="198"/>
      <c r="J136" s="193"/>
      <c r="K136" s="193"/>
      <c r="L136" s="199"/>
      <c r="M136" s="200"/>
      <c r="N136" s="201"/>
      <c r="O136" s="201"/>
      <c r="P136" s="201"/>
      <c r="Q136" s="201"/>
      <c r="R136" s="201"/>
      <c r="S136" s="201"/>
      <c r="T136" s="202"/>
      <c r="AT136" s="203" t="s">
        <v>607</v>
      </c>
      <c r="AU136" s="203" t="s">
        <v>525</v>
      </c>
      <c r="AV136" s="12" t="s">
        <v>525</v>
      </c>
      <c r="AW136" s="12" t="s">
        <v>450</v>
      </c>
      <c r="AX136" s="12" t="s">
        <v>523</v>
      </c>
      <c r="AY136" s="203" t="s">
        <v>598</v>
      </c>
    </row>
    <row r="137" spans="2:65" s="1" customFormat="1" ht="16.5" customHeight="1">
      <c r="B137" s="34"/>
      <c r="C137" s="180" t="s">
        <v>711</v>
      </c>
      <c r="D137" s="180" t="s">
        <v>600</v>
      </c>
      <c r="E137" s="181" t="s">
        <v>747</v>
      </c>
      <c r="F137" s="182" t="s">
        <v>748</v>
      </c>
      <c r="G137" s="183" t="s">
        <v>669</v>
      </c>
      <c r="H137" s="184">
        <v>93.2</v>
      </c>
      <c r="I137" s="185"/>
      <c r="J137" s="186">
        <f>ROUND(I137*H137,2)</f>
        <v>0</v>
      </c>
      <c r="K137" s="182" t="s">
        <v>604</v>
      </c>
      <c r="L137" s="38"/>
      <c r="M137" s="187" t="s">
        <v>447</v>
      </c>
      <c r="N137" s="188" t="s">
        <v>487</v>
      </c>
      <c r="O137" s="60"/>
      <c r="P137" s="189">
        <f>O137*H137</f>
        <v>0</v>
      </c>
      <c r="Q137" s="189">
        <v>0</v>
      </c>
      <c r="R137" s="189">
        <f>Q137*H137</f>
        <v>0</v>
      </c>
      <c r="S137" s="189">
        <v>0</v>
      </c>
      <c r="T137" s="190">
        <f>S137*H137</f>
        <v>0</v>
      </c>
      <c r="AR137" s="17" t="s">
        <v>605</v>
      </c>
      <c r="AT137" s="17" t="s">
        <v>600</v>
      </c>
      <c r="AU137" s="17" t="s">
        <v>525</v>
      </c>
      <c r="AY137" s="17" t="s">
        <v>598</v>
      </c>
      <c r="BE137" s="191">
        <f>IF(N137="základní",J137,0)</f>
        <v>0</v>
      </c>
      <c r="BF137" s="191">
        <f>IF(N137="snížená",J137,0)</f>
        <v>0</v>
      </c>
      <c r="BG137" s="191">
        <f>IF(N137="zákl. přenesená",J137,0)</f>
        <v>0</v>
      </c>
      <c r="BH137" s="191">
        <f>IF(N137="sníž. přenesená",J137,0)</f>
        <v>0</v>
      </c>
      <c r="BI137" s="191">
        <f>IF(N137="nulová",J137,0)</f>
        <v>0</v>
      </c>
      <c r="BJ137" s="17" t="s">
        <v>523</v>
      </c>
      <c r="BK137" s="191">
        <f>ROUND(I137*H137,2)</f>
        <v>0</v>
      </c>
      <c r="BL137" s="17" t="s">
        <v>605</v>
      </c>
      <c r="BM137" s="17" t="s">
        <v>749</v>
      </c>
    </row>
    <row r="138" spans="2:65" s="12" customFormat="1">
      <c r="B138" s="192"/>
      <c r="C138" s="193"/>
      <c r="D138" s="194" t="s">
        <v>607</v>
      </c>
      <c r="E138" s="195" t="s">
        <v>447</v>
      </c>
      <c r="F138" s="196" t="s">
        <v>1096</v>
      </c>
      <c r="G138" s="193"/>
      <c r="H138" s="197">
        <v>9.52</v>
      </c>
      <c r="I138" s="198"/>
      <c r="J138" s="193"/>
      <c r="K138" s="193"/>
      <c r="L138" s="199"/>
      <c r="M138" s="200"/>
      <c r="N138" s="201"/>
      <c r="O138" s="201"/>
      <c r="P138" s="201"/>
      <c r="Q138" s="201"/>
      <c r="R138" s="201"/>
      <c r="S138" s="201"/>
      <c r="T138" s="202"/>
      <c r="AT138" s="203" t="s">
        <v>607</v>
      </c>
      <c r="AU138" s="203" t="s">
        <v>525</v>
      </c>
      <c r="AV138" s="12" t="s">
        <v>525</v>
      </c>
      <c r="AW138" s="12" t="s">
        <v>478</v>
      </c>
      <c r="AX138" s="12" t="s">
        <v>516</v>
      </c>
      <c r="AY138" s="203" t="s">
        <v>598</v>
      </c>
    </row>
    <row r="139" spans="2:65" s="12" customFormat="1">
      <c r="B139" s="192"/>
      <c r="C139" s="193"/>
      <c r="D139" s="194" t="s">
        <v>607</v>
      </c>
      <c r="E139" s="195" t="s">
        <v>447</v>
      </c>
      <c r="F139" s="196" t="s">
        <v>1097</v>
      </c>
      <c r="G139" s="193"/>
      <c r="H139" s="197">
        <v>17.68</v>
      </c>
      <c r="I139" s="198"/>
      <c r="J139" s="193"/>
      <c r="K139" s="193"/>
      <c r="L139" s="199"/>
      <c r="M139" s="200"/>
      <c r="N139" s="201"/>
      <c r="O139" s="201"/>
      <c r="P139" s="201"/>
      <c r="Q139" s="201"/>
      <c r="R139" s="201"/>
      <c r="S139" s="201"/>
      <c r="T139" s="202"/>
      <c r="AT139" s="203" t="s">
        <v>607</v>
      </c>
      <c r="AU139" s="203" t="s">
        <v>525</v>
      </c>
      <c r="AV139" s="12" t="s">
        <v>525</v>
      </c>
      <c r="AW139" s="12" t="s">
        <v>478</v>
      </c>
      <c r="AX139" s="12" t="s">
        <v>516</v>
      </c>
      <c r="AY139" s="203" t="s">
        <v>598</v>
      </c>
    </row>
    <row r="140" spans="2:65" s="12" customFormat="1">
      <c r="B140" s="192"/>
      <c r="C140" s="193"/>
      <c r="D140" s="194" t="s">
        <v>607</v>
      </c>
      <c r="E140" s="195" t="s">
        <v>447</v>
      </c>
      <c r="F140" s="196" t="s">
        <v>1098</v>
      </c>
      <c r="G140" s="193"/>
      <c r="H140" s="197">
        <v>66</v>
      </c>
      <c r="I140" s="198"/>
      <c r="J140" s="193"/>
      <c r="K140" s="193"/>
      <c r="L140" s="199"/>
      <c r="M140" s="200"/>
      <c r="N140" s="201"/>
      <c r="O140" s="201"/>
      <c r="P140" s="201"/>
      <c r="Q140" s="201"/>
      <c r="R140" s="201"/>
      <c r="S140" s="201"/>
      <c r="T140" s="202"/>
      <c r="AT140" s="203" t="s">
        <v>607</v>
      </c>
      <c r="AU140" s="203" t="s">
        <v>525</v>
      </c>
      <c r="AV140" s="12" t="s">
        <v>525</v>
      </c>
      <c r="AW140" s="12" t="s">
        <v>478</v>
      </c>
      <c r="AX140" s="12" t="s">
        <v>516</v>
      </c>
      <c r="AY140" s="203" t="s">
        <v>598</v>
      </c>
    </row>
    <row r="141" spans="2:65" s="13" customFormat="1">
      <c r="B141" s="204"/>
      <c r="C141" s="205"/>
      <c r="D141" s="194" t="s">
        <v>607</v>
      </c>
      <c r="E141" s="206" t="s">
        <v>447</v>
      </c>
      <c r="F141" s="207" t="s">
        <v>627</v>
      </c>
      <c r="G141" s="205"/>
      <c r="H141" s="208">
        <v>93.2</v>
      </c>
      <c r="I141" s="209"/>
      <c r="J141" s="205"/>
      <c r="K141" s="205"/>
      <c r="L141" s="210"/>
      <c r="M141" s="211"/>
      <c r="N141" s="212"/>
      <c r="O141" s="212"/>
      <c r="P141" s="212"/>
      <c r="Q141" s="212"/>
      <c r="R141" s="212"/>
      <c r="S141" s="212"/>
      <c r="T141" s="213"/>
      <c r="AT141" s="214" t="s">
        <v>607</v>
      </c>
      <c r="AU141" s="214" t="s">
        <v>525</v>
      </c>
      <c r="AV141" s="13" t="s">
        <v>605</v>
      </c>
      <c r="AW141" s="13" t="s">
        <v>478</v>
      </c>
      <c r="AX141" s="13" t="s">
        <v>523</v>
      </c>
      <c r="AY141" s="214" t="s">
        <v>598</v>
      </c>
    </row>
    <row r="142" spans="2:65" s="1" customFormat="1" ht="16.5" customHeight="1">
      <c r="B142" s="34"/>
      <c r="C142" s="180" t="s">
        <v>717</v>
      </c>
      <c r="D142" s="180" t="s">
        <v>600</v>
      </c>
      <c r="E142" s="181" t="s">
        <v>757</v>
      </c>
      <c r="F142" s="182" t="s">
        <v>758</v>
      </c>
      <c r="G142" s="183" t="s">
        <v>669</v>
      </c>
      <c r="H142" s="184">
        <v>466</v>
      </c>
      <c r="I142" s="185"/>
      <c r="J142" s="186">
        <f>ROUND(I142*H142,2)</f>
        <v>0</v>
      </c>
      <c r="K142" s="182" t="s">
        <v>604</v>
      </c>
      <c r="L142" s="38"/>
      <c r="M142" s="187" t="s">
        <v>447</v>
      </c>
      <c r="N142" s="188" t="s">
        <v>487</v>
      </c>
      <c r="O142" s="60"/>
      <c r="P142" s="189">
        <f>O142*H142</f>
        <v>0</v>
      </c>
      <c r="Q142" s="189">
        <v>0</v>
      </c>
      <c r="R142" s="189">
        <f>Q142*H142</f>
        <v>0</v>
      </c>
      <c r="S142" s="189">
        <v>0</v>
      </c>
      <c r="T142" s="190">
        <f>S142*H142</f>
        <v>0</v>
      </c>
      <c r="AR142" s="17" t="s">
        <v>605</v>
      </c>
      <c r="AT142" s="17" t="s">
        <v>600</v>
      </c>
      <c r="AU142" s="17" t="s">
        <v>525</v>
      </c>
      <c r="AY142" s="17" t="s">
        <v>598</v>
      </c>
      <c r="BE142" s="191">
        <f>IF(N142="základní",J142,0)</f>
        <v>0</v>
      </c>
      <c r="BF142" s="191">
        <f>IF(N142="snížená",J142,0)</f>
        <v>0</v>
      </c>
      <c r="BG142" s="191">
        <f>IF(N142="zákl. přenesená",J142,0)</f>
        <v>0</v>
      </c>
      <c r="BH142" s="191">
        <f>IF(N142="sníž. přenesená",J142,0)</f>
        <v>0</v>
      </c>
      <c r="BI142" s="191">
        <f>IF(N142="nulová",J142,0)</f>
        <v>0</v>
      </c>
      <c r="BJ142" s="17" t="s">
        <v>523</v>
      </c>
      <c r="BK142" s="191">
        <f>ROUND(I142*H142,2)</f>
        <v>0</v>
      </c>
      <c r="BL142" s="17" t="s">
        <v>605</v>
      </c>
      <c r="BM142" s="17" t="s">
        <v>759</v>
      </c>
    </row>
    <row r="143" spans="2:65" s="12" customFormat="1">
      <c r="B143" s="192"/>
      <c r="C143" s="193"/>
      <c r="D143" s="194" t="s">
        <v>607</v>
      </c>
      <c r="E143" s="193"/>
      <c r="F143" s="196" t="s">
        <v>1099</v>
      </c>
      <c r="G143" s="193"/>
      <c r="H143" s="197">
        <v>466</v>
      </c>
      <c r="I143" s="198"/>
      <c r="J143" s="193"/>
      <c r="K143" s="193"/>
      <c r="L143" s="199"/>
      <c r="M143" s="200"/>
      <c r="N143" s="201"/>
      <c r="O143" s="201"/>
      <c r="P143" s="201"/>
      <c r="Q143" s="201"/>
      <c r="R143" s="201"/>
      <c r="S143" s="201"/>
      <c r="T143" s="202"/>
      <c r="AT143" s="203" t="s">
        <v>607</v>
      </c>
      <c r="AU143" s="203" t="s">
        <v>525</v>
      </c>
      <c r="AV143" s="12" t="s">
        <v>525</v>
      </c>
      <c r="AW143" s="12" t="s">
        <v>450</v>
      </c>
      <c r="AX143" s="12" t="s">
        <v>523</v>
      </c>
      <c r="AY143" s="203" t="s">
        <v>598</v>
      </c>
    </row>
    <row r="144" spans="2:65" s="1" customFormat="1" ht="16.5" customHeight="1">
      <c r="B144" s="34"/>
      <c r="C144" s="180" t="s">
        <v>453</v>
      </c>
      <c r="D144" s="180" t="s">
        <v>600</v>
      </c>
      <c r="E144" s="181" t="s">
        <v>762</v>
      </c>
      <c r="F144" s="182" t="s">
        <v>763</v>
      </c>
      <c r="G144" s="183" t="s">
        <v>669</v>
      </c>
      <c r="H144" s="184">
        <v>93.2</v>
      </c>
      <c r="I144" s="185"/>
      <c r="J144" s="186">
        <f>ROUND(I144*H144,2)</f>
        <v>0</v>
      </c>
      <c r="K144" s="182" t="s">
        <v>604</v>
      </c>
      <c r="L144" s="38"/>
      <c r="M144" s="187" t="s">
        <v>447</v>
      </c>
      <c r="N144" s="188" t="s">
        <v>487</v>
      </c>
      <c r="O144" s="60"/>
      <c r="P144" s="189">
        <f>O144*H144</f>
        <v>0</v>
      </c>
      <c r="Q144" s="189">
        <v>0</v>
      </c>
      <c r="R144" s="189">
        <f>Q144*H144</f>
        <v>0</v>
      </c>
      <c r="S144" s="189">
        <v>0</v>
      </c>
      <c r="T144" s="190">
        <f>S144*H144</f>
        <v>0</v>
      </c>
      <c r="AR144" s="17" t="s">
        <v>605</v>
      </c>
      <c r="AT144" s="17" t="s">
        <v>600</v>
      </c>
      <c r="AU144" s="17" t="s">
        <v>525</v>
      </c>
      <c r="AY144" s="17" t="s">
        <v>598</v>
      </c>
      <c r="BE144" s="191">
        <f>IF(N144="základní",J144,0)</f>
        <v>0</v>
      </c>
      <c r="BF144" s="191">
        <f>IF(N144="snížená",J144,0)</f>
        <v>0</v>
      </c>
      <c r="BG144" s="191">
        <f>IF(N144="zákl. přenesená",J144,0)</f>
        <v>0</v>
      </c>
      <c r="BH144" s="191">
        <f>IF(N144="sníž. přenesená",J144,0)</f>
        <v>0</v>
      </c>
      <c r="BI144" s="191">
        <f>IF(N144="nulová",J144,0)</f>
        <v>0</v>
      </c>
      <c r="BJ144" s="17" t="s">
        <v>523</v>
      </c>
      <c r="BK144" s="191">
        <f>ROUND(I144*H144,2)</f>
        <v>0</v>
      </c>
      <c r="BL144" s="17" t="s">
        <v>605</v>
      </c>
      <c r="BM144" s="17" t="s">
        <v>764</v>
      </c>
    </row>
    <row r="145" spans="2:65" s="1" customFormat="1" ht="16.5" customHeight="1">
      <c r="B145" s="34"/>
      <c r="C145" s="180" t="s">
        <v>728</v>
      </c>
      <c r="D145" s="180" t="s">
        <v>600</v>
      </c>
      <c r="E145" s="181" t="s">
        <v>766</v>
      </c>
      <c r="F145" s="182" t="s">
        <v>767</v>
      </c>
      <c r="G145" s="183" t="s">
        <v>768</v>
      </c>
      <c r="H145" s="184">
        <v>191.06</v>
      </c>
      <c r="I145" s="185"/>
      <c r="J145" s="186">
        <f>ROUND(I145*H145,2)</f>
        <v>0</v>
      </c>
      <c r="K145" s="182" t="s">
        <v>604</v>
      </c>
      <c r="L145" s="38"/>
      <c r="M145" s="187" t="s">
        <v>447</v>
      </c>
      <c r="N145" s="188" t="s">
        <v>487</v>
      </c>
      <c r="O145" s="60"/>
      <c r="P145" s="189">
        <f>O145*H145</f>
        <v>0</v>
      </c>
      <c r="Q145" s="189">
        <v>0</v>
      </c>
      <c r="R145" s="189">
        <f>Q145*H145</f>
        <v>0</v>
      </c>
      <c r="S145" s="189">
        <v>0</v>
      </c>
      <c r="T145" s="190">
        <f>S145*H145</f>
        <v>0</v>
      </c>
      <c r="AR145" s="17" t="s">
        <v>605</v>
      </c>
      <c r="AT145" s="17" t="s">
        <v>600</v>
      </c>
      <c r="AU145" s="17" t="s">
        <v>525</v>
      </c>
      <c r="AY145" s="17" t="s">
        <v>598</v>
      </c>
      <c r="BE145" s="191">
        <f>IF(N145="základní",J145,0)</f>
        <v>0</v>
      </c>
      <c r="BF145" s="191">
        <f>IF(N145="snížená",J145,0)</f>
        <v>0</v>
      </c>
      <c r="BG145" s="191">
        <f>IF(N145="zákl. přenesená",J145,0)</f>
        <v>0</v>
      </c>
      <c r="BH145" s="191">
        <f>IF(N145="sníž. přenesená",J145,0)</f>
        <v>0</v>
      </c>
      <c r="BI145" s="191">
        <f>IF(N145="nulová",J145,0)</f>
        <v>0</v>
      </c>
      <c r="BJ145" s="17" t="s">
        <v>523</v>
      </c>
      <c r="BK145" s="191">
        <f>ROUND(I145*H145,2)</f>
        <v>0</v>
      </c>
      <c r="BL145" s="17" t="s">
        <v>605</v>
      </c>
      <c r="BM145" s="17" t="s">
        <v>769</v>
      </c>
    </row>
    <row r="146" spans="2:65" s="12" customFormat="1">
      <c r="B146" s="192"/>
      <c r="C146" s="193"/>
      <c r="D146" s="194" t="s">
        <v>607</v>
      </c>
      <c r="E146" s="193"/>
      <c r="F146" s="196" t="s">
        <v>1100</v>
      </c>
      <c r="G146" s="193"/>
      <c r="H146" s="197">
        <v>191.06</v>
      </c>
      <c r="I146" s="198"/>
      <c r="J146" s="193"/>
      <c r="K146" s="193"/>
      <c r="L146" s="199"/>
      <c r="M146" s="200"/>
      <c r="N146" s="201"/>
      <c r="O146" s="201"/>
      <c r="P146" s="201"/>
      <c r="Q146" s="201"/>
      <c r="R146" s="201"/>
      <c r="S146" s="201"/>
      <c r="T146" s="202"/>
      <c r="AT146" s="203" t="s">
        <v>607</v>
      </c>
      <c r="AU146" s="203" t="s">
        <v>525</v>
      </c>
      <c r="AV146" s="12" t="s">
        <v>525</v>
      </c>
      <c r="AW146" s="12" t="s">
        <v>450</v>
      </c>
      <c r="AX146" s="12" t="s">
        <v>523</v>
      </c>
      <c r="AY146" s="203" t="s">
        <v>598</v>
      </c>
    </row>
    <row r="147" spans="2:65" s="1" customFormat="1" ht="16.5" customHeight="1">
      <c r="B147" s="34"/>
      <c r="C147" s="180" t="s">
        <v>733</v>
      </c>
      <c r="D147" s="180" t="s">
        <v>600</v>
      </c>
      <c r="E147" s="181" t="s">
        <v>772</v>
      </c>
      <c r="F147" s="182" t="s">
        <v>773</v>
      </c>
      <c r="G147" s="183" t="s">
        <v>669</v>
      </c>
      <c r="H147" s="184">
        <v>171.6</v>
      </c>
      <c r="I147" s="185"/>
      <c r="J147" s="186">
        <f>ROUND(I147*H147,2)</f>
        <v>0</v>
      </c>
      <c r="K147" s="182" t="s">
        <v>604</v>
      </c>
      <c r="L147" s="38"/>
      <c r="M147" s="187" t="s">
        <v>447</v>
      </c>
      <c r="N147" s="188" t="s">
        <v>487</v>
      </c>
      <c r="O147" s="60"/>
      <c r="P147" s="189">
        <f>O147*H147</f>
        <v>0</v>
      </c>
      <c r="Q147" s="189">
        <v>0</v>
      </c>
      <c r="R147" s="189">
        <f>Q147*H147</f>
        <v>0</v>
      </c>
      <c r="S147" s="189">
        <v>0</v>
      </c>
      <c r="T147" s="190">
        <f>S147*H147</f>
        <v>0</v>
      </c>
      <c r="AR147" s="17" t="s">
        <v>605</v>
      </c>
      <c r="AT147" s="17" t="s">
        <v>600</v>
      </c>
      <c r="AU147" s="17" t="s">
        <v>525</v>
      </c>
      <c r="AY147" s="17" t="s">
        <v>598</v>
      </c>
      <c r="BE147" s="191">
        <f>IF(N147="základní",J147,0)</f>
        <v>0</v>
      </c>
      <c r="BF147" s="191">
        <f>IF(N147="snížená",J147,0)</f>
        <v>0</v>
      </c>
      <c r="BG147" s="191">
        <f>IF(N147="zákl. přenesená",J147,0)</f>
        <v>0</v>
      </c>
      <c r="BH147" s="191">
        <f>IF(N147="sníž. přenesená",J147,0)</f>
        <v>0</v>
      </c>
      <c r="BI147" s="191">
        <f>IF(N147="nulová",J147,0)</f>
        <v>0</v>
      </c>
      <c r="BJ147" s="17" t="s">
        <v>523</v>
      </c>
      <c r="BK147" s="191">
        <f>ROUND(I147*H147,2)</f>
        <v>0</v>
      </c>
      <c r="BL147" s="17" t="s">
        <v>605</v>
      </c>
      <c r="BM147" s="17" t="s">
        <v>774</v>
      </c>
    </row>
    <row r="148" spans="2:65" s="12" customFormat="1">
      <c r="B148" s="192"/>
      <c r="C148" s="193"/>
      <c r="D148" s="194" t="s">
        <v>607</v>
      </c>
      <c r="E148" s="195" t="s">
        <v>447</v>
      </c>
      <c r="F148" s="196" t="s">
        <v>1101</v>
      </c>
      <c r="G148" s="193"/>
      <c r="H148" s="197">
        <v>171.6</v>
      </c>
      <c r="I148" s="198"/>
      <c r="J148" s="193"/>
      <c r="K148" s="193"/>
      <c r="L148" s="199"/>
      <c r="M148" s="200"/>
      <c r="N148" s="201"/>
      <c r="O148" s="201"/>
      <c r="P148" s="201"/>
      <c r="Q148" s="201"/>
      <c r="R148" s="201"/>
      <c r="S148" s="201"/>
      <c r="T148" s="202"/>
      <c r="AT148" s="203" t="s">
        <v>607</v>
      </c>
      <c r="AU148" s="203" t="s">
        <v>525</v>
      </c>
      <c r="AV148" s="12" t="s">
        <v>525</v>
      </c>
      <c r="AW148" s="12" t="s">
        <v>478</v>
      </c>
      <c r="AX148" s="12" t="s">
        <v>523</v>
      </c>
      <c r="AY148" s="203" t="s">
        <v>598</v>
      </c>
    </row>
    <row r="149" spans="2:65" s="1" customFormat="1" ht="16.5" customHeight="1">
      <c r="B149" s="34"/>
      <c r="C149" s="226" t="s">
        <v>737</v>
      </c>
      <c r="D149" s="226" t="s">
        <v>712</v>
      </c>
      <c r="E149" s="227" t="s">
        <v>777</v>
      </c>
      <c r="F149" s="228" t="s">
        <v>778</v>
      </c>
      <c r="G149" s="229" t="s">
        <v>768</v>
      </c>
      <c r="H149" s="230">
        <v>34.735999999999997</v>
      </c>
      <c r="I149" s="231"/>
      <c r="J149" s="232">
        <f>ROUND(I149*H149,2)</f>
        <v>0</v>
      </c>
      <c r="K149" s="228" t="s">
        <v>604</v>
      </c>
      <c r="L149" s="233"/>
      <c r="M149" s="234" t="s">
        <v>447</v>
      </c>
      <c r="N149" s="235" t="s">
        <v>487</v>
      </c>
      <c r="O149" s="60"/>
      <c r="P149" s="189">
        <f>O149*H149</f>
        <v>0</v>
      </c>
      <c r="Q149" s="189">
        <v>1</v>
      </c>
      <c r="R149" s="189">
        <f>Q149*H149</f>
        <v>34.735999999999997</v>
      </c>
      <c r="S149" s="189">
        <v>0</v>
      </c>
      <c r="T149" s="190">
        <f>S149*H149</f>
        <v>0</v>
      </c>
      <c r="AR149" s="17" t="s">
        <v>639</v>
      </c>
      <c r="AT149" s="17" t="s">
        <v>712</v>
      </c>
      <c r="AU149" s="17" t="s">
        <v>525</v>
      </c>
      <c r="AY149" s="17" t="s">
        <v>598</v>
      </c>
      <c r="BE149" s="191">
        <f>IF(N149="základní",J149,0)</f>
        <v>0</v>
      </c>
      <c r="BF149" s="191">
        <f>IF(N149="snížená",J149,0)</f>
        <v>0</v>
      </c>
      <c r="BG149" s="191">
        <f>IF(N149="zákl. přenesená",J149,0)</f>
        <v>0</v>
      </c>
      <c r="BH149" s="191">
        <f>IF(N149="sníž. přenesená",J149,0)</f>
        <v>0</v>
      </c>
      <c r="BI149" s="191">
        <f>IF(N149="nulová",J149,0)</f>
        <v>0</v>
      </c>
      <c r="BJ149" s="17" t="s">
        <v>523</v>
      </c>
      <c r="BK149" s="191">
        <f>ROUND(I149*H149,2)</f>
        <v>0</v>
      </c>
      <c r="BL149" s="17" t="s">
        <v>605</v>
      </c>
      <c r="BM149" s="17" t="s">
        <v>779</v>
      </c>
    </row>
    <row r="150" spans="2:65" s="12" customFormat="1">
      <c r="B150" s="192"/>
      <c r="C150" s="193"/>
      <c r="D150" s="194" t="s">
        <v>607</v>
      </c>
      <c r="E150" s="195" t="s">
        <v>447</v>
      </c>
      <c r="F150" s="196" t="s">
        <v>1102</v>
      </c>
      <c r="G150" s="193"/>
      <c r="H150" s="197">
        <v>7.28</v>
      </c>
      <c r="I150" s="198"/>
      <c r="J150" s="193"/>
      <c r="K150" s="193"/>
      <c r="L150" s="199"/>
      <c r="M150" s="200"/>
      <c r="N150" s="201"/>
      <c r="O150" s="201"/>
      <c r="P150" s="201"/>
      <c r="Q150" s="201"/>
      <c r="R150" s="201"/>
      <c r="S150" s="201"/>
      <c r="T150" s="202"/>
      <c r="AT150" s="203" t="s">
        <v>607</v>
      </c>
      <c r="AU150" s="203" t="s">
        <v>525</v>
      </c>
      <c r="AV150" s="12" t="s">
        <v>525</v>
      </c>
      <c r="AW150" s="12" t="s">
        <v>478</v>
      </c>
      <c r="AX150" s="12" t="s">
        <v>516</v>
      </c>
      <c r="AY150" s="203" t="s">
        <v>598</v>
      </c>
    </row>
    <row r="151" spans="2:65" s="12" customFormat="1">
      <c r="B151" s="192"/>
      <c r="C151" s="193"/>
      <c r="D151" s="194" t="s">
        <v>607</v>
      </c>
      <c r="E151" s="195" t="s">
        <v>447</v>
      </c>
      <c r="F151" s="196" t="s">
        <v>1103</v>
      </c>
      <c r="G151" s="193"/>
      <c r="H151" s="197">
        <v>13.52</v>
      </c>
      <c r="I151" s="198"/>
      <c r="J151" s="193"/>
      <c r="K151" s="193"/>
      <c r="L151" s="199"/>
      <c r="M151" s="200"/>
      <c r="N151" s="201"/>
      <c r="O151" s="201"/>
      <c r="P151" s="201"/>
      <c r="Q151" s="201"/>
      <c r="R151" s="201"/>
      <c r="S151" s="201"/>
      <c r="T151" s="202"/>
      <c r="AT151" s="203" t="s">
        <v>607</v>
      </c>
      <c r="AU151" s="203" t="s">
        <v>525</v>
      </c>
      <c r="AV151" s="12" t="s">
        <v>525</v>
      </c>
      <c r="AW151" s="12" t="s">
        <v>478</v>
      </c>
      <c r="AX151" s="12" t="s">
        <v>516</v>
      </c>
      <c r="AY151" s="203" t="s">
        <v>598</v>
      </c>
    </row>
    <row r="152" spans="2:65" s="13" customFormat="1">
      <c r="B152" s="204"/>
      <c r="C152" s="205"/>
      <c r="D152" s="194" t="s">
        <v>607</v>
      </c>
      <c r="E152" s="206" t="s">
        <v>447</v>
      </c>
      <c r="F152" s="207" t="s">
        <v>627</v>
      </c>
      <c r="G152" s="205"/>
      <c r="H152" s="208">
        <v>20.8</v>
      </c>
      <c r="I152" s="209"/>
      <c r="J152" s="205"/>
      <c r="K152" s="205"/>
      <c r="L152" s="210"/>
      <c r="M152" s="211"/>
      <c r="N152" s="212"/>
      <c r="O152" s="212"/>
      <c r="P152" s="212"/>
      <c r="Q152" s="212"/>
      <c r="R152" s="212"/>
      <c r="S152" s="212"/>
      <c r="T152" s="213"/>
      <c r="AT152" s="214" t="s">
        <v>607</v>
      </c>
      <c r="AU152" s="214" t="s">
        <v>525</v>
      </c>
      <c r="AV152" s="13" t="s">
        <v>605</v>
      </c>
      <c r="AW152" s="13" t="s">
        <v>478</v>
      </c>
      <c r="AX152" s="13" t="s">
        <v>523</v>
      </c>
      <c r="AY152" s="214" t="s">
        <v>598</v>
      </c>
    </row>
    <row r="153" spans="2:65" s="12" customFormat="1">
      <c r="B153" s="192"/>
      <c r="C153" s="193"/>
      <c r="D153" s="194" t="s">
        <v>607</v>
      </c>
      <c r="E153" s="193"/>
      <c r="F153" s="196" t="s">
        <v>1104</v>
      </c>
      <c r="G153" s="193"/>
      <c r="H153" s="197">
        <v>34.735999999999997</v>
      </c>
      <c r="I153" s="198"/>
      <c r="J153" s="193"/>
      <c r="K153" s="193"/>
      <c r="L153" s="199"/>
      <c r="M153" s="200"/>
      <c r="N153" s="201"/>
      <c r="O153" s="201"/>
      <c r="P153" s="201"/>
      <c r="Q153" s="201"/>
      <c r="R153" s="201"/>
      <c r="S153" s="201"/>
      <c r="T153" s="202"/>
      <c r="AT153" s="203" t="s">
        <v>607</v>
      </c>
      <c r="AU153" s="203" t="s">
        <v>525</v>
      </c>
      <c r="AV153" s="12" t="s">
        <v>525</v>
      </c>
      <c r="AW153" s="12" t="s">
        <v>450</v>
      </c>
      <c r="AX153" s="12" t="s">
        <v>523</v>
      </c>
      <c r="AY153" s="203" t="s">
        <v>598</v>
      </c>
    </row>
    <row r="154" spans="2:65" s="1" customFormat="1" ht="16.5" customHeight="1">
      <c r="B154" s="34"/>
      <c r="C154" s="180" t="s">
        <v>741</v>
      </c>
      <c r="D154" s="180" t="s">
        <v>600</v>
      </c>
      <c r="E154" s="181" t="s">
        <v>788</v>
      </c>
      <c r="F154" s="182" t="s">
        <v>789</v>
      </c>
      <c r="G154" s="183" t="s">
        <v>669</v>
      </c>
      <c r="H154" s="184">
        <v>52.8</v>
      </c>
      <c r="I154" s="185"/>
      <c r="J154" s="186">
        <f>ROUND(I154*H154,2)</f>
        <v>0</v>
      </c>
      <c r="K154" s="182" t="s">
        <v>604</v>
      </c>
      <c r="L154" s="38"/>
      <c r="M154" s="187" t="s">
        <v>447</v>
      </c>
      <c r="N154" s="188" t="s">
        <v>487</v>
      </c>
      <c r="O154" s="60"/>
      <c r="P154" s="189">
        <f>O154*H154</f>
        <v>0</v>
      </c>
      <c r="Q154" s="189">
        <v>0</v>
      </c>
      <c r="R154" s="189">
        <f>Q154*H154</f>
        <v>0</v>
      </c>
      <c r="S154" s="189">
        <v>0</v>
      </c>
      <c r="T154" s="190">
        <f>S154*H154</f>
        <v>0</v>
      </c>
      <c r="AR154" s="17" t="s">
        <v>605</v>
      </c>
      <c r="AT154" s="17" t="s">
        <v>600</v>
      </c>
      <c r="AU154" s="17" t="s">
        <v>525</v>
      </c>
      <c r="AY154" s="17" t="s">
        <v>598</v>
      </c>
      <c r="BE154" s="191">
        <f>IF(N154="základní",J154,0)</f>
        <v>0</v>
      </c>
      <c r="BF154" s="191">
        <f>IF(N154="snížená",J154,0)</f>
        <v>0</v>
      </c>
      <c r="BG154" s="191">
        <f>IF(N154="zákl. přenesená",J154,0)</f>
        <v>0</v>
      </c>
      <c r="BH154" s="191">
        <f>IF(N154="sníž. přenesená",J154,0)</f>
        <v>0</v>
      </c>
      <c r="BI154" s="191">
        <f>IF(N154="nulová",J154,0)</f>
        <v>0</v>
      </c>
      <c r="BJ154" s="17" t="s">
        <v>523</v>
      </c>
      <c r="BK154" s="191">
        <f>ROUND(I154*H154,2)</f>
        <v>0</v>
      </c>
      <c r="BL154" s="17" t="s">
        <v>605</v>
      </c>
      <c r="BM154" s="17" t="s">
        <v>790</v>
      </c>
    </row>
    <row r="155" spans="2:65" s="12" customFormat="1">
      <c r="B155" s="192"/>
      <c r="C155" s="193"/>
      <c r="D155" s="194" t="s">
        <v>607</v>
      </c>
      <c r="E155" s="195" t="s">
        <v>447</v>
      </c>
      <c r="F155" s="196" t="s">
        <v>1105</v>
      </c>
      <c r="G155" s="193"/>
      <c r="H155" s="197">
        <v>52.8</v>
      </c>
      <c r="I155" s="198"/>
      <c r="J155" s="193"/>
      <c r="K155" s="193"/>
      <c r="L155" s="199"/>
      <c r="M155" s="200"/>
      <c r="N155" s="201"/>
      <c r="O155" s="201"/>
      <c r="P155" s="201"/>
      <c r="Q155" s="201"/>
      <c r="R155" s="201"/>
      <c r="S155" s="201"/>
      <c r="T155" s="202"/>
      <c r="AT155" s="203" t="s">
        <v>607</v>
      </c>
      <c r="AU155" s="203" t="s">
        <v>525</v>
      </c>
      <c r="AV155" s="12" t="s">
        <v>525</v>
      </c>
      <c r="AW155" s="12" t="s">
        <v>478</v>
      </c>
      <c r="AX155" s="12" t="s">
        <v>523</v>
      </c>
      <c r="AY155" s="203" t="s">
        <v>598</v>
      </c>
    </row>
    <row r="156" spans="2:65" s="1" customFormat="1" ht="16.5" customHeight="1">
      <c r="B156" s="34"/>
      <c r="C156" s="226" t="s">
        <v>746</v>
      </c>
      <c r="D156" s="226" t="s">
        <v>712</v>
      </c>
      <c r="E156" s="227" t="s">
        <v>796</v>
      </c>
      <c r="F156" s="228" t="s">
        <v>797</v>
      </c>
      <c r="G156" s="229" t="s">
        <v>768</v>
      </c>
      <c r="H156" s="230">
        <v>88.176000000000002</v>
      </c>
      <c r="I156" s="231"/>
      <c r="J156" s="232">
        <f>ROUND(I156*H156,2)</f>
        <v>0</v>
      </c>
      <c r="K156" s="228" t="s">
        <v>604</v>
      </c>
      <c r="L156" s="233"/>
      <c r="M156" s="234" t="s">
        <v>447</v>
      </c>
      <c r="N156" s="235" t="s">
        <v>487</v>
      </c>
      <c r="O156" s="60"/>
      <c r="P156" s="189">
        <f>O156*H156</f>
        <v>0</v>
      </c>
      <c r="Q156" s="189">
        <v>1</v>
      </c>
      <c r="R156" s="189">
        <f>Q156*H156</f>
        <v>88.176000000000002</v>
      </c>
      <c r="S156" s="189">
        <v>0</v>
      </c>
      <c r="T156" s="190">
        <f>S156*H156</f>
        <v>0</v>
      </c>
      <c r="AR156" s="17" t="s">
        <v>639</v>
      </c>
      <c r="AT156" s="17" t="s">
        <v>712</v>
      </c>
      <c r="AU156" s="17" t="s">
        <v>525</v>
      </c>
      <c r="AY156" s="17" t="s">
        <v>598</v>
      </c>
      <c r="BE156" s="191">
        <f>IF(N156="základní",J156,0)</f>
        <v>0</v>
      </c>
      <c r="BF156" s="191">
        <f>IF(N156="snížená",J156,0)</f>
        <v>0</v>
      </c>
      <c r="BG156" s="191">
        <f>IF(N156="zákl. přenesená",J156,0)</f>
        <v>0</v>
      </c>
      <c r="BH156" s="191">
        <f>IF(N156="sníž. přenesená",J156,0)</f>
        <v>0</v>
      </c>
      <c r="BI156" s="191">
        <f>IF(N156="nulová",J156,0)</f>
        <v>0</v>
      </c>
      <c r="BJ156" s="17" t="s">
        <v>523</v>
      </c>
      <c r="BK156" s="191">
        <f>ROUND(I156*H156,2)</f>
        <v>0</v>
      </c>
      <c r="BL156" s="17" t="s">
        <v>605</v>
      </c>
      <c r="BM156" s="17" t="s">
        <v>798</v>
      </c>
    </row>
    <row r="157" spans="2:65" s="12" customFormat="1">
      <c r="B157" s="192"/>
      <c r="C157" s="193"/>
      <c r="D157" s="194" t="s">
        <v>607</v>
      </c>
      <c r="E157" s="193"/>
      <c r="F157" s="196" t="s">
        <v>1106</v>
      </c>
      <c r="G157" s="193"/>
      <c r="H157" s="197">
        <v>88.176000000000002</v>
      </c>
      <c r="I157" s="198"/>
      <c r="J157" s="193"/>
      <c r="K157" s="193"/>
      <c r="L157" s="199"/>
      <c r="M157" s="200"/>
      <c r="N157" s="201"/>
      <c r="O157" s="201"/>
      <c r="P157" s="201"/>
      <c r="Q157" s="201"/>
      <c r="R157" s="201"/>
      <c r="S157" s="201"/>
      <c r="T157" s="202"/>
      <c r="AT157" s="203" t="s">
        <v>607</v>
      </c>
      <c r="AU157" s="203" t="s">
        <v>525</v>
      </c>
      <c r="AV157" s="12" t="s">
        <v>525</v>
      </c>
      <c r="AW157" s="12" t="s">
        <v>450</v>
      </c>
      <c r="AX157" s="12" t="s">
        <v>523</v>
      </c>
      <c r="AY157" s="203" t="s">
        <v>598</v>
      </c>
    </row>
    <row r="158" spans="2:65" s="1" customFormat="1" ht="16.5" customHeight="1">
      <c r="B158" s="34"/>
      <c r="C158" s="180" t="s">
        <v>756</v>
      </c>
      <c r="D158" s="180" t="s">
        <v>600</v>
      </c>
      <c r="E158" s="181" t="s">
        <v>801</v>
      </c>
      <c r="F158" s="182" t="s">
        <v>802</v>
      </c>
      <c r="G158" s="183" t="s">
        <v>603</v>
      </c>
      <c r="H158" s="184">
        <v>85.6</v>
      </c>
      <c r="I158" s="185"/>
      <c r="J158" s="186">
        <f>ROUND(I158*H158,2)</f>
        <v>0</v>
      </c>
      <c r="K158" s="182" t="s">
        <v>604</v>
      </c>
      <c r="L158" s="38"/>
      <c r="M158" s="187" t="s">
        <v>447</v>
      </c>
      <c r="N158" s="188" t="s">
        <v>487</v>
      </c>
      <c r="O158" s="60"/>
      <c r="P158" s="189">
        <f>O158*H158</f>
        <v>0</v>
      </c>
      <c r="Q158" s="189">
        <v>0</v>
      </c>
      <c r="R158" s="189">
        <f>Q158*H158</f>
        <v>0</v>
      </c>
      <c r="S158" s="189">
        <v>0</v>
      </c>
      <c r="T158" s="190">
        <f>S158*H158</f>
        <v>0</v>
      </c>
      <c r="AR158" s="17" t="s">
        <v>605</v>
      </c>
      <c r="AT158" s="17" t="s">
        <v>600</v>
      </c>
      <c r="AU158" s="17" t="s">
        <v>525</v>
      </c>
      <c r="AY158" s="17" t="s">
        <v>598</v>
      </c>
      <c r="BE158" s="191">
        <f>IF(N158="základní",J158,0)</f>
        <v>0</v>
      </c>
      <c r="BF158" s="191">
        <f>IF(N158="snížená",J158,0)</f>
        <v>0</v>
      </c>
      <c r="BG158" s="191">
        <f>IF(N158="zákl. přenesená",J158,0)</f>
        <v>0</v>
      </c>
      <c r="BH158" s="191">
        <f>IF(N158="sníž. přenesená",J158,0)</f>
        <v>0</v>
      </c>
      <c r="BI158" s="191">
        <f>IF(N158="nulová",J158,0)</f>
        <v>0</v>
      </c>
      <c r="BJ158" s="17" t="s">
        <v>523</v>
      </c>
      <c r="BK158" s="191">
        <f>ROUND(I158*H158,2)</f>
        <v>0</v>
      </c>
      <c r="BL158" s="17" t="s">
        <v>605</v>
      </c>
      <c r="BM158" s="17" t="s">
        <v>803</v>
      </c>
    </row>
    <row r="159" spans="2:65" s="12" customFormat="1">
      <c r="B159" s="192"/>
      <c r="C159" s="193"/>
      <c r="D159" s="194" t="s">
        <v>607</v>
      </c>
      <c r="E159" s="195" t="s">
        <v>447</v>
      </c>
      <c r="F159" s="196" t="s">
        <v>1107</v>
      </c>
      <c r="G159" s="193"/>
      <c r="H159" s="197">
        <v>85.6</v>
      </c>
      <c r="I159" s="198"/>
      <c r="J159" s="193"/>
      <c r="K159" s="193"/>
      <c r="L159" s="199"/>
      <c r="M159" s="200"/>
      <c r="N159" s="201"/>
      <c r="O159" s="201"/>
      <c r="P159" s="201"/>
      <c r="Q159" s="201"/>
      <c r="R159" s="201"/>
      <c r="S159" s="201"/>
      <c r="T159" s="202"/>
      <c r="AT159" s="203" t="s">
        <v>607</v>
      </c>
      <c r="AU159" s="203" t="s">
        <v>525</v>
      </c>
      <c r="AV159" s="12" t="s">
        <v>525</v>
      </c>
      <c r="AW159" s="12" t="s">
        <v>478</v>
      </c>
      <c r="AX159" s="12" t="s">
        <v>523</v>
      </c>
      <c r="AY159" s="203" t="s">
        <v>598</v>
      </c>
    </row>
    <row r="160" spans="2:65" s="1" customFormat="1" ht="16.5" customHeight="1">
      <c r="B160" s="34"/>
      <c r="C160" s="180" t="s">
        <v>761</v>
      </c>
      <c r="D160" s="180" t="s">
        <v>600</v>
      </c>
      <c r="E160" s="181" t="s">
        <v>808</v>
      </c>
      <c r="F160" s="182" t="s">
        <v>809</v>
      </c>
      <c r="G160" s="183" t="s">
        <v>603</v>
      </c>
      <c r="H160" s="184">
        <v>85.6</v>
      </c>
      <c r="I160" s="185"/>
      <c r="J160" s="186">
        <f>ROUND(I160*H160,2)</f>
        <v>0</v>
      </c>
      <c r="K160" s="182" t="s">
        <v>604</v>
      </c>
      <c r="L160" s="38"/>
      <c r="M160" s="187" t="s">
        <v>447</v>
      </c>
      <c r="N160" s="188" t="s">
        <v>487</v>
      </c>
      <c r="O160" s="60"/>
      <c r="P160" s="189">
        <f>O160*H160</f>
        <v>0</v>
      </c>
      <c r="Q160" s="189">
        <v>1.2700000000000001E-3</v>
      </c>
      <c r="R160" s="189">
        <f>Q160*H160</f>
        <v>0.108712</v>
      </c>
      <c r="S160" s="189">
        <v>0</v>
      </c>
      <c r="T160" s="190">
        <f>S160*H160</f>
        <v>0</v>
      </c>
      <c r="AR160" s="17" t="s">
        <v>605</v>
      </c>
      <c r="AT160" s="17" t="s">
        <v>600</v>
      </c>
      <c r="AU160" s="17" t="s">
        <v>525</v>
      </c>
      <c r="AY160" s="17" t="s">
        <v>598</v>
      </c>
      <c r="BE160" s="191">
        <f>IF(N160="základní",J160,0)</f>
        <v>0</v>
      </c>
      <c r="BF160" s="191">
        <f>IF(N160="snížená",J160,0)</f>
        <v>0</v>
      </c>
      <c r="BG160" s="191">
        <f>IF(N160="zákl. přenesená",J160,0)</f>
        <v>0</v>
      </c>
      <c r="BH160" s="191">
        <f>IF(N160="sníž. přenesená",J160,0)</f>
        <v>0</v>
      </c>
      <c r="BI160" s="191">
        <f>IF(N160="nulová",J160,0)</f>
        <v>0</v>
      </c>
      <c r="BJ160" s="17" t="s">
        <v>523</v>
      </c>
      <c r="BK160" s="191">
        <f>ROUND(I160*H160,2)</f>
        <v>0</v>
      </c>
      <c r="BL160" s="17" t="s">
        <v>605</v>
      </c>
      <c r="BM160" s="17" t="s">
        <v>810</v>
      </c>
    </row>
    <row r="161" spans="2:65" s="1" customFormat="1" ht="16.5" customHeight="1">
      <c r="B161" s="34"/>
      <c r="C161" s="226" t="s">
        <v>765</v>
      </c>
      <c r="D161" s="226" t="s">
        <v>712</v>
      </c>
      <c r="E161" s="227" t="s">
        <v>812</v>
      </c>
      <c r="F161" s="228" t="s">
        <v>813</v>
      </c>
      <c r="G161" s="229" t="s">
        <v>814</v>
      </c>
      <c r="H161" s="230">
        <v>2.14</v>
      </c>
      <c r="I161" s="231"/>
      <c r="J161" s="232">
        <f>ROUND(I161*H161,2)</f>
        <v>0</v>
      </c>
      <c r="K161" s="228" t="s">
        <v>604</v>
      </c>
      <c r="L161" s="233"/>
      <c r="M161" s="234" t="s">
        <v>447</v>
      </c>
      <c r="N161" s="235" t="s">
        <v>487</v>
      </c>
      <c r="O161" s="60"/>
      <c r="P161" s="189">
        <f>O161*H161</f>
        <v>0</v>
      </c>
      <c r="Q161" s="189">
        <v>1E-3</v>
      </c>
      <c r="R161" s="189">
        <f>Q161*H161</f>
        <v>2.14E-3</v>
      </c>
      <c r="S161" s="189">
        <v>0</v>
      </c>
      <c r="T161" s="190">
        <f>S161*H161</f>
        <v>0</v>
      </c>
      <c r="AR161" s="17" t="s">
        <v>639</v>
      </c>
      <c r="AT161" s="17" t="s">
        <v>712</v>
      </c>
      <c r="AU161" s="17" t="s">
        <v>525</v>
      </c>
      <c r="AY161" s="17" t="s">
        <v>598</v>
      </c>
      <c r="BE161" s="191">
        <f>IF(N161="základní",J161,0)</f>
        <v>0</v>
      </c>
      <c r="BF161" s="191">
        <f>IF(N161="snížená",J161,0)</f>
        <v>0</v>
      </c>
      <c r="BG161" s="191">
        <f>IF(N161="zákl. přenesená",J161,0)</f>
        <v>0</v>
      </c>
      <c r="BH161" s="191">
        <f>IF(N161="sníž. přenesená",J161,0)</f>
        <v>0</v>
      </c>
      <c r="BI161" s="191">
        <f>IF(N161="nulová",J161,0)</f>
        <v>0</v>
      </c>
      <c r="BJ161" s="17" t="s">
        <v>523</v>
      </c>
      <c r="BK161" s="191">
        <f>ROUND(I161*H161,2)</f>
        <v>0</v>
      </c>
      <c r="BL161" s="17" t="s">
        <v>605</v>
      </c>
      <c r="BM161" s="17" t="s">
        <v>815</v>
      </c>
    </row>
    <row r="162" spans="2:65" s="12" customFormat="1">
      <c r="B162" s="192"/>
      <c r="C162" s="193"/>
      <c r="D162" s="194" t="s">
        <v>607</v>
      </c>
      <c r="E162" s="193"/>
      <c r="F162" s="196" t="s">
        <v>1108</v>
      </c>
      <c r="G162" s="193"/>
      <c r="H162" s="197">
        <v>2.14</v>
      </c>
      <c r="I162" s="198"/>
      <c r="J162" s="193"/>
      <c r="K162" s="193"/>
      <c r="L162" s="199"/>
      <c r="M162" s="200"/>
      <c r="N162" s="201"/>
      <c r="O162" s="201"/>
      <c r="P162" s="201"/>
      <c r="Q162" s="201"/>
      <c r="R162" s="201"/>
      <c r="S162" s="201"/>
      <c r="T162" s="202"/>
      <c r="AT162" s="203" t="s">
        <v>607</v>
      </c>
      <c r="AU162" s="203" t="s">
        <v>525</v>
      </c>
      <c r="AV162" s="12" t="s">
        <v>525</v>
      </c>
      <c r="AW162" s="12" t="s">
        <v>450</v>
      </c>
      <c r="AX162" s="12" t="s">
        <v>523</v>
      </c>
      <c r="AY162" s="203" t="s">
        <v>598</v>
      </c>
    </row>
    <row r="163" spans="2:65" s="11" customFormat="1" ht="22.9" customHeight="1">
      <c r="B163" s="164"/>
      <c r="C163" s="165"/>
      <c r="D163" s="166" t="s">
        <v>515</v>
      </c>
      <c r="E163" s="178" t="s">
        <v>525</v>
      </c>
      <c r="F163" s="178" t="s">
        <v>817</v>
      </c>
      <c r="G163" s="165"/>
      <c r="H163" s="165"/>
      <c r="I163" s="168"/>
      <c r="J163" s="179">
        <f>BK163</f>
        <v>0</v>
      </c>
      <c r="K163" s="165"/>
      <c r="L163" s="170"/>
      <c r="M163" s="171"/>
      <c r="N163" s="172"/>
      <c r="O163" s="172"/>
      <c r="P163" s="173">
        <f>SUM(P164:P166)</f>
        <v>0</v>
      </c>
      <c r="Q163" s="172"/>
      <c r="R163" s="173">
        <f>SUM(R164:R166)</f>
        <v>9.9000000000000008E-3</v>
      </c>
      <c r="S163" s="172"/>
      <c r="T163" s="174">
        <f>SUM(T164:T166)</f>
        <v>0</v>
      </c>
      <c r="AR163" s="175" t="s">
        <v>523</v>
      </c>
      <c r="AT163" s="176" t="s">
        <v>515</v>
      </c>
      <c r="AU163" s="176" t="s">
        <v>523</v>
      </c>
      <c r="AY163" s="175" t="s">
        <v>598</v>
      </c>
      <c r="BK163" s="177">
        <f>SUM(BK164:BK166)</f>
        <v>0</v>
      </c>
    </row>
    <row r="164" spans="2:65" s="1" customFormat="1" ht="16.5" customHeight="1">
      <c r="B164" s="34"/>
      <c r="C164" s="180" t="s">
        <v>771</v>
      </c>
      <c r="D164" s="180" t="s">
        <v>600</v>
      </c>
      <c r="E164" s="181" t="s">
        <v>819</v>
      </c>
      <c r="F164" s="182" t="s">
        <v>820</v>
      </c>
      <c r="G164" s="183" t="s">
        <v>700</v>
      </c>
      <c r="H164" s="184">
        <v>165</v>
      </c>
      <c r="I164" s="185"/>
      <c r="J164" s="186">
        <f>ROUND(I164*H164,2)</f>
        <v>0</v>
      </c>
      <c r="K164" s="182" t="s">
        <v>821</v>
      </c>
      <c r="L164" s="38"/>
      <c r="M164" s="187" t="s">
        <v>447</v>
      </c>
      <c r="N164" s="188" t="s">
        <v>487</v>
      </c>
      <c r="O164" s="60"/>
      <c r="P164" s="189">
        <f>O164*H164</f>
        <v>0</v>
      </c>
      <c r="Q164" s="189">
        <v>0</v>
      </c>
      <c r="R164" s="189">
        <f>Q164*H164</f>
        <v>0</v>
      </c>
      <c r="S164" s="189">
        <v>0</v>
      </c>
      <c r="T164" s="190">
        <f>S164*H164</f>
        <v>0</v>
      </c>
      <c r="AR164" s="17" t="s">
        <v>822</v>
      </c>
      <c r="AT164" s="17" t="s">
        <v>600</v>
      </c>
      <c r="AU164" s="17" t="s">
        <v>525</v>
      </c>
      <c r="AY164" s="17" t="s">
        <v>598</v>
      </c>
      <c r="BE164" s="191">
        <f>IF(N164="základní",J164,0)</f>
        <v>0</v>
      </c>
      <c r="BF164" s="191">
        <f>IF(N164="snížená",J164,0)</f>
        <v>0</v>
      </c>
      <c r="BG164" s="191">
        <f>IF(N164="zákl. přenesená",J164,0)</f>
        <v>0</v>
      </c>
      <c r="BH164" s="191">
        <f>IF(N164="sníž. přenesená",J164,0)</f>
        <v>0</v>
      </c>
      <c r="BI164" s="191">
        <f>IF(N164="nulová",J164,0)</f>
        <v>0</v>
      </c>
      <c r="BJ164" s="17" t="s">
        <v>523</v>
      </c>
      <c r="BK164" s="191">
        <f>ROUND(I164*H164,2)</f>
        <v>0</v>
      </c>
      <c r="BL164" s="17" t="s">
        <v>822</v>
      </c>
      <c r="BM164" s="17" t="s">
        <v>823</v>
      </c>
    </row>
    <row r="165" spans="2:65" s="1" customFormat="1" ht="16.5" customHeight="1">
      <c r="B165" s="34"/>
      <c r="C165" s="226" t="s">
        <v>776</v>
      </c>
      <c r="D165" s="226" t="s">
        <v>712</v>
      </c>
      <c r="E165" s="227" t="s">
        <v>826</v>
      </c>
      <c r="F165" s="228" t="s">
        <v>827</v>
      </c>
      <c r="G165" s="229" t="s">
        <v>700</v>
      </c>
      <c r="H165" s="230">
        <v>198</v>
      </c>
      <c r="I165" s="231"/>
      <c r="J165" s="232">
        <f>ROUND(I165*H165,2)</f>
        <v>0</v>
      </c>
      <c r="K165" s="228" t="s">
        <v>828</v>
      </c>
      <c r="L165" s="233"/>
      <c r="M165" s="234" t="s">
        <v>447</v>
      </c>
      <c r="N165" s="235" t="s">
        <v>487</v>
      </c>
      <c r="O165" s="60"/>
      <c r="P165" s="189">
        <f>O165*H165</f>
        <v>0</v>
      </c>
      <c r="Q165" s="189">
        <v>5.0000000000000002E-5</v>
      </c>
      <c r="R165" s="189">
        <f>Q165*H165</f>
        <v>9.9000000000000008E-3</v>
      </c>
      <c r="S165" s="189">
        <v>0</v>
      </c>
      <c r="T165" s="190">
        <f>S165*H165</f>
        <v>0</v>
      </c>
      <c r="AR165" s="17" t="s">
        <v>829</v>
      </c>
      <c r="AT165" s="17" t="s">
        <v>712</v>
      </c>
      <c r="AU165" s="17" t="s">
        <v>525</v>
      </c>
      <c r="AY165" s="17" t="s">
        <v>598</v>
      </c>
      <c r="BE165" s="191">
        <f>IF(N165="základní",J165,0)</f>
        <v>0</v>
      </c>
      <c r="BF165" s="191">
        <f>IF(N165="snížená",J165,0)</f>
        <v>0</v>
      </c>
      <c r="BG165" s="191">
        <f>IF(N165="zákl. přenesená",J165,0)</f>
        <v>0</v>
      </c>
      <c r="BH165" s="191">
        <f>IF(N165="sníž. přenesená",J165,0)</f>
        <v>0</v>
      </c>
      <c r="BI165" s="191">
        <f>IF(N165="nulová",J165,0)</f>
        <v>0</v>
      </c>
      <c r="BJ165" s="17" t="s">
        <v>523</v>
      </c>
      <c r="BK165" s="191">
        <f>ROUND(I165*H165,2)</f>
        <v>0</v>
      </c>
      <c r="BL165" s="17" t="s">
        <v>829</v>
      </c>
      <c r="BM165" s="17" t="s">
        <v>830</v>
      </c>
    </row>
    <row r="166" spans="2:65" s="12" customFormat="1">
      <c r="B166" s="192"/>
      <c r="C166" s="193"/>
      <c r="D166" s="194" t="s">
        <v>607</v>
      </c>
      <c r="E166" s="193"/>
      <c r="F166" s="196" t="s">
        <v>1109</v>
      </c>
      <c r="G166" s="193"/>
      <c r="H166" s="197">
        <v>198</v>
      </c>
      <c r="I166" s="198"/>
      <c r="J166" s="193"/>
      <c r="K166" s="193"/>
      <c r="L166" s="199"/>
      <c r="M166" s="200"/>
      <c r="N166" s="201"/>
      <c r="O166" s="201"/>
      <c r="P166" s="201"/>
      <c r="Q166" s="201"/>
      <c r="R166" s="201"/>
      <c r="S166" s="201"/>
      <c r="T166" s="202"/>
      <c r="AT166" s="203" t="s">
        <v>607</v>
      </c>
      <c r="AU166" s="203" t="s">
        <v>525</v>
      </c>
      <c r="AV166" s="12" t="s">
        <v>525</v>
      </c>
      <c r="AW166" s="12" t="s">
        <v>450</v>
      </c>
      <c r="AX166" s="12" t="s">
        <v>523</v>
      </c>
      <c r="AY166" s="203" t="s">
        <v>598</v>
      </c>
    </row>
    <row r="167" spans="2:65" s="11" customFormat="1" ht="22.9" customHeight="1">
      <c r="B167" s="164"/>
      <c r="C167" s="165"/>
      <c r="D167" s="166" t="s">
        <v>515</v>
      </c>
      <c r="E167" s="178" t="s">
        <v>605</v>
      </c>
      <c r="F167" s="178" t="s">
        <v>832</v>
      </c>
      <c r="G167" s="165"/>
      <c r="H167" s="165"/>
      <c r="I167" s="168"/>
      <c r="J167" s="179">
        <f>BK167</f>
        <v>0</v>
      </c>
      <c r="K167" s="165"/>
      <c r="L167" s="170"/>
      <c r="M167" s="171"/>
      <c r="N167" s="172"/>
      <c r="O167" s="172"/>
      <c r="P167" s="173">
        <f>SUM(P168:P169)</f>
        <v>0</v>
      </c>
      <c r="Q167" s="172"/>
      <c r="R167" s="173">
        <f>SUM(R168:R169)</f>
        <v>0</v>
      </c>
      <c r="S167" s="172"/>
      <c r="T167" s="174">
        <f>SUM(T168:T169)</f>
        <v>0</v>
      </c>
      <c r="AR167" s="175" t="s">
        <v>523</v>
      </c>
      <c r="AT167" s="176" t="s">
        <v>515</v>
      </c>
      <c r="AU167" s="176" t="s">
        <v>523</v>
      </c>
      <c r="AY167" s="175" t="s">
        <v>598</v>
      </c>
      <c r="BK167" s="177">
        <f>SUM(BK168:BK169)</f>
        <v>0</v>
      </c>
    </row>
    <row r="168" spans="2:65" s="1" customFormat="1" ht="16.5" customHeight="1">
      <c r="B168" s="34"/>
      <c r="C168" s="180" t="s">
        <v>787</v>
      </c>
      <c r="D168" s="180" t="s">
        <v>600</v>
      </c>
      <c r="E168" s="181" t="s">
        <v>834</v>
      </c>
      <c r="F168" s="182" t="s">
        <v>835</v>
      </c>
      <c r="G168" s="183" t="s">
        <v>669</v>
      </c>
      <c r="H168" s="184">
        <v>13.2</v>
      </c>
      <c r="I168" s="185"/>
      <c r="J168" s="186">
        <f>ROUND(I168*H168,2)</f>
        <v>0</v>
      </c>
      <c r="K168" s="182" t="s">
        <v>604</v>
      </c>
      <c r="L168" s="38"/>
      <c r="M168" s="187" t="s">
        <v>447</v>
      </c>
      <c r="N168" s="188" t="s">
        <v>487</v>
      </c>
      <c r="O168" s="60"/>
      <c r="P168" s="189">
        <f>O168*H168</f>
        <v>0</v>
      </c>
      <c r="Q168" s="189">
        <v>0</v>
      </c>
      <c r="R168" s="189">
        <f>Q168*H168</f>
        <v>0</v>
      </c>
      <c r="S168" s="189">
        <v>0</v>
      </c>
      <c r="T168" s="190">
        <f>S168*H168</f>
        <v>0</v>
      </c>
      <c r="AR168" s="17" t="s">
        <v>605</v>
      </c>
      <c r="AT168" s="17" t="s">
        <v>600</v>
      </c>
      <c r="AU168" s="17" t="s">
        <v>525</v>
      </c>
      <c r="AY168" s="17" t="s">
        <v>598</v>
      </c>
      <c r="BE168" s="191">
        <f>IF(N168="základní",J168,0)</f>
        <v>0</v>
      </c>
      <c r="BF168" s="191">
        <f>IF(N168="snížená",J168,0)</f>
        <v>0</v>
      </c>
      <c r="BG168" s="191">
        <f>IF(N168="zákl. přenesená",J168,0)</f>
        <v>0</v>
      </c>
      <c r="BH168" s="191">
        <f>IF(N168="sníž. přenesená",J168,0)</f>
        <v>0</v>
      </c>
      <c r="BI168" s="191">
        <f>IF(N168="nulová",J168,0)</f>
        <v>0</v>
      </c>
      <c r="BJ168" s="17" t="s">
        <v>523</v>
      </c>
      <c r="BK168" s="191">
        <f>ROUND(I168*H168,2)</f>
        <v>0</v>
      </c>
      <c r="BL168" s="17" t="s">
        <v>605</v>
      </c>
      <c r="BM168" s="17" t="s">
        <v>836</v>
      </c>
    </row>
    <row r="169" spans="2:65" s="12" customFormat="1">
      <c r="B169" s="192"/>
      <c r="C169" s="193"/>
      <c r="D169" s="194" t="s">
        <v>607</v>
      </c>
      <c r="E169" s="195" t="s">
        <v>447</v>
      </c>
      <c r="F169" s="196" t="s">
        <v>1110</v>
      </c>
      <c r="G169" s="193"/>
      <c r="H169" s="197">
        <v>13.2</v>
      </c>
      <c r="I169" s="198"/>
      <c r="J169" s="193"/>
      <c r="K169" s="193"/>
      <c r="L169" s="199"/>
      <c r="M169" s="200"/>
      <c r="N169" s="201"/>
      <c r="O169" s="201"/>
      <c r="P169" s="201"/>
      <c r="Q169" s="201"/>
      <c r="R169" s="201"/>
      <c r="S169" s="201"/>
      <c r="T169" s="202"/>
      <c r="AT169" s="203" t="s">
        <v>607</v>
      </c>
      <c r="AU169" s="203" t="s">
        <v>525</v>
      </c>
      <c r="AV169" s="12" t="s">
        <v>525</v>
      </c>
      <c r="AW169" s="12" t="s">
        <v>478</v>
      </c>
      <c r="AX169" s="12" t="s">
        <v>523</v>
      </c>
      <c r="AY169" s="203" t="s">
        <v>598</v>
      </c>
    </row>
    <row r="170" spans="2:65" s="11" customFormat="1" ht="22.9" customHeight="1">
      <c r="B170" s="164"/>
      <c r="C170" s="165"/>
      <c r="D170" s="166" t="s">
        <v>515</v>
      </c>
      <c r="E170" s="178" t="s">
        <v>619</v>
      </c>
      <c r="F170" s="178" t="s">
        <v>841</v>
      </c>
      <c r="G170" s="165"/>
      <c r="H170" s="165"/>
      <c r="I170" s="168"/>
      <c r="J170" s="179">
        <f>BK170</f>
        <v>0</v>
      </c>
      <c r="K170" s="165"/>
      <c r="L170" s="170"/>
      <c r="M170" s="171"/>
      <c r="N170" s="172"/>
      <c r="O170" s="172"/>
      <c r="P170" s="173">
        <f>SUM(P171:P203)</f>
        <v>0</v>
      </c>
      <c r="Q170" s="172"/>
      <c r="R170" s="173">
        <f>SUM(R171:R203)</f>
        <v>5.3280000000000012</v>
      </c>
      <c r="S170" s="172"/>
      <c r="T170" s="174">
        <f>SUM(T171:T203)</f>
        <v>0</v>
      </c>
      <c r="AR170" s="175" t="s">
        <v>523</v>
      </c>
      <c r="AT170" s="176" t="s">
        <v>515</v>
      </c>
      <c r="AU170" s="176" t="s">
        <v>523</v>
      </c>
      <c r="AY170" s="175" t="s">
        <v>598</v>
      </c>
      <c r="BK170" s="177">
        <f>SUM(BK171:BK203)</f>
        <v>0</v>
      </c>
    </row>
    <row r="171" spans="2:65" s="1" customFormat="1" ht="16.5" customHeight="1">
      <c r="B171" s="34"/>
      <c r="C171" s="180" t="s">
        <v>795</v>
      </c>
      <c r="D171" s="180" t="s">
        <v>600</v>
      </c>
      <c r="E171" s="181" t="s">
        <v>843</v>
      </c>
      <c r="F171" s="182" t="s">
        <v>844</v>
      </c>
      <c r="G171" s="183" t="s">
        <v>603</v>
      </c>
      <c r="H171" s="184">
        <v>5.6</v>
      </c>
      <c r="I171" s="185"/>
      <c r="J171" s="186">
        <f>ROUND(I171*H171,2)</f>
        <v>0</v>
      </c>
      <c r="K171" s="182" t="s">
        <v>604</v>
      </c>
      <c r="L171" s="38"/>
      <c r="M171" s="187" t="s">
        <v>447</v>
      </c>
      <c r="N171" s="188" t="s">
        <v>487</v>
      </c>
      <c r="O171" s="60"/>
      <c r="P171" s="189">
        <f>O171*H171</f>
        <v>0</v>
      </c>
      <c r="Q171" s="189">
        <v>0</v>
      </c>
      <c r="R171" s="189">
        <f>Q171*H171</f>
        <v>0</v>
      </c>
      <c r="S171" s="189">
        <v>0</v>
      </c>
      <c r="T171" s="190">
        <f>S171*H171</f>
        <v>0</v>
      </c>
      <c r="AR171" s="17" t="s">
        <v>605</v>
      </c>
      <c r="AT171" s="17" t="s">
        <v>600</v>
      </c>
      <c r="AU171" s="17" t="s">
        <v>525</v>
      </c>
      <c r="AY171" s="17" t="s">
        <v>598</v>
      </c>
      <c r="BE171" s="191">
        <f>IF(N171="základní",J171,0)</f>
        <v>0</v>
      </c>
      <c r="BF171" s="191">
        <f>IF(N171="snížená",J171,0)</f>
        <v>0</v>
      </c>
      <c r="BG171" s="191">
        <f>IF(N171="zákl. přenesená",J171,0)</f>
        <v>0</v>
      </c>
      <c r="BH171" s="191">
        <f>IF(N171="sníž. přenesená",J171,0)</f>
        <v>0</v>
      </c>
      <c r="BI171" s="191">
        <f>IF(N171="nulová",J171,0)</f>
        <v>0</v>
      </c>
      <c r="BJ171" s="17" t="s">
        <v>523</v>
      </c>
      <c r="BK171" s="191">
        <f>ROUND(I171*H171,2)</f>
        <v>0</v>
      </c>
      <c r="BL171" s="17" t="s">
        <v>605</v>
      </c>
      <c r="BM171" s="17" t="s">
        <v>845</v>
      </c>
    </row>
    <row r="172" spans="2:65" s="12" customFormat="1">
      <c r="B172" s="192"/>
      <c r="C172" s="193"/>
      <c r="D172" s="194" t="s">
        <v>607</v>
      </c>
      <c r="E172" s="195" t="s">
        <v>447</v>
      </c>
      <c r="F172" s="196" t="s">
        <v>1089</v>
      </c>
      <c r="G172" s="193"/>
      <c r="H172" s="197">
        <v>5.6</v>
      </c>
      <c r="I172" s="198"/>
      <c r="J172" s="193"/>
      <c r="K172" s="193"/>
      <c r="L172" s="199"/>
      <c r="M172" s="200"/>
      <c r="N172" s="201"/>
      <c r="O172" s="201"/>
      <c r="P172" s="201"/>
      <c r="Q172" s="201"/>
      <c r="R172" s="201"/>
      <c r="S172" s="201"/>
      <c r="T172" s="202"/>
      <c r="AT172" s="203" t="s">
        <v>607</v>
      </c>
      <c r="AU172" s="203" t="s">
        <v>525</v>
      </c>
      <c r="AV172" s="12" t="s">
        <v>525</v>
      </c>
      <c r="AW172" s="12" t="s">
        <v>478</v>
      </c>
      <c r="AX172" s="12" t="s">
        <v>523</v>
      </c>
      <c r="AY172" s="203" t="s">
        <v>598</v>
      </c>
    </row>
    <row r="173" spans="2:65" s="1" customFormat="1" ht="16.5" customHeight="1">
      <c r="B173" s="34"/>
      <c r="C173" s="180" t="s">
        <v>800</v>
      </c>
      <c r="D173" s="180" t="s">
        <v>600</v>
      </c>
      <c r="E173" s="181" t="s">
        <v>849</v>
      </c>
      <c r="F173" s="182" t="s">
        <v>850</v>
      </c>
      <c r="G173" s="183" t="s">
        <v>603</v>
      </c>
      <c r="H173" s="184">
        <v>30.4</v>
      </c>
      <c r="I173" s="185"/>
      <c r="J173" s="186">
        <f>ROUND(I173*H173,2)</f>
        <v>0</v>
      </c>
      <c r="K173" s="182" t="s">
        <v>604</v>
      </c>
      <c r="L173" s="38"/>
      <c r="M173" s="187" t="s">
        <v>447</v>
      </c>
      <c r="N173" s="188" t="s">
        <v>487</v>
      </c>
      <c r="O173" s="60"/>
      <c r="P173" s="189">
        <f>O173*H173</f>
        <v>0</v>
      </c>
      <c r="Q173" s="189">
        <v>0</v>
      </c>
      <c r="R173" s="189">
        <f>Q173*H173</f>
        <v>0</v>
      </c>
      <c r="S173" s="189">
        <v>0</v>
      </c>
      <c r="T173" s="190">
        <f>S173*H173</f>
        <v>0</v>
      </c>
      <c r="AR173" s="17" t="s">
        <v>605</v>
      </c>
      <c r="AT173" s="17" t="s">
        <v>600</v>
      </c>
      <c r="AU173" s="17" t="s">
        <v>525</v>
      </c>
      <c r="AY173" s="17" t="s">
        <v>598</v>
      </c>
      <c r="BE173" s="191">
        <f>IF(N173="základní",J173,0)</f>
        <v>0</v>
      </c>
      <c r="BF173" s="191">
        <f>IF(N173="snížená",J173,0)</f>
        <v>0</v>
      </c>
      <c r="BG173" s="191">
        <f>IF(N173="zákl. přenesená",J173,0)</f>
        <v>0</v>
      </c>
      <c r="BH173" s="191">
        <f>IF(N173="sníž. přenesená",J173,0)</f>
        <v>0</v>
      </c>
      <c r="BI173" s="191">
        <f>IF(N173="nulová",J173,0)</f>
        <v>0</v>
      </c>
      <c r="BJ173" s="17" t="s">
        <v>523</v>
      </c>
      <c r="BK173" s="191">
        <f>ROUND(I173*H173,2)</f>
        <v>0</v>
      </c>
      <c r="BL173" s="17" t="s">
        <v>605</v>
      </c>
      <c r="BM173" s="17" t="s">
        <v>851</v>
      </c>
    </row>
    <row r="174" spans="2:65" s="12" customFormat="1">
      <c r="B174" s="192"/>
      <c r="C174" s="193"/>
      <c r="D174" s="194" t="s">
        <v>607</v>
      </c>
      <c r="E174" s="195" t="s">
        <v>447</v>
      </c>
      <c r="F174" s="196" t="s">
        <v>1066</v>
      </c>
      <c r="G174" s="193"/>
      <c r="H174" s="197">
        <v>16</v>
      </c>
      <c r="I174" s="198"/>
      <c r="J174" s="193"/>
      <c r="K174" s="193"/>
      <c r="L174" s="199"/>
      <c r="M174" s="200"/>
      <c r="N174" s="201"/>
      <c r="O174" s="201"/>
      <c r="P174" s="201"/>
      <c r="Q174" s="201"/>
      <c r="R174" s="201"/>
      <c r="S174" s="201"/>
      <c r="T174" s="202"/>
      <c r="AT174" s="203" t="s">
        <v>607</v>
      </c>
      <c r="AU174" s="203" t="s">
        <v>525</v>
      </c>
      <c r="AV174" s="12" t="s">
        <v>525</v>
      </c>
      <c r="AW174" s="12" t="s">
        <v>478</v>
      </c>
      <c r="AX174" s="12" t="s">
        <v>516</v>
      </c>
      <c r="AY174" s="203" t="s">
        <v>598</v>
      </c>
    </row>
    <row r="175" spans="2:65" s="12" customFormat="1">
      <c r="B175" s="192"/>
      <c r="C175" s="193"/>
      <c r="D175" s="194" t="s">
        <v>607</v>
      </c>
      <c r="E175" s="195" t="s">
        <v>447</v>
      </c>
      <c r="F175" s="196" t="s">
        <v>1090</v>
      </c>
      <c r="G175" s="193"/>
      <c r="H175" s="197">
        <v>14.4</v>
      </c>
      <c r="I175" s="198"/>
      <c r="J175" s="193"/>
      <c r="K175" s="193"/>
      <c r="L175" s="199"/>
      <c r="M175" s="200"/>
      <c r="N175" s="201"/>
      <c r="O175" s="201"/>
      <c r="P175" s="201"/>
      <c r="Q175" s="201"/>
      <c r="R175" s="201"/>
      <c r="S175" s="201"/>
      <c r="T175" s="202"/>
      <c r="AT175" s="203" t="s">
        <v>607</v>
      </c>
      <c r="AU175" s="203" t="s">
        <v>525</v>
      </c>
      <c r="AV175" s="12" t="s">
        <v>525</v>
      </c>
      <c r="AW175" s="12" t="s">
        <v>478</v>
      </c>
      <c r="AX175" s="12" t="s">
        <v>516</v>
      </c>
      <c r="AY175" s="203" t="s">
        <v>598</v>
      </c>
    </row>
    <row r="176" spans="2:65" s="13" customFormat="1">
      <c r="B176" s="204"/>
      <c r="C176" s="205"/>
      <c r="D176" s="194" t="s">
        <v>607</v>
      </c>
      <c r="E176" s="206" t="s">
        <v>447</v>
      </c>
      <c r="F176" s="207" t="s">
        <v>627</v>
      </c>
      <c r="G176" s="205"/>
      <c r="H176" s="208">
        <v>30.4</v>
      </c>
      <c r="I176" s="209"/>
      <c r="J176" s="205"/>
      <c r="K176" s="205"/>
      <c r="L176" s="210"/>
      <c r="M176" s="211"/>
      <c r="N176" s="212"/>
      <c r="O176" s="212"/>
      <c r="P176" s="212"/>
      <c r="Q176" s="212"/>
      <c r="R176" s="212"/>
      <c r="S176" s="212"/>
      <c r="T176" s="213"/>
      <c r="AT176" s="214" t="s">
        <v>607</v>
      </c>
      <c r="AU176" s="214" t="s">
        <v>525</v>
      </c>
      <c r="AV176" s="13" t="s">
        <v>605</v>
      </c>
      <c r="AW176" s="13" t="s">
        <v>478</v>
      </c>
      <c r="AX176" s="13" t="s">
        <v>523</v>
      </c>
      <c r="AY176" s="214" t="s">
        <v>598</v>
      </c>
    </row>
    <row r="177" spans="2:65" s="1" customFormat="1" ht="16.5" customHeight="1">
      <c r="B177" s="34"/>
      <c r="C177" s="180" t="s">
        <v>807</v>
      </c>
      <c r="D177" s="180" t="s">
        <v>600</v>
      </c>
      <c r="E177" s="181" t="s">
        <v>853</v>
      </c>
      <c r="F177" s="182" t="s">
        <v>854</v>
      </c>
      <c r="G177" s="183" t="s">
        <v>603</v>
      </c>
      <c r="H177" s="184">
        <v>10.4</v>
      </c>
      <c r="I177" s="185"/>
      <c r="J177" s="186">
        <f>ROUND(I177*H177,2)</f>
        <v>0</v>
      </c>
      <c r="K177" s="182" t="s">
        <v>604</v>
      </c>
      <c r="L177" s="38"/>
      <c r="M177" s="187" t="s">
        <v>447</v>
      </c>
      <c r="N177" s="188" t="s">
        <v>487</v>
      </c>
      <c r="O177" s="60"/>
      <c r="P177" s="189">
        <f>O177*H177</f>
        <v>0</v>
      </c>
      <c r="Q177" s="189">
        <v>0</v>
      </c>
      <c r="R177" s="189">
        <f>Q177*H177</f>
        <v>0</v>
      </c>
      <c r="S177" s="189">
        <v>0</v>
      </c>
      <c r="T177" s="190">
        <f>S177*H177</f>
        <v>0</v>
      </c>
      <c r="AR177" s="17" t="s">
        <v>605</v>
      </c>
      <c r="AT177" s="17" t="s">
        <v>600</v>
      </c>
      <c r="AU177" s="17" t="s">
        <v>525</v>
      </c>
      <c r="AY177" s="17" t="s">
        <v>598</v>
      </c>
      <c r="BE177" s="191">
        <f>IF(N177="základní",J177,0)</f>
        <v>0</v>
      </c>
      <c r="BF177" s="191">
        <f>IF(N177="snížená",J177,0)</f>
        <v>0</v>
      </c>
      <c r="BG177" s="191">
        <f>IF(N177="zákl. přenesená",J177,0)</f>
        <v>0</v>
      </c>
      <c r="BH177" s="191">
        <f>IF(N177="sníž. přenesená",J177,0)</f>
        <v>0</v>
      </c>
      <c r="BI177" s="191">
        <f>IF(N177="nulová",J177,0)</f>
        <v>0</v>
      </c>
      <c r="BJ177" s="17" t="s">
        <v>523</v>
      </c>
      <c r="BK177" s="191">
        <f>ROUND(I177*H177,2)</f>
        <v>0</v>
      </c>
      <c r="BL177" s="17" t="s">
        <v>605</v>
      </c>
      <c r="BM177" s="17" t="s">
        <v>855</v>
      </c>
    </row>
    <row r="178" spans="2:65" s="12" customFormat="1">
      <c r="B178" s="192"/>
      <c r="C178" s="193"/>
      <c r="D178" s="194" t="s">
        <v>607</v>
      </c>
      <c r="E178" s="195" t="s">
        <v>447</v>
      </c>
      <c r="F178" s="196" t="s">
        <v>1088</v>
      </c>
      <c r="G178" s="193"/>
      <c r="H178" s="197">
        <v>10.4</v>
      </c>
      <c r="I178" s="198"/>
      <c r="J178" s="193"/>
      <c r="K178" s="193"/>
      <c r="L178" s="199"/>
      <c r="M178" s="200"/>
      <c r="N178" s="201"/>
      <c r="O178" s="201"/>
      <c r="P178" s="201"/>
      <c r="Q178" s="201"/>
      <c r="R178" s="201"/>
      <c r="S178" s="201"/>
      <c r="T178" s="202"/>
      <c r="AT178" s="203" t="s">
        <v>607</v>
      </c>
      <c r="AU178" s="203" t="s">
        <v>525</v>
      </c>
      <c r="AV178" s="12" t="s">
        <v>525</v>
      </c>
      <c r="AW178" s="12" t="s">
        <v>478</v>
      </c>
      <c r="AX178" s="12" t="s">
        <v>523</v>
      </c>
      <c r="AY178" s="203" t="s">
        <v>598</v>
      </c>
    </row>
    <row r="179" spans="2:65" s="1" customFormat="1" ht="16.5" customHeight="1">
      <c r="B179" s="34"/>
      <c r="C179" s="180" t="s">
        <v>811</v>
      </c>
      <c r="D179" s="180" t="s">
        <v>600</v>
      </c>
      <c r="E179" s="181" t="s">
        <v>859</v>
      </c>
      <c r="F179" s="182" t="s">
        <v>860</v>
      </c>
      <c r="G179" s="183" t="s">
        <v>603</v>
      </c>
      <c r="H179" s="184">
        <v>10.4</v>
      </c>
      <c r="I179" s="185"/>
      <c r="J179" s="186">
        <f>ROUND(I179*H179,2)</f>
        <v>0</v>
      </c>
      <c r="K179" s="182" t="s">
        <v>604</v>
      </c>
      <c r="L179" s="38"/>
      <c r="M179" s="187" t="s">
        <v>447</v>
      </c>
      <c r="N179" s="188" t="s">
        <v>487</v>
      </c>
      <c r="O179" s="60"/>
      <c r="P179" s="189">
        <f>O179*H179</f>
        <v>0</v>
      </c>
      <c r="Q179" s="189">
        <v>0</v>
      </c>
      <c r="R179" s="189">
        <f>Q179*H179</f>
        <v>0</v>
      </c>
      <c r="S179" s="189">
        <v>0</v>
      </c>
      <c r="T179" s="190">
        <f>S179*H179</f>
        <v>0</v>
      </c>
      <c r="AR179" s="17" t="s">
        <v>605</v>
      </c>
      <c r="AT179" s="17" t="s">
        <v>600</v>
      </c>
      <c r="AU179" s="17" t="s">
        <v>525</v>
      </c>
      <c r="AY179" s="17" t="s">
        <v>598</v>
      </c>
      <c r="BE179" s="191">
        <f>IF(N179="základní",J179,0)</f>
        <v>0</v>
      </c>
      <c r="BF179" s="191">
        <f>IF(N179="snížená",J179,0)</f>
        <v>0</v>
      </c>
      <c r="BG179" s="191">
        <f>IF(N179="zákl. přenesená",J179,0)</f>
        <v>0</v>
      </c>
      <c r="BH179" s="191">
        <f>IF(N179="sníž. přenesená",J179,0)</f>
        <v>0</v>
      </c>
      <c r="BI179" s="191">
        <f>IF(N179="nulová",J179,0)</f>
        <v>0</v>
      </c>
      <c r="BJ179" s="17" t="s">
        <v>523</v>
      </c>
      <c r="BK179" s="191">
        <f>ROUND(I179*H179,2)</f>
        <v>0</v>
      </c>
      <c r="BL179" s="17" t="s">
        <v>605</v>
      </c>
      <c r="BM179" s="17" t="s">
        <v>861</v>
      </c>
    </row>
    <row r="180" spans="2:65" s="12" customFormat="1">
      <c r="B180" s="192"/>
      <c r="C180" s="193"/>
      <c r="D180" s="194" t="s">
        <v>607</v>
      </c>
      <c r="E180" s="195" t="s">
        <v>447</v>
      </c>
      <c r="F180" s="196" t="s">
        <v>1088</v>
      </c>
      <c r="G180" s="193"/>
      <c r="H180" s="197">
        <v>10.4</v>
      </c>
      <c r="I180" s="198"/>
      <c r="J180" s="193"/>
      <c r="K180" s="193"/>
      <c r="L180" s="199"/>
      <c r="M180" s="200"/>
      <c r="N180" s="201"/>
      <c r="O180" s="201"/>
      <c r="P180" s="201"/>
      <c r="Q180" s="201"/>
      <c r="R180" s="201"/>
      <c r="S180" s="201"/>
      <c r="T180" s="202"/>
      <c r="AT180" s="203" t="s">
        <v>607</v>
      </c>
      <c r="AU180" s="203" t="s">
        <v>525</v>
      </c>
      <c r="AV180" s="12" t="s">
        <v>525</v>
      </c>
      <c r="AW180" s="12" t="s">
        <v>478</v>
      </c>
      <c r="AX180" s="12" t="s">
        <v>523</v>
      </c>
      <c r="AY180" s="203" t="s">
        <v>598</v>
      </c>
    </row>
    <row r="181" spans="2:65" s="1" customFormat="1" ht="16.5" customHeight="1">
      <c r="B181" s="34"/>
      <c r="C181" s="180" t="s">
        <v>818</v>
      </c>
      <c r="D181" s="180" t="s">
        <v>600</v>
      </c>
      <c r="E181" s="181" t="s">
        <v>863</v>
      </c>
      <c r="F181" s="182" t="s">
        <v>864</v>
      </c>
      <c r="G181" s="183" t="s">
        <v>603</v>
      </c>
      <c r="H181" s="184">
        <v>16</v>
      </c>
      <c r="I181" s="185"/>
      <c r="J181" s="186">
        <f>ROUND(I181*H181,2)</f>
        <v>0</v>
      </c>
      <c r="K181" s="182" t="s">
        <v>604</v>
      </c>
      <c r="L181" s="38"/>
      <c r="M181" s="187" t="s">
        <v>447</v>
      </c>
      <c r="N181" s="188" t="s">
        <v>487</v>
      </c>
      <c r="O181" s="60"/>
      <c r="P181" s="189">
        <f>O181*H181</f>
        <v>0</v>
      </c>
      <c r="Q181" s="189">
        <v>0</v>
      </c>
      <c r="R181" s="189">
        <f>Q181*H181</f>
        <v>0</v>
      </c>
      <c r="S181" s="189">
        <v>0</v>
      </c>
      <c r="T181" s="190">
        <f>S181*H181</f>
        <v>0</v>
      </c>
      <c r="AR181" s="17" t="s">
        <v>605</v>
      </c>
      <c r="AT181" s="17" t="s">
        <v>600</v>
      </c>
      <c r="AU181" s="17" t="s">
        <v>525</v>
      </c>
      <c r="AY181" s="17" t="s">
        <v>598</v>
      </c>
      <c r="BE181" s="191">
        <f>IF(N181="základní",J181,0)</f>
        <v>0</v>
      </c>
      <c r="BF181" s="191">
        <f>IF(N181="snížená",J181,0)</f>
        <v>0</v>
      </c>
      <c r="BG181" s="191">
        <f>IF(N181="zákl. přenesená",J181,0)</f>
        <v>0</v>
      </c>
      <c r="BH181" s="191">
        <f>IF(N181="sníž. přenesená",J181,0)</f>
        <v>0</v>
      </c>
      <c r="BI181" s="191">
        <f>IF(N181="nulová",J181,0)</f>
        <v>0</v>
      </c>
      <c r="BJ181" s="17" t="s">
        <v>523</v>
      </c>
      <c r="BK181" s="191">
        <f>ROUND(I181*H181,2)</f>
        <v>0</v>
      </c>
      <c r="BL181" s="17" t="s">
        <v>605</v>
      </c>
      <c r="BM181" s="17" t="s">
        <v>865</v>
      </c>
    </row>
    <row r="182" spans="2:65" s="12" customFormat="1">
      <c r="B182" s="192"/>
      <c r="C182" s="193"/>
      <c r="D182" s="194" t="s">
        <v>607</v>
      </c>
      <c r="E182" s="195" t="s">
        <v>447</v>
      </c>
      <c r="F182" s="196" t="s">
        <v>1089</v>
      </c>
      <c r="G182" s="193"/>
      <c r="H182" s="197">
        <v>5.6</v>
      </c>
      <c r="I182" s="198"/>
      <c r="J182" s="193"/>
      <c r="K182" s="193"/>
      <c r="L182" s="199"/>
      <c r="M182" s="200"/>
      <c r="N182" s="201"/>
      <c r="O182" s="201"/>
      <c r="P182" s="201"/>
      <c r="Q182" s="201"/>
      <c r="R182" s="201"/>
      <c r="S182" s="201"/>
      <c r="T182" s="202"/>
      <c r="AT182" s="203" t="s">
        <v>607</v>
      </c>
      <c r="AU182" s="203" t="s">
        <v>525</v>
      </c>
      <c r="AV182" s="12" t="s">
        <v>525</v>
      </c>
      <c r="AW182" s="12" t="s">
        <v>478</v>
      </c>
      <c r="AX182" s="12" t="s">
        <v>516</v>
      </c>
      <c r="AY182" s="203" t="s">
        <v>598</v>
      </c>
    </row>
    <row r="183" spans="2:65" s="12" customFormat="1">
      <c r="B183" s="192"/>
      <c r="C183" s="193"/>
      <c r="D183" s="194" t="s">
        <v>607</v>
      </c>
      <c r="E183" s="195" t="s">
        <v>447</v>
      </c>
      <c r="F183" s="196" t="s">
        <v>1088</v>
      </c>
      <c r="G183" s="193"/>
      <c r="H183" s="197">
        <v>10.4</v>
      </c>
      <c r="I183" s="198"/>
      <c r="J183" s="193"/>
      <c r="K183" s="193"/>
      <c r="L183" s="199"/>
      <c r="M183" s="200"/>
      <c r="N183" s="201"/>
      <c r="O183" s="201"/>
      <c r="P183" s="201"/>
      <c r="Q183" s="201"/>
      <c r="R183" s="201"/>
      <c r="S183" s="201"/>
      <c r="T183" s="202"/>
      <c r="AT183" s="203" t="s">
        <v>607</v>
      </c>
      <c r="AU183" s="203" t="s">
        <v>525</v>
      </c>
      <c r="AV183" s="12" t="s">
        <v>525</v>
      </c>
      <c r="AW183" s="12" t="s">
        <v>478</v>
      </c>
      <c r="AX183" s="12" t="s">
        <v>516</v>
      </c>
      <c r="AY183" s="203" t="s">
        <v>598</v>
      </c>
    </row>
    <row r="184" spans="2:65" s="13" customFormat="1">
      <c r="B184" s="204"/>
      <c r="C184" s="205"/>
      <c r="D184" s="194" t="s">
        <v>607</v>
      </c>
      <c r="E184" s="206" t="s">
        <v>447</v>
      </c>
      <c r="F184" s="207" t="s">
        <v>627</v>
      </c>
      <c r="G184" s="205"/>
      <c r="H184" s="208">
        <v>16</v>
      </c>
      <c r="I184" s="209"/>
      <c r="J184" s="205"/>
      <c r="K184" s="205"/>
      <c r="L184" s="210"/>
      <c r="M184" s="211"/>
      <c r="N184" s="212"/>
      <c r="O184" s="212"/>
      <c r="P184" s="212"/>
      <c r="Q184" s="212"/>
      <c r="R184" s="212"/>
      <c r="S184" s="212"/>
      <c r="T184" s="213"/>
      <c r="AT184" s="214" t="s">
        <v>607</v>
      </c>
      <c r="AU184" s="214" t="s">
        <v>525</v>
      </c>
      <c r="AV184" s="13" t="s">
        <v>605</v>
      </c>
      <c r="AW184" s="13" t="s">
        <v>478</v>
      </c>
      <c r="AX184" s="13" t="s">
        <v>523</v>
      </c>
      <c r="AY184" s="214" t="s">
        <v>598</v>
      </c>
    </row>
    <row r="185" spans="2:65" s="1" customFormat="1" ht="16.5" customHeight="1">
      <c r="B185" s="34"/>
      <c r="C185" s="180" t="s">
        <v>825</v>
      </c>
      <c r="D185" s="180" t="s">
        <v>600</v>
      </c>
      <c r="E185" s="181" t="s">
        <v>868</v>
      </c>
      <c r="F185" s="182" t="s">
        <v>869</v>
      </c>
      <c r="G185" s="183" t="s">
        <v>603</v>
      </c>
      <c r="H185" s="184">
        <v>16</v>
      </c>
      <c r="I185" s="185"/>
      <c r="J185" s="186">
        <f>ROUND(I185*H185,2)</f>
        <v>0</v>
      </c>
      <c r="K185" s="182" t="s">
        <v>604</v>
      </c>
      <c r="L185" s="38"/>
      <c r="M185" s="187" t="s">
        <v>447</v>
      </c>
      <c r="N185" s="188" t="s">
        <v>487</v>
      </c>
      <c r="O185" s="60"/>
      <c r="P185" s="189">
        <f>O185*H185</f>
        <v>0</v>
      </c>
      <c r="Q185" s="189">
        <v>0</v>
      </c>
      <c r="R185" s="189">
        <f>Q185*H185</f>
        <v>0</v>
      </c>
      <c r="S185" s="189">
        <v>0</v>
      </c>
      <c r="T185" s="190">
        <f>S185*H185</f>
        <v>0</v>
      </c>
      <c r="AR185" s="17" t="s">
        <v>605</v>
      </c>
      <c r="AT185" s="17" t="s">
        <v>600</v>
      </c>
      <c r="AU185" s="17" t="s">
        <v>525</v>
      </c>
      <c r="AY185" s="17" t="s">
        <v>598</v>
      </c>
      <c r="BE185" s="191">
        <f>IF(N185="základní",J185,0)</f>
        <v>0</v>
      </c>
      <c r="BF185" s="191">
        <f>IF(N185="snížená",J185,0)</f>
        <v>0</v>
      </c>
      <c r="BG185" s="191">
        <f>IF(N185="zákl. přenesená",J185,0)</f>
        <v>0</v>
      </c>
      <c r="BH185" s="191">
        <f>IF(N185="sníž. přenesená",J185,0)</f>
        <v>0</v>
      </c>
      <c r="BI185" s="191">
        <f>IF(N185="nulová",J185,0)</f>
        <v>0</v>
      </c>
      <c r="BJ185" s="17" t="s">
        <v>523</v>
      </c>
      <c r="BK185" s="191">
        <f>ROUND(I185*H185,2)</f>
        <v>0</v>
      </c>
      <c r="BL185" s="17" t="s">
        <v>605</v>
      </c>
      <c r="BM185" s="17" t="s">
        <v>870</v>
      </c>
    </row>
    <row r="186" spans="2:65" s="12" customFormat="1">
      <c r="B186" s="192"/>
      <c r="C186" s="193"/>
      <c r="D186" s="194" t="s">
        <v>607</v>
      </c>
      <c r="E186" s="195" t="s">
        <v>447</v>
      </c>
      <c r="F186" s="196" t="s">
        <v>1089</v>
      </c>
      <c r="G186" s="193"/>
      <c r="H186" s="197">
        <v>5.6</v>
      </c>
      <c r="I186" s="198"/>
      <c r="J186" s="193"/>
      <c r="K186" s="193"/>
      <c r="L186" s="199"/>
      <c r="M186" s="200"/>
      <c r="N186" s="201"/>
      <c r="O186" s="201"/>
      <c r="P186" s="201"/>
      <c r="Q186" s="201"/>
      <c r="R186" s="201"/>
      <c r="S186" s="201"/>
      <c r="T186" s="202"/>
      <c r="AT186" s="203" t="s">
        <v>607</v>
      </c>
      <c r="AU186" s="203" t="s">
        <v>525</v>
      </c>
      <c r="AV186" s="12" t="s">
        <v>525</v>
      </c>
      <c r="AW186" s="12" t="s">
        <v>478</v>
      </c>
      <c r="AX186" s="12" t="s">
        <v>516</v>
      </c>
      <c r="AY186" s="203" t="s">
        <v>598</v>
      </c>
    </row>
    <row r="187" spans="2:65" s="12" customFormat="1">
      <c r="B187" s="192"/>
      <c r="C187" s="193"/>
      <c r="D187" s="194" t="s">
        <v>607</v>
      </c>
      <c r="E187" s="195" t="s">
        <v>447</v>
      </c>
      <c r="F187" s="196" t="s">
        <v>1088</v>
      </c>
      <c r="G187" s="193"/>
      <c r="H187" s="197">
        <v>10.4</v>
      </c>
      <c r="I187" s="198"/>
      <c r="J187" s="193"/>
      <c r="K187" s="193"/>
      <c r="L187" s="199"/>
      <c r="M187" s="200"/>
      <c r="N187" s="201"/>
      <c r="O187" s="201"/>
      <c r="P187" s="201"/>
      <c r="Q187" s="201"/>
      <c r="R187" s="201"/>
      <c r="S187" s="201"/>
      <c r="T187" s="202"/>
      <c r="AT187" s="203" t="s">
        <v>607</v>
      </c>
      <c r="AU187" s="203" t="s">
        <v>525</v>
      </c>
      <c r="AV187" s="12" t="s">
        <v>525</v>
      </c>
      <c r="AW187" s="12" t="s">
        <v>478</v>
      </c>
      <c r="AX187" s="12" t="s">
        <v>516</v>
      </c>
      <c r="AY187" s="203" t="s">
        <v>598</v>
      </c>
    </row>
    <row r="188" spans="2:65" s="13" customFormat="1">
      <c r="B188" s="204"/>
      <c r="C188" s="205"/>
      <c r="D188" s="194" t="s">
        <v>607</v>
      </c>
      <c r="E188" s="206" t="s">
        <v>447</v>
      </c>
      <c r="F188" s="207" t="s">
        <v>627</v>
      </c>
      <c r="G188" s="205"/>
      <c r="H188" s="208">
        <v>16</v>
      </c>
      <c r="I188" s="209"/>
      <c r="J188" s="205"/>
      <c r="K188" s="205"/>
      <c r="L188" s="210"/>
      <c r="M188" s="211"/>
      <c r="N188" s="212"/>
      <c r="O188" s="212"/>
      <c r="P188" s="212"/>
      <c r="Q188" s="212"/>
      <c r="R188" s="212"/>
      <c r="S188" s="212"/>
      <c r="T188" s="213"/>
      <c r="AT188" s="214" t="s">
        <v>607</v>
      </c>
      <c r="AU188" s="214" t="s">
        <v>525</v>
      </c>
      <c r="AV188" s="13" t="s">
        <v>605</v>
      </c>
      <c r="AW188" s="13" t="s">
        <v>478</v>
      </c>
      <c r="AX188" s="13" t="s">
        <v>523</v>
      </c>
      <c r="AY188" s="214" t="s">
        <v>598</v>
      </c>
    </row>
    <row r="189" spans="2:65" s="1" customFormat="1" ht="16.5" customHeight="1">
      <c r="B189" s="34"/>
      <c r="C189" s="180" t="s">
        <v>833</v>
      </c>
      <c r="D189" s="180" t="s">
        <v>600</v>
      </c>
      <c r="E189" s="181" t="s">
        <v>873</v>
      </c>
      <c r="F189" s="182" t="s">
        <v>874</v>
      </c>
      <c r="G189" s="183" t="s">
        <v>603</v>
      </c>
      <c r="H189" s="184">
        <v>10.4</v>
      </c>
      <c r="I189" s="185"/>
      <c r="J189" s="186">
        <f>ROUND(I189*H189,2)</f>
        <v>0</v>
      </c>
      <c r="K189" s="182" t="s">
        <v>604</v>
      </c>
      <c r="L189" s="38"/>
      <c r="M189" s="187" t="s">
        <v>447</v>
      </c>
      <c r="N189" s="188" t="s">
        <v>487</v>
      </c>
      <c r="O189" s="60"/>
      <c r="P189" s="189">
        <f>O189*H189</f>
        <v>0</v>
      </c>
      <c r="Q189" s="189">
        <v>0</v>
      </c>
      <c r="R189" s="189">
        <f>Q189*H189</f>
        <v>0</v>
      </c>
      <c r="S189" s="189">
        <v>0</v>
      </c>
      <c r="T189" s="190">
        <f>S189*H189</f>
        <v>0</v>
      </c>
      <c r="AR189" s="17" t="s">
        <v>605</v>
      </c>
      <c r="AT189" s="17" t="s">
        <v>600</v>
      </c>
      <c r="AU189" s="17" t="s">
        <v>525</v>
      </c>
      <c r="AY189" s="17" t="s">
        <v>598</v>
      </c>
      <c r="BE189" s="191">
        <f>IF(N189="základní",J189,0)</f>
        <v>0</v>
      </c>
      <c r="BF189" s="191">
        <f>IF(N189="snížená",J189,0)</f>
        <v>0</v>
      </c>
      <c r="BG189" s="191">
        <f>IF(N189="zákl. přenesená",J189,0)</f>
        <v>0</v>
      </c>
      <c r="BH189" s="191">
        <f>IF(N189="sníž. přenesená",J189,0)</f>
        <v>0</v>
      </c>
      <c r="BI189" s="191">
        <f>IF(N189="nulová",J189,0)</f>
        <v>0</v>
      </c>
      <c r="BJ189" s="17" t="s">
        <v>523</v>
      </c>
      <c r="BK189" s="191">
        <f>ROUND(I189*H189,2)</f>
        <v>0</v>
      </c>
      <c r="BL189" s="17" t="s">
        <v>605</v>
      </c>
      <c r="BM189" s="17" t="s">
        <v>875</v>
      </c>
    </row>
    <row r="190" spans="2:65" s="12" customFormat="1">
      <c r="B190" s="192"/>
      <c r="C190" s="193"/>
      <c r="D190" s="194" t="s">
        <v>607</v>
      </c>
      <c r="E190" s="195" t="s">
        <v>447</v>
      </c>
      <c r="F190" s="196" t="s">
        <v>1088</v>
      </c>
      <c r="G190" s="193"/>
      <c r="H190" s="197">
        <v>10.4</v>
      </c>
      <c r="I190" s="198"/>
      <c r="J190" s="193"/>
      <c r="K190" s="193"/>
      <c r="L190" s="199"/>
      <c r="M190" s="200"/>
      <c r="N190" s="201"/>
      <c r="O190" s="201"/>
      <c r="P190" s="201"/>
      <c r="Q190" s="201"/>
      <c r="R190" s="201"/>
      <c r="S190" s="201"/>
      <c r="T190" s="202"/>
      <c r="AT190" s="203" t="s">
        <v>607</v>
      </c>
      <c r="AU190" s="203" t="s">
        <v>525</v>
      </c>
      <c r="AV190" s="12" t="s">
        <v>525</v>
      </c>
      <c r="AW190" s="12" t="s">
        <v>478</v>
      </c>
      <c r="AX190" s="12" t="s">
        <v>523</v>
      </c>
      <c r="AY190" s="203" t="s">
        <v>598</v>
      </c>
    </row>
    <row r="191" spans="2:65" s="1" customFormat="1" ht="16.5" customHeight="1">
      <c r="B191" s="34"/>
      <c r="C191" s="180" t="s">
        <v>842</v>
      </c>
      <c r="D191" s="180" t="s">
        <v>600</v>
      </c>
      <c r="E191" s="181" t="s">
        <v>877</v>
      </c>
      <c r="F191" s="182" t="s">
        <v>878</v>
      </c>
      <c r="G191" s="183" t="s">
        <v>603</v>
      </c>
      <c r="H191" s="184">
        <v>5.6</v>
      </c>
      <c r="I191" s="185"/>
      <c r="J191" s="186">
        <f>ROUND(I191*H191,2)</f>
        <v>0</v>
      </c>
      <c r="K191" s="182" t="s">
        <v>604</v>
      </c>
      <c r="L191" s="38"/>
      <c r="M191" s="187" t="s">
        <v>447</v>
      </c>
      <c r="N191" s="188" t="s">
        <v>487</v>
      </c>
      <c r="O191" s="60"/>
      <c r="P191" s="189">
        <f>O191*H191</f>
        <v>0</v>
      </c>
      <c r="Q191" s="189">
        <v>0</v>
      </c>
      <c r="R191" s="189">
        <f>Q191*H191</f>
        <v>0</v>
      </c>
      <c r="S191" s="189">
        <v>0</v>
      </c>
      <c r="T191" s="190">
        <f>S191*H191</f>
        <v>0</v>
      </c>
      <c r="AR191" s="17" t="s">
        <v>605</v>
      </c>
      <c r="AT191" s="17" t="s">
        <v>600</v>
      </c>
      <c r="AU191" s="17" t="s">
        <v>525</v>
      </c>
      <c r="AY191" s="17" t="s">
        <v>598</v>
      </c>
      <c r="BE191" s="191">
        <f>IF(N191="základní",J191,0)</f>
        <v>0</v>
      </c>
      <c r="BF191" s="191">
        <f>IF(N191="snížená",J191,0)</f>
        <v>0</v>
      </c>
      <c r="BG191" s="191">
        <f>IF(N191="zákl. přenesená",J191,0)</f>
        <v>0</v>
      </c>
      <c r="BH191" s="191">
        <f>IF(N191="sníž. přenesená",J191,0)</f>
        <v>0</v>
      </c>
      <c r="BI191" s="191">
        <f>IF(N191="nulová",J191,0)</f>
        <v>0</v>
      </c>
      <c r="BJ191" s="17" t="s">
        <v>523</v>
      </c>
      <c r="BK191" s="191">
        <f>ROUND(I191*H191,2)</f>
        <v>0</v>
      </c>
      <c r="BL191" s="17" t="s">
        <v>605</v>
      </c>
      <c r="BM191" s="17" t="s">
        <v>879</v>
      </c>
    </row>
    <row r="192" spans="2:65" s="12" customFormat="1">
      <c r="B192" s="192"/>
      <c r="C192" s="193"/>
      <c r="D192" s="194" t="s">
        <v>607</v>
      </c>
      <c r="E192" s="195" t="s">
        <v>447</v>
      </c>
      <c r="F192" s="196" t="s">
        <v>1089</v>
      </c>
      <c r="G192" s="193"/>
      <c r="H192" s="197">
        <v>5.6</v>
      </c>
      <c r="I192" s="198"/>
      <c r="J192" s="193"/>
      <c r="K192" s="193"/>
      <c r="L192" s="199"/>
      <c r="M192" s="200"/>
      <c r="N192" s="201"/>
      <c r="O192" s="201"/>
      <c r="P192" s="201"/>
      <c r="Q192" s="201"/>
      <c r="R192" s="201"/>
      <c r="S192" s="201"/>
      <c r="T192" s="202"/>
      <c r="AT192" s="203" t="s">
        <v>607</v>
      </c>
      <c r="AU192" s="203" t="s">
        <v>525</v>
      </c>
      <c r="AV192" s="12" t="s">
        <v>525</v>
      </c>
      <c r="AW192" s="12" t="s">
        <v>478</v>
      </c>
      <c r="AX192" s="12" t="s">
        <v>523</v>
      </c>
      <c r="AY192" s="203" t="s">
        <v>598</v>
      </c>
    </row>
    <row r="193" spans="2:65" s="1" customFormat="1" ht="16.5" customHeight="1">
      <c r="B193" s="34"/>
      <c r="C193" s="180" t="s">
        <v>848</v>
      </c>
      <c r="D193" s="180" t="s">
        <v>600</v>
      </c>
      <c r="E193" s="181" t="s">
        <v>881</v>
      </c>
      <c r="F193" s="182" t="s">
        <v>882</v>
      </c>
      <c r="G193" s="183" t="s">
        <v>603</v>
      </c>
      <c r="H193" s="184">
        <v>5.6</v>
      </c>
      <c r="I193" s="185"/>
      <c r="J193" s="186">
        <f>ROUND(I193*H193,2)</f>
        <v>0</v>
      </c>
      <c r="K193" s="182" t="s">
        <v>604</v>
      </c>
      <c r="L193" s="38"/>
      <c r="M193" s="187" t="s">
        <v>447</v>
      </c>
      <c r="N193" s="188" t="s">
        <v>487</v>
      </c>
      <c r="O193" s="60"/>
      <c r="P193" s="189">
        <f>O193*H193</f>
        <v>0</v>
      </c>
      <c r="Q193" s="189">
        <v>0</v>
      </c>
      <c r="R193" s="189">
        <f>Q193*H193</f>
        <v>0</v>
      </c>
      <c r="S193" s="189">
        <v>0</v>
      </c>
      <c r="T193" s="190">
        <f>S193*H193</f>
        <v>0</v>
      </c>
      <c r="AR193" s="17" t="s">
        <v>605</v>
      </c>
      <c r="AT193" s="17" t="s">
        <v>600</v>
      </c>
      <c r="AU193" s="17" t="s">
        <v>525</v>
      </c>
      <c r="AY193" s="17" t="s">
        <v>598</v>
      </c>
      <c r="BE193" s="191">
        <f>IF(N193="základní",J193,0)</f>
        <v>0</v>
      </c>
      <c r="BF193" s="191">
        <f>IF(N193="snížená",J193,0)</f>
        <v>0</v>
      </c>
      <c r="BG193" s="191">
        <f>IF(N193="zákl. přenesená",J193,0)</f>
        <v>0</v>
      </c>
      <c r="BH193" s="191">
        <f>IF(N193="sníž. přenesená",J193,0)</f>
        <v>0</v>
      </c>
      <c r="BI193" s="191">
        <f>IF(N193="nulová",J193,0)</f>
        <v>0</v>
      </c>
      <c r="BJ193" s="17" t="s">
        <v>523</v>
      </c>
      <c r="BK193" s="191">
        <f>ROUND(I193*H193,2)</f>
        <v>0</v>
      </c>
      <c r="BL193" s="17" t="s">
        <v>605</v>
      </c>
      <c r="BM193" s="17" t="s">
        <v>883</v>
      </c>
    </row>
    <row r="194" spans="2:65" s="1" customFormat="1" ht="16.5" customHeight="1">
      <c r="B194" s="34"/>
      <c r="C194" s="180" t="s">
        <v>852</v>
      </c>
      <c r="D194" s="180" t="s">
        <v>600</v>
      </c>
      <c r="E194" s="181" t="s">
        <v>885</v>
      </c>
      <c r="F194" s="182" t="s">
        <v>886</v>
      </c>
      <c r="G194" s="183" t="s">
        <v>603</v>
      </c>
      <c r="H194" s="184">
        <v>10.4</v>
      </c>
      <c r="I194" s="185"/>
      <c r="J194" s="186">
        <f>ROUND(I194*H194,2)</f>
        <v>0</v>
      </c>
      <c r="K194" s="182" t="s">
        <v>604</v>
      </c>
      <c r="L194" s="38"/>
      <c r="M194" s="187" t="s">
        <v>447</v>
      </c>
      <c r="N194" s="188" t="s">
        <v>487</v>
      </c>
      <c r="O194" s="60"/>
      <c r="P194" s="189">
        <f>O194*H194</f>
        <v>0</v>
      </c>
      <c r="Q194" s="189">
        <v>0</v>
      </c>
      <c r="R194" s="189">
        <f>Q194*H194</f>
        <v>0</v>
      </c>
      <c r="S194" s="189">
        <v>0</v>
      </c>
      <c r="T194" s="190">
        <f>S194*H194</f>
        <v>0</v>
      </c>
      <c r="AR194" s="17" t="s">
        <v>605</v>
      </c>
      <c r="AT194" s="17" t="s">
        <v>600</v>
      </c>
      <c r="AU194" s="17" t="s">
        <v>525</v>
      </c>
      <c r="AY194" s="17" t="s">
        <v>598</v>
      </c>
      <c r="BE194" s="191">
        <f>IF(N194="základní",J194,0)</f>
        <v>0</v>
      </c>
      <c r="BF194" s="191">
        <f>IF(N194="snížená",J194,0)</f>
        <v>0</v>
      </c>
      <c r="BG194" s="191">
        <f>IF(N194="zákl. přenesená",J194,0)</f>
        <v>0</v>
      </c>
      <c r="BH194" s="191">
        <f>IF(N194="sníž. přenesená",J194,0)</f>
        <v>0</v>
      </c>
      <c r="BI194" s="191">
        <f>IF(N194="nulová",J194,0)</f>
        <v>0</v>
      </c>
      <c r="BJ194" s="17" t="s">
        <v>523</v>
      </c>
      <c r="BK194" s="191">
        <f>ROUND(I194*H194,2)</f>
        <v>0</v>
      </c>
      <c r="BL194" s="17" t="s">
        <v>605</v>
      </c>
      <c r="BM194" s="17" t="s">
        <v>887</v>
      </c>
    </row>
    <row r="195" spans="2:65" s="1" customFormat="1" ht="16.5" customHeight="1">
      <c r="B195" s="34"/>
      <c r="C195" s="180" t="s">
        <v>858</v>
      </c>
      <c r="D195" s="253" t="s">
        <v>600</v>
      </c>
      <c r="E195" s="181" t="s">
        <v>889</v>
      </c>
      <c r="F195" s="182" t="s">
        <v>890</v>
      </c>
      <c r="G195" s="183" t="s">
        <v>603</v>
      </c>
      <c r="H195" s="184">
        <v>20</v>
      </c>
      <c r="I195" s="185"/>
      <c r="J195" s="186">
        <f>ROUND(I195*H195,2)</f>
        <v>0</v>
      </c>
      <c r="K195" s="182" t="s">
        <v>604</v>
      </c>
      <c r="L195" s="38"/>
      <c r="M195" s="187" t="s">
        <v>447</v>
      </c>
      <c r="N195" s="188" t="s">
        <v>487</v>
      </c>
      <c r="O195" s="60"/>
      <c r="P195" s="189">
        <f>O195*H195</f>
        <v>0</v>
      </c>
      <c r="Q195" s="189">
        <v>0</v>
      </c>
      <c r="R195" s="189">
        <f>Q195*H195</f>
        <v>0</v>
      </c>
      <c r="S195" s="189">
        <v>0</v>
      </c>
      <c r="T195" s="190">
        <f>S195*H195</f>
        <v>0</v>
      </c>
      <c r="AR195" s="17" t="s">
        <v>605</v>
      </c>
      <c r="AT195" s="17" t="s">
        <v>600</v>
      </c>
      <c r="AU195" s="17" t="s">
        <v>525</v>
      </c>
      <c r="AY195" s="17" t="s">
        <v>598</v>
      </c>
      <c r="BE195" s="191">
        <f>IF(N195="základní",J195,0)</f>
        <v>0</v>
      </c>
      <c r="BF195" s="191">
        <f>IF(N195="snížená",J195,0)</f>
        <v>0</v>
      </c>
      <c r="BG195" s="191">
        <f>IF(N195="zákl. přenesená",J195,0)</f>
        <v>0</v>
      </c>
      <c r="BH195" s="191">
        <f>IF(N195="sníž. přenesená",J195,0)</f>
        <v>0</v>
      </c>
      <c r="BI195" s="191">
        <f>IF(N195="nulová",J195,0)</f>
        <v>0</v>
      </c>
      <c r="BJ195" s="17" t="s">
        <v>523</v>
      </c>
      <c r="BK195" s="191">
        <f>ROUND(I195*H195,2)</f>
        <v>0</v>
      </c>
      <c r="BL195" s="17" t="s">
        <v>605</v>
      </c>
      <c r="BM195" s="17" t="s">
        <v>891</v>
      </c>
    </row>
    <row r="196" spans="2:65" s="12" customFormat="1">
      <c r="B196" s="192"/>
      <c r="C196" s="193"/>
      <c r="D196" s="194" t="s">
        <v>607</v>
      </c>
      <c r="E196" s="195" t="s">
        <v>447</v>
      </c>
      <c r="F196" s="196" t="s">
        <v>1090</v>
      </c>
      <c r="G196" s="193"/>
      <c r="H196" s="197">
        <v>14.4</v>
      </c>
      <c r="I196" s="198"/>
      <c r="J196" s="193"/>
      <c r="K196" s="193"/>
      <c r="L196" s="199"/>
      <c r="M196" s="200"/>
      <c r="N196" s="201"/>
      <c r="O196" s="201"/>
      <c r="P196" s="201"/>
      <c r="Q196" s="201"/>
      <c r="R196" s="201"/>
      <c r="S196" s="201"/>
      <c r="T196" s="202"/>
      <c r="AT196" s="203" t="s">
        <v>607</v>
      </c>
      <c r="AU196" s="203" t="s">
        <v>525</v>
      </c>
      <c r="AV196" s="12" t="s">
        <v>525</v>
      </c>
      <c r="AW196" s="12" t="s">
        <v>478</v>
      </c>
      <c r="AX196" s="12" t="s">
        <v>516</v>
      </c>
      <c r="AY196" s="203" t="s">
        <v>598</v>
      </c>
    </row>
    <row r="197" spans="2:65" s="12" customFormat="1">
      <c r="B197" s="192"/>
      <c r="C197" s="193"/>
      <c r="D197" s="194" t="s">
        <v>607</v>
      </c>
      <c r="E197" s="195" t="s">
        <v>447</v>
      </c>
      <c r="F197" s="196" t="s">
        <v>1089</v>
      </c>
      <c r="G197" s="193"/>
      <c r="H197" s="197">
        <v>5.6</v>
      </c>
      <c r="I197" s="198"/>
      <c r="J197" s="193"/>
      <c r="K197" s="193"/>
      <c r="L197" s="199"/>
      <c r="M197" s="200"/>
      <c r="N197" s="201"/>
      <c r="O197" s="201"/>
      <c r="P197" s="201"/>
      <c r="Q197" s="201"/>
      <c r="R197" s="201"/>
      <c r="S197" s="201"/>
      <c r="T197" s="202"/>
      <c r="AT197" s="203" t="s">
        <v>607</v>
      </c>
      <c r="AU197" s="203" t="s">
        <v>525</v>
      </c>
      <c r="AV197" s="12" t="s">
        <v>525</v>
      </c>
      <c r="AW197" s="12" t="s">
        <v>478</v>
      </c>
      <c r="AX197" s="12" t="s">
        <v>516</v>
      </c>
      <c r="AY197" s="203" t="s">
        <v>598</v>
      </c>
    </row>
    <row r="198" spans="2:65" s="13" customFormat="1">
      <c r="B198" s="204"/>
      <c r="C198" s="205"/>
      <c r="D198" s="194" t="s">
        <v>607</v>
      </c>
      <c r="E198" s="206" t="s">
        <v>447</v>
      </c>
      <c r="F198" s="207" t="s">
        <v>627</v>
      </c>
      <c r="G198" s="205"/>
      <c r="H198" s="208">
        <v>20</v>
      </c>
      <c r="I198" s="209"/>
      <c r="J198" s="205"/>
      <c r="K198" s="205"/>
      <c r="L198" s="210"/>
      <c r="M198" s="211"/>
      <c r="N198" s="212"/>
      <c r="O198" s="212"/>
      <c r="P198" s="212"/>
      <c r="Q198" s="212"/>
      <c r="R198" s="212"/>
      <c r="S198" s="212"/>
      <c r="T198" s="213"/>
      <c r="AT198" s="214" t="s">
        <v>607</v>
      </c>
      <c r="AU198" s="214" t="s">
        <v>525</v>
      </c>
      <c r="AV198" s="13" t="s">
        <v>605</v>
      </c>
      <c r="AW198" s="13" t="s">
        <v>478</v>
      </c>
      <c r="AX198" s="13" t="s">
        <v>523</v>
      </c>
      <c r="AY198" s="214" t="s">
        <v>598</v>
      </c>
    </row>
    <row r="199" spans="2:65" s="1" customFormat="1" ht="16.5" customHeight="1">
      <c r="B199" s="34"/>
      <c r="C199" s="180" t="s">
        <v>862</v>
      </c>
      <c r="D199" s="180" t="s">
        <v>600</v>
      </c>
      <c r="E199" s="181" t="s">
        <v>897</v>
      </c>
      <c r="F199" s="182" t="s">
        <v>898</v>
      </c>
      <c r="G199" s="183" t="s">
        <v>603</v>
      </c>
      <c r="H199" s="184">
        <v>24</v>
      </c>
      <c r="I199" s="185"/>
      <c r="J199" s="186">
        <f>ROUND(I199*H199,2)</f>
        <v>0</v>
      </c>
      <c r="K199" s="182" t="s">
        <v>604</v>
      </c>
      <c r="L199" s="38"/>
      <c r="M199" s="187" t="s">
        <v>447</v>
      </c>
      <c r="N199" s="188" t="s">
        <v>487</v>
      </c>
      <c r="O199" s="60"/>
      <c r="P199" s="189">
        <f>O199*H199</f>
        <v>0</v>
      </c>
      <c r="Q199" s="189">
        <v>0.10100000000000001</v>
      </c>
      <c r="R199" s="189">
        <f>Q199*H199</f>
        <v>2.4240000000000004</v>
      </c>
      <c r="S199" s="189">
        <v>0</v>
      </c>
      <c r="T199" s="190">
        <f>S199*H199</f>
        <v>0</v>
      </c>
      <c r="AR199" s="17" t="s">
        <v>605</v>
      </c>
      <c r="AT199" s="17" t="s">
        <v>600</v>
      </c>
      <c r="AU199" s="17" t="s">
        <v>525</v>
      </c>
      <c r="AY199" s="17" t="s">
        <v>598</v>
      </c>
      <c r="BE199" s="191">
        <f>IF(N199="základní",J199,0)</f>
        <v>0</v>
      </c>
      <c r="BF199" s="191">
        <f>IF(N199="snížená",J199,0)</f>
        <v>0</v>
      </c>
      <c r="BG199" s="191">
        <f>IF(N199="zákl. přenesená",J199,0)</f>
        <v>0</v>
      </c>
      <c r="BH199" s="191">
        <f>IF(N199="sníž. přenesená",J199,0)</f>
        <v>0</v>
      </c>
      <c r="BI199" s="191">
        <f>IF(N199="nulová",J199,0)</f>
        <v>0</v>
      </c>
      <c r="BJ199" s="17" t="s">
        <v>523</v>
      </c>
      <c r="BK199" s="191">
        <f>ROUND(I199*H199,2)</f>
        <v>0</v>
      </c>
      <c r="BL199" s="17" t="s">
        <v>605</v>
      </c>
      <c r="BM199" s="17" t="s">
        <v>899</v>
      </c>
    </row>
    <row r="200" spans="2:65" s="12" customFormat="1">
      <c r="B200" s="192"/>
      <c r="C200" s="193"/>
      <c r="D200" s="194" t="s">
        <v>607</v>
      </c>
      <c r="E200" s="195" t="s">
        <v>447</v>
      </c>
      <c r="F200" s="196" t="s">
        <v>1021</v>
      </c>
      <c r="G200" s="193"/>
      <c r="H200" s="197">
        <v>24</v>
      </c>
      <c r="I200" s="198"/>
      <c r="J200" s="193"/>
      <c r="K200" s="193"/>
      <c r="L200" s="199"/>
      <c r="M200" s="200"/>
      <c r="N200" s="201"/>
      <c r="O200" s="201"/>
      <c r="P200" s="201"/>
      <c r="Q200" s="201"/>
      <c r="R200" s="201"/>
      <c r="S200" s="201"/>
      <c r="T200" s="202"/>
      <c r="AT200" s="203" t="s">
        <v>607</v>
      </c>
      <c r="AU200" s="203" t="s">
        <v>525</v>
      </c>
      <c r="AV200" s="12" t="s">
        <v>525</v>
      </c>
      <c r="AW200" s="12" t="s">
        <v>478</v>
      </c>
      <c r="AX200" s="12" t="s">
        <v>523</v>
      </c>
      <c r="AY200" s="203" t="s">
        <v>598</v>
      </c>
    </row>
    <row r="201" spans="2:65" s="1" customFormat="1" ht="16.5" customHeight="1">
      <c r="B201" s="34"/>
      <c r="C201" s="226" t="s">
        <v>867</v>
      </c>
      <c r="D201" s="226" t="s">
        <v>712</v>
      </c>
      <c r="E201" s="227" t="s">
        <v>901</v>
      </c>
      <c r="F201" s="228" t="s">
        <v>902</v>
      </c>
      <c r="G201" s="229" t="s">
        <v>603</v>
      </c>
      <c r="H201" s="230">
        <v>24</v>
      </c>
      <c r="I201" s="231"/>
      <c r="J201" s="232">
        <f>ROUND(I201*H201,2)</f>
        <v>0</v>
      </c>
      <c r="K201" s="228" t="s">
        <v>604</v>
      </c>
      <c r="L201" s="233"/>
      <c r="M201" s="234" t="s">
        <v>447</v>
      </c>
      <c r="N201" s="235" t="s">
        <v>487</v>
      </c>
      <c r="O201" s="60"/>
      <c r="P201" s="189">
        <f>O201*H201</f>
        <v>0</v>
      </c>
      <c r="Q201" s="189">
        <v>0.115</v>
      </c>
      <c r="R201" s="189">
        <f>Q201*H201</f>
        <v>2.7600000000000002</v>
      </c>
      <c r="S201" s="189">
        <v>0</v>
      </c>
      <c r="T201" s="190">
        <f>S201*H201</f>
        <v>0</v>
      </c>
      <c r="AR201" s="17" t="s">
        <v>639</v>
      </c>
      <c r="AT201" s="17" t="s">
        <v>712</v>
      </c>
      <c r="AU201" s="17" t="s">
        <v>525</v>
      </c>
      <c r="AY201" s="17" t="s">
        <v>598</v>
      </c>
      <c r="BE201" s="191">
        <f>IF(N201="základní",J201,0)</f>
        <v>0</v>
      </c>
      <c r="BF201" s="191">
        <f>IF(N201="snížená",J201,0)</f>
        <v>0</v>
      </c>
      <c r="BG201" s="191">
        <f>IF(N201="zákl. přenesená",J201,0)</f>
        <v>0</v>
      </c>
      <c r="BH201" s="191">
        <f>IF(N201="sníž. přenesená",J201,0)</f>
        <v>0</v>
      </c>
      <c r="BI201" s="191">
        <f>IF(N201="nulová",J201,0)</f>
        <v>0</v>
      </c>
      <c r="BJ201" s="17" t="s">
        <v>523</v>
      </c>
      <c r="BK201" s="191">
        <f>ROUND(I201*H201,2)</f>
        <v>0</v>
      </c>
      <c r="BL201" s="17" t="s">
        <v>605</v>
      </c>
      <c r="BM201" s="17" t="s">
        <v>903</v>
      </c>
    </row>
    <row r="202" spans="2:65" s="1" customFormat="1" ht="16.5" customHeight="1">
      <c r="B202" s="34"/>
      <c r="C202" s="180" t="s">
        <v>872</v>
      </c>
      <c r="D202" s="180" t="s">
        <v>600</v>
      </c>
      <c r="E202" s="181" t="s">
        <v>905</v>
      </c>
      <c r="F202" s="182" t="s">
        <v>906</v>
      </c>
      <c r="G202" s="183" t="s">
        <v>700</v>
      </c>
      <c r="H202" s="184">
        <v>40</v>
      </c>
      <c r="I202" s="185"/>
      <c r="J202" s="186">
        <f>ROUND(I202*H202,2)</f>
        <v>0</v>
      </c>
      <c r="K202" s="182" t="s">
        <v>604</v>
      </c>
      <c r="L202" s="38"/>
      <c r="M202" s="187" t="s">
        <v>447</v>
      </c>
      <c r="N202" s="188" t="s">
        <v>487</v>
      </c>
      <c r="O202" s="60"/>
      <c r="P202" s="189">
        <f>O202*H202</f>
        <v>0</v>
      </c>
      <c r="Q202" s="189">
        <v>3.5999999999999999E-3</v>
      </c>
      <c r="R202" s="189">
        <f>Q202*H202</f>
        <v>0.14399999999999999</v>
      </c>
      <c r="S202" s="189">
        <v>0</v>
      </c>
      <c r="T202" s="190">
        <f>S202*H202</f>
        <v>0</v>
      </c>
      <c r="AR202" s="17" t="s">
        <v>605</v>
      </c>
      <c r="AT202" s="17" t="s">
        <v>600</v>
      </c>
      <c r="AU202" s="17" t="s">
        <v>525</v>
      </c>
      <c r="AY202" s="17" t="s">
        <v>598</v>
      </c>
      <c r="BE202" s="191">
        <f>IF(N202="základní",J202,0)</f>
        <v>0</v>
      </c>
      <c r="BF202" s="191">
        <f>IF(N202="snížená",J202,0)</f>
        <v>0</v>
      </c>
      <c r="BG202" s="191">
        <f>IF(N202="zákl. přenesená",J202,0)</f>
        <v>0</v>
      </c>
      <c r="BH202" s="191">
        <f>IF(N202="sníž. přenesená",J202,0)</f>
        <v>0</v>
      </c>
      <c r="BI202" s="191">
        <f>IF(N202="nulová",J202,0)</f>
        <v>0</v>
      </c>
      <c r="BJ202" s="17" t="s">
        <v>523</v>
      </c>
      <c r="BK202" s="191">
        <f>ROUND(I202*H202,2)</f>
        <v>0</v>
      </c>
      <c r="BL202" s="17" t="s">
        <v>605</v>
      </c>
      <c r="BM202" s="17" t="s">
        <v>907</v>
      </c>
    </row>
    <row r="203" spans="2:65" s="12" customFormat="1">
      <c r="B203" s="192"/>
      <c r="C203" s="193"/>
      <c r="D203" s="194" t="s">
        <v>607</v>
      </c>
      <c r="E203" s="195" t="s">
        <v>447</v>
      </c>
      <c r="F203" s="196" t="s">
        <v>1111</v>
      </c>
      <c r="G203" s="193"/>
      <c r="H203" s="197">
        <v>40</v>
      </c>
      <c r="I203" s="198"/>
      <c r="J203" s="193"/>
      <c r="K203" s="193"/>
      <c r="L203" s="199"/>
      <c r="M203" s="200"/>
      <c r="N203" s="201"/>
      <c r="O203" s="201"/>
      <c r="P203" s="201"/>
      <c r="Q203" s="201"/>
      <c r="R203" s="201"/>
      <c r="S203" s="201"/>
      <c r="T203" s="202"/>
      <c r="AT203" s="203" t="s">
        <v>607</v>
      </c>
      <c r="AU203" s="203" t="s">
        <v>525</v>
      </c>
      <c r="AV203" s="12" t="s">
        <v>525</v>
      </c>
      <c r="AW203" s="12" t="s">
        <v>478</v>
      </c>
      <c r="AX203" s="12" t="s">
        <v>523</v>
      </c>
      <c r="AY203" s="203" t="s">
        <v>598</v>
      </c>
    </row>
    <row r="204" spans="2:65" s="11" customFormat="1" ht="22.9" customHeight="1">
      <c r="B204" s="164"/>
      <c r="C204" s="165"/>
      <c r="D204" s="166" t="s">
        <v>515</v>
      </c>
      <c r="E204" s="178" t="s">
        <v>639</v>
      </c>
      <c r="F204" s="178" t="s">
        <v>914</v>
      </c>
      <c r="G204" s="165"/>
      <c r="H204" s="165"/>
      <c r="I204" s="168"/>
      <c r="J204" s="179">
        <f>BK204</f>
        <v>0</v>
      </c>
      <c r="K204" s="165"/>
      <c r="L204" s="170"/>
      <c r="M204" s="171"/>
      <c r="N204" s="172"/>
      <c r="O204" s="172"/>
      <c r="P204" s="173">
        <f>SUM(P205:P212)</f>
        <v>0</v>
      </c>
      <c r="Q204" s="172"/>
      <c r="R204" s="173">
        <f>SUM(R205:R212)</f>
        <v>1.1663682500000001</v>
      </c>
      <c r="S204" s="172"/>
      <c r="T204" s="174">
        <f>SUM(T205:T212)</f>
        <v>0</v>
      </c>
      <c r="AR204" s="175" t="s">
        <v>523</v>
      </c>
      <c r="AT204" s="176" t="s">
        <v>515</v>
      </c>
      <c r="AU204" s="176" t="s">
        <v>523</v>
      </c>
      <c r="AY204" s="175" t="s">
        <v>598</v>
      </c>
      <c r="BK204" s="177">
        <f>SUM(BK205:BK212)</f>
        <v>0</v>
      </c>
    </row>
    <row r="205" spans="2:65" s="1" customFormat="1" ht="16.5" customHeight="1">
      <c r="B205" s="34"/>
      <c r="C205" s="226" t="s">
        <v>876</v>
      </c>
      <c r="D205" s="226" t="s">
        <v>712</v>
      </c>
      <c r="E205" s="227" t="s">
        <v>1068</v>
      </c>
      <c r="F205" s="228" t="s">
        <v>1069</v>
      </c>
      <c r="G205" s="229" t="s">
        <v>700</v>
      </c>
      <c r="H205" s="230">
        <v>167.47499999999999</v>
      </c>
      <c r="I205" s="231"/>
      <c r="J205" s="232">
        <f>ROUND(I205*H205,2)</f>
        <v>0</v>
      </c>
      <c r="K205" s="228" t="s">
        <v>447</v>
      </c>
      <c r="L205" s="233"/>
      <c r="M205" s="234" t="s">
        <v>447</v>
      </c>
      <c r="N205" s="235" t="s">
        <v>487</v>
      </c>
      <c r="O205" s="60"/>
      <c r="P205" s="189">
        <f>O205*H205</f>
        <v>0</v>
      </c>
      <c r="Q205" s="189">
        <v>1.47E-3</v>
      </c>
      <c r="R205" s="189">
        <f>Q205*H205</f>
        <v>0.24618825</v>
      </c>
      <c r="S205" s="189">
        <v>0</v>
      </c>
      <c r="T205" s="190">
        <f>S205*H205</f>
        <v>0</v>
      </c>
      <c r="AR205" s="17" t="s">
        <v>639</v>
      </c>
      <c r="AT205" s="17" t="s">
        <v>712</v>
      </c>
      <c r="AU205" s="17" t="s">
        <v>525</v>
      </c>
      <c r="AY205" s="17" t="s">
        <v>598</v>
      </c>
      <c r="BE205" s="191">
        <f>IF(N205="základní",J205,0)</f>
        <v>0</v>
      </c>
      <c r="BF205" s="191">
        <f>IF(N205="snížená",J205,0)</f>
        <v>0</v>
      </c>
      <c r="BG205" s="191">
        <f>IF(N205="zákl. přenesená",J205,0)</f>
        <v>0</v>
      </c>
      <c r="BH205" s="191">
        <f>IF(N205="sníž. přenesená",J205,0)</f>
        <v>0</v>
      </c>
      <c r="BI205" s="191">
        <f>IF(N205="nulová",J205,0)</f>
        <v>0</v>
      </c>
      <c r="BJ205" s="17" t="s">
        <v>523</v>
      </c>
      <c r="BK205" s="191">
        <f>ROUND(I205*H205,2)</f>
        <v>0</v>
      </c>
      <c r="BL205" s="17" t="s">
        <v>605</v>
      </c>
      <c r="BM205" s="17" t="s">
        <v>1070</v>
      </c>
    </row>
    <row r="206" spans="2:65" s="1" customFormat="1" ht="19.5">
      <c r="B206" s="34"/>
      <c r="C206" s="35"/>
      <c r="D206" s="194" t="s">
        <v>919</v>
      </c>
      <c r="E206" s="35"/>
      <c r="F206" s="236" t="s">
        <v>926</v>
      </c>
      <c r="G206" s="35"/>
      <c r="H206" s="35"/>
      <c r="I206" s="110"/>
      <c r="J206" s="35"/>
      <c r="K206" s="35"/>
      <c r="L206" s="38"/>
      <c r="M206" s="237"/>
      <c r="N206" s="60"/>
      <c r="O206" s="60"/>
      <c r="P206" s="60"/>
      <c r="Q206" s="60"/>
      <c r="R206" s="60"/>
      <c r="S206" s="60"/>
      <c r="T206" s="61"/>
      <c r="AT206" s="17" t="s">
        <v>919</v>
      </c>
      <c r="AU206" s="17" t="s">
        <v>525</v>
      </c>
    </row>
    <row r="207" spans="2:65" s="12" customFormat="1">
      <c r="B207" s="192"/>
      <c r="C207" s="193"/>
      <c r="D207" s="194" t="s">
        <v>607</v>
      </c>
      <c r="E207" s="193"/>
      <c r="F207" s="196" t="s">
        <v>1112</v>
      </c>
      <c r="G207" s="193"/>
      <c r="H207" s="197">
        <v>167.47499999999999</v>
      </c>
      <c r="I207" s="198"/>
      <c r="J207" s="193"/>
      <c r="K207" s="193"/>
      <c r="L207" s="199"/>
      <c r="M207" s="200"/>
      <c r="N207" s="201"/>
      <c r="O207" s="201"/>
      <c r="P207" s="201"/>
      <c r="Q207" s="201"/>
      <c r="R207" s="201"/>
      <c r="S207" s="201"/>
      <c r="T207" s="202"/>
      <c r="AT207" s="203" t="s">
        <v>607</v>
      </c>
      <c r="AU207" s="203" t="s">
        <v>525</v>
      </c>
      <c r="AV207" s="12" t="s">
        <v>525</v>
      </c>
      <c r="AW207" s="12" t="s">
        <v>450</v>
      </c>
      <c r="AX207" s="12" t="s">
        <v>523</v>
      </c>
      <c r="AY207" s="203" t="s">
        <v>598</v>
      </c>
    </row>
    <row r="208" spans="2:65" s="1" customFormat="1" ht="16.5" customHeight="1">
      <c r="B208" s="34"/>
      <c r="C208" s="180" t="s">
        <v>880</v>
      </c>
      <c r="D208" s="180" t="s">
        <v>600</v>
      </c>
      <c r="E208" s="181" t="s">
        <v>1072</v>
      </c>
      <c r="F208" s="182" t="s">
        <v>1073</v>
      </c>
      <c r="G208" s="183" t="s">
        <v>700</v>
      </c>
      <c r="H208" s="184">
        <v>165</v>
      </c>
      <c r="I208" s="185"/>
      <c r="J208" s="186">
        <f>ROUND(I208*H208,2)</f>
        <v>0</v>
      </c>
      <c r="K208" s="182" t="s">
        <v>447</v>
      </c>
      <c r="L208" s="38"/>
      <c r="M208" s="187" t="s">
        <v>447</v>
      </c>
      <c r="N208" s="188" t="s">
        <v>487</v>
      </c>
      <c r="O208" s="60"/>
      <c r="P208" s="189">
        <f>O208*H208</f>
        <v>0</v>
      </c>
      <c r="Q208" s="189">
        <v>0</v>
      </c>
      <c r="R208" s="189">
        <f>Q208*H208</f>
        <v>0</v>
      </c>
      <c r="S208" s="189">
        <v>0</v>
      </c>
      <c r="T208" s="190">
        <f>S208*H208</f>
        <v>0</v>
      </c>
      <c r="AR208" s="17" t="s">
        <v>605</v>
      </c>
      <c r="AT208" s="17" t="s">
        <v>600</v>
      </c>
      <c r="AU208" s="17" t="s">
        <v>525</v>
      </c>
      <c r="AY208" s="17" t="s">
        <v>598</v>
      </c>
      <c r="BE208" s="191">
        <f>IF(N208="základní",J208,0)</f>
        <v>0</v>
      </c>
      <c r="BF208" s="191">
        <f>IF(N208="snížená",J208,0)</f>
        <v>0</v>
      </c>
      <c r="BG208" s="191">
        <f>IF(N208="zákl. přenesená",J208,0)</f>
        <v>0</v>
      </c>
      <c r="BH208" s="191">
        <f>IF(N208="sníž. přenesená",J208,0)</f>
        <v>0</v>
      </c>
      <c r="BI208" s="191">
        <f>IF(N208="nulová",J208,0)</f>
        <v>0</v>
      </c>
      <c r="BJ208" s="17" t="s">
        <v>523</v>
      </c>
      <c r="BK208" s="191">
        <f>ROUND(I208*H208,2)</f>
        <v>0</v>
      </c>
      <c r="BL208" s="17" t="s">
        <v>605</v>
      </c>
      <c r="BM208" s="17" t="s">
        <v>1074</v>
      </c>
    </row>
    <row r="209" spans="2:65" s="1" customFormat="1" ht="19.5">
      <c r="B209" s="34"/>
      <c r="C209" s="35"/>
      <c r="D209" s="194" t="s">
        <v>919</v>
      </c>
      <c r="E209" s="35"/>
      <c r="F209" s="236" t="s">
        <v>920</v>
      </c>
      <c r="G209" s="35"/>
      <c r="H209" s="35"/>
      <c r="I209" s="110"/>
      <c r="J209" s="35"/>
      <c r="K209" s="35"/>
      <c r="L209" s="38"/>
      <c r="M209" s="237"/>
      <c r="N209" s="60"/>
      <c r="O209" s="60"/>
      <c r="P209" s="60"/>
      <c r="Q209" s="60"/>
      <c r="R209" s="60"/>
      <c r="S209" s="60"/>
      <c r="T209" s="61"/>
      <c r="AT209" s="17" t="s">
        <v>919</v>
      </c>
      <c r="AU209" s="17" t="s">
        <v>525</v>
      </c>
    </row>
    <row r="210" spans="2:65" s="1" customFormat="1" ht="16.5" customHeight="1">
      <c r="B210" s="34"/>
      <c r="C210" s="180" t="s">
        <v>884</v>
      </c>
      <c r="D210" s="180" t="s">
        <v>600</v>
      </c>
      <c r="E210" s="181" t="s">
        <v>947</v>
      </c>
      <c r="F210" s="182" t="s">
        <v>948</v>
      </c>
      <c r="G210" s="183" t="s">
        <v>700</v>
      </c>
      <c r="H210" s="184">
        <v>165</v>
      </c>
      <c r="I210" s="185"/>
      <c r="J210" s="186">
        <f>ROUND(I210*H210,2)</f>
        <v>0</v>
      </c>
      <c r="K210" s="182" t="s">
        <v>604</v>
      </c>
      <c r="L210" s="38"/>
      <c r="M210" s="187" t="s">
        <v>447</v>
      </c>
      <c r="N210" s="188" t="s">
        <v>487</v>
      </c>
      <c r="O210" s="60"/>
      <c r="P210" s="189">
        <f>O210*H210</f>
        <v>0</v>
      </c>
      <c r="Q210" s="189">
        <v>0</v>
      </c>
      <c r="R210" s="189">
        <f>Q210*H210</f>
        <v>0</v>
      </c>
      <c r="S210" s="189">
        <v>0</v>
      </c>
      <c r="T210" s="190">
        <f>S210*H210</f>
        <v>0</v>
      </c>
      <c r="AR210" s="17" t="s">
        <v>605</v>
      </c>
      <c r="AT210" s="17" t="s">
        <v>600</v>
      </c>
      <c r="AU210" s="17" t="s">
        <v>525</v>
      </c>
      <c r="AY210" s="17" t="s">
        <v>598</v>
      </c>
      <c r="BE210" s="191">
        <f>IF(N210="základní",J210,0)</f>
        <v>0</v>
      </c>
      <c r="BF210" s="191">
        <f>IF(N210="snížená",J210,0)</f>
        <v>0</v>
      </c>
      <c r="BG210" s="191">
        <f>IF(N210="zákl. přenesená",J210,0)</f>
        <v>0</v>
      </c>
      <c r="BH210" s="191">
        <f>IF(N210="sníž. přenesená",J210,0)</f>
        <v>0</v>
      </c>
      <c r="BI210" s="191">
        <f>IF(N210="nulová",J210,0)</f>
        <v>0</v>
      </c>
      <c r="BJ210" s="17" t="s">
        <v>523</v>
      </c>
      <c r="BK210" s="191">
        <f>ROUND(I210*H210,2)</f>
        <v>0</v>
      </c>
      <c r="BL210" s="17" t="s">
        <v>605</v>
      </c>
      <c r="BM210" s="17" t="s">
        <v>949</v>
      </c>
    </row>
    <row r="211" spans="2:65" s="1" customFormat="1" ht="16.5" customHeight="1">
      <c r="B211" s="34"/>
      <c r="C211" s="180" t="s">
        <v>888</v>
      </c>
      <c r="D211" s="180" t="s">
        <v>600</v>
      </c>
      <c r="E211" s="181" t="s">
        <v>952</v>
      </c>
      <c r="F211" s="182" t="s">
        <v>953</v>
      </c>
      <c r="G211" s="183" t="s">
        <v>700</v>
      </c>
      <c r="H211" s="184">
        <v>165</v>
      </c>
      <c r="I211" s="185"/>
      <c r="J211" s="186">
        <f>ROUND(I211*H211,2)</f>
        <v>0</v>
      </c>
      <c r="K211" s="182" t="s">
        <v>604</v>
      </c>
      <c r="L211" s="38"/>
      <c r="M211" s="187" t="s">
        <v>447</v>
      </c>
      <c r="N211" s="188" t="s">
        <v>487</v>
      </c>
      <c r="O211" s="60"/>
      <c r="P211" s="189">
        <f>O211*H211</f>
        <v>0</v>
      </c>
      <c r="Q211" s="189">
        <v>0</v>
      </c>
      <c r="R211" s="189">
        <f>Q211*H211</f>
        <v>0</v>
      </c>
      <c r="S211" s="189">
        <v>0</v>
      </c>
      <c r="T211" s="190">
        <f>S211*H211</f>
        <v>0</v>
      </c>
      <c r="AR211" s="17" t="s">
        <v>605</v>
      </c>
      <c r="AT211" s="17" t="s">
        <v>600</v>
      </c>
      <c r="AU211" s="17" t="s">
        <v>525</v>
      </c>
      <c r="AY211" s="17" t="s">
        <v>598</v>
      </c>
      <c r="BE211" s="191">
        <f>IF(N211="základní",J211,0)</f>
        <v>0</v>
      </c>
      <c r="BF211" s="191">
        <f>IF(N211="snížená",J211,0)</f>
        <v>0</v>
      </c>
      <c r="BG211" s="191">
        <f>IF(N211="zákl. přenesená",J211,0)</f>
        <v>0</v>
      </c>
      <c r="BH211" s="191">
        <f>IF(N211="sníž. přenesená",J211,0)</f>
        <v>0</v>
      </c>
      <c r="BI211" s="191">
        <f>IF(N211="nulová",J211,0)</f>
        <v>0</v>
      </c>
      <c r="BJ211" s="17" t="s">
        <v>523</v>
      </c>
      <c r="BK211" s="191">
        <f>ROUND(I211*H211,2)</f>
        <v>0</v>
      </c>
      <c r="BL211" s="17" t="s">
        <v>605</v>
      </c>
      <c r="BM211" s="17" t="s">
        <v>954</v>
      </c>
    </row>
    <row r="212" spans="2:65" s="1" customFormat="1" ht="16.5" customHeight="1">
      <c r="B212" s="34"/>
      <c r="C212" s="180" t="s">
        <v>892</v>
      </c>
      <c r="D212" s="180" t="s">
        <v>600</v>
      </c>
      <c r="E212" s="181" t="s">
        <v>960</v>
      </c>
      <c r="F212" s="182" t="s">
        <v>961</v>
      </c>
      <c r="G212" s="183" t="s">
        <v>962</v>
      </c>
      <c r="H212" s="184">
        <v>2</v>
      </c>
      <c r="I212" s="185"/>
      <c r="J212" s="186">
        <f>ROUND(I212*H212,2)</f>
        <v>0</v>
      </c>
      <c r="K212" s="182" t="s">
        <v>604</v>
      </c>
      <c r="L212" s="38"/>
      <c r="M212" s="187" t="s">
        <v>447</v>
      </c>
      <c r="N212" s="188" t="s">
        <v>487</v>
      </c>
      <c r="O212" s="60"/>
      <c r="P212" s="189">
        <f>O212*H212</f>
        <v>0</v>
      </c>
      <c r="Q212" s="189">
        <v>0.46009</v>
      </c>
      <c r="R212" s="189">
        <f>Q212*H212</f>
        <v>0.92018</v>
      </c>
      <c r="S212" s="189">
        <v>0</v>
      </c>
      <c r="T212" s="190">
        <f>S212*H212</f>
        <v>0</v>
      </c>
      <c r="AR212" s="17" t="s">
        <v>605</v>
      </c>
      <c r="AT212" s="17" t="s">
        <v>600</v>
      </c>
      <c r="AU212" s="17" t="s">
        <v>525</v>
      </c>
      <c r="AY212" s="17" t="s">
        <v>598</v>
      </c>
      <c r="BE212" s="191">
        <f>IF(N212="základní",J212,0)</f>
        <v>0</v>
      </c>
      <c r="BF212" s="191">
        <f>IF(N212="snížená",J212,0)</f>
        <v>0</v>
      </c>
      <c r="BG212" s="191">
        <f>IF(N212="zákl. přenesená",J212,0)</f>
        <v>0</v>
      </c>
      <c r="BH212" s="191">
        <f>IF(N212="sníž. přenesená",J212,0)</f>
        <v>0</v>
      </c>
      <c r="BI212" s="191">
        <f>IF(N212="nulová",J212,0)</f>
        <v>0</v>
      </c>
      <c r="BJ212" s="17" t="s">
        <v>523</v>
      </c>
      <c r="BK212" s="191">
        <f>ROUND(I212*H212,2)</f>
        <v>0</v>
      </c>
      <c r="BL212" s="17" t="s">
        <v>605</v>
      </c>
      <c r="BM212" s="17" t="s">
        <v>963</v>
      </c>
    </row>
    <row r="213" spans="2:65" s="11" customFormat="1" ht="22.9" customHeight="1">
      <c r="B213" s="164"/>
      <c r="C213" s="165"/>
      <c r="D213" s="166" t="s">
        <v>515</v>
      </c>
      <c r="E213" s="178" t="s">
        <v>646</v>
      </c>
      <c r="F213" s="178" t="s">
        <v>973</v>
      </c>
      <c r="G213" s="165"/>
      <c r="H213" s="165"/>
      <c r="I213" s="168"/>
      <c r="J213" s="179">
        <f>BK213</f>
        <v>0</v>
      </c>
      <c r="K213" s="165"/>
      <c r="L213" s="170"/>
      <c r="M213" s="171"/>
      <c r="N213" s="172"/>
      <c r="O213" s="172"/>
      <c r="P213" s="173">
        <f>SUM(P214:P216)</f>
        <v>0</v>
      </c>
      <c r="Q213" s="172"/>
      <c r="R213" s="173">
        <f>SUM(R214:R216)</f>
        <v>0</v>
      </c>
      <c r="S213" s="172"/>
      <c r="T213" s="174">
        <f>SUM(T214:T216)</f>
        <v>0</v>
      </c>
      <c r="AR213" s="175" t="s">
        <v>523</v>
      </c>
      <c r="AT213" s="176" t="s">
        <v>515</v>
      </c>
      <c r="AU213" s="176" t="s">
        <v>523</v>
      </c>
      <c r="AY213" s="175" t="s">
        <v>598</v>
      </c>
      <c r="BK213" s="177">
        <f>SUM(BK214:BK216)</f>
        <v>0</v>
      </c>
    </row>
    <row r="214" spans="2:65" s="1" customFormat="1" ht="16.5" customHeight="1">
      <c r="B214" s="34"/>
      <c r="C214" s="180" t="s">
        <v>896</v>
      </c>
      <c r="D214" s="180" t="s">
        <v>600</v>
      </c>
      <c r="E214" s="181" t="s">
        <v>975</v>
      </c>
      <c r="F214" s="182" t="s">
        <v>976</v>
      </c>
      <c r="G214" s="183" t="s">
        <v>700</v>
      </c>
      <c r="H214" s="184">
        <v>40</v>
      </c>
      <c r="I214" s="185"/>
      <c r="J214" s="186">
        <f>ROUND(I214*H214,2)</f>
        <v>0</v>
      </c>
      <c r="K214" s="182" t="s">
        <v>604</v>
      </c>
      <c r="L214" s="38"/>
      <c r="M214" s="187" t="s">
        <v>447</v>
      </c>
      <c r="N214" s="188" t="s">
        <v>487</v>
      </c>
      <c r="O214" s="60"/>
      <c r="P214" s="189">
        <f>O214*H214</f>
        <v>0</v>
      </c>
      <c r="Q214" s="189">
        <v>0</v>
      </c>
      <c r="R214" s="189">
        <f>Q214*H214</f>
        <v>0</v>
      </c>
      <c r="S214" s="189">
        <v>0</v>
      </c>
      <c r="T214" s="190">
        <f>S214*H214</f>
        <v>0</v>
      </c>
      <c r="AR214" s="17" t="s">
        <v>605</v>
      </c>
      <c r="AT214" s="17" t="s">
        <v>600</v>
      </c>
      <c r="AU214" s="17" t="s">
        <v>525</v>
      </c>
      <c r="AY214" s="17" t="s">
        <v>598</v>
      </c>
      <c r="BE214" s="191">
        <f>IF(N214="základní",J214,0)</f>
        <v>0</v>
      </c>
      <c r="BF214" s="191">
        <f>IF(N214="snížená",J214,0)</f>
        <v>0</v>
      </c>
      <c r="BG214" s="191">
        <f>IF(N214="zákl. přenesená",J214,0)</f>
        <v>0</v>
      </c>
      <c r="BH214" s="191">
        <f>IF(N214="sníž. přenesená",J214,0)</f>
        <v>0</v>
      </c>
      <c r="BI214" s="191">
        <f>IF(N214="nulová",J214,0)</f>
        <v>0</v>
      </c>
      <c r="BJ214" s="17" t="s">
        <v>523</v>
      </c>
      <c r="BK214" s="191">
        <f>ROUND(I214*H214,2)</f>
        <v>0</v>
      </c>
      <c r="BL214" s="17" t="s">
        <v>605</v>
      </c>
      <c r="BM214" s="17" t="s">
        <v>977</v>
      </c>
    </row>
    <row r="215" spans="2:65" s="1" customFormat="1" ht="16.5" customHeight="1">
      <c r="B215" s="34"/>
      <c r="C215" s="180" t="s">
        <v>900</v>
      </c>
      <c r="D215" s="180" t="s">
        <v>600</v>
      </c>
      <c r="E215" s="181" t="s">
        <v>979</v>
      </c>
      <c r="F215" s="182" t="s">
        <v>980</v>
      </c>
      <c r="G215" s="183" t="s">
        <v>700</v>
      </c>
      <c r="H215" s="184">
        <v>40</v>
      </c>
      <c r="I215" s="185"/>
      <c r="J215" s="186">
        <f>ROUND(I215*H215,2)</f>
        <v>0</v>
      </c>
      <c r="K215" s="182" t="s">
        <v>604</v>
      </c>
      <c r="L215" s="38"/>
      <c r="M215" s="187" t="s">
        <v>447</v>
      </c>
      <c r="N215" s="188" t="s">
        <v>487</v>
      </c>
      <c r="O215" s="60"/>
      <c r="P215" s="189">
        <f>O215*H215</f>
        <v>0</v>
      </c>
      <c r="Q215" s="189">
        <v>0</v>
      </c>
      <c r="R215" s="189">
        <f>Q215*H215</f>
        <v>0</v>
      </c>
      <c r="S215" s="189">
        <v>0</v>
      </c>
      <c r="T215" s="190">
        <f>S215*H215</f>
        <v>0</v>
      </c>
      <c r="AR215" s="17" t="s">
        <v>605</v>
      </c>
      <c r="AT215" s="17" t="s">
        <v>600</v>
      </c>
      <c r="AU215" s="17" t="s">
        <v>525</v>
      </c>
      <c r="AY215" s="17" t="s">
        <v>598</v>
      </c>
      <c r="BE215" s="191">
        <f>IF(N215="základní",J215,0)</f>
        <v>0</v>
      </c>
      <c r="BF215" s="191">
        <f>IF(N215="snížená",J215,0)</f>
        <v>0</v>
      </c>
      <c r="BG215" s="191">
        <f>IF(N215="zákl. přenesená",J215,0)</f>
        <v>0</v>
      </c>
      <c r="BH215" s="191">
        <f>IF(N215="sníž. přenesená",J215,0)</f>
        <v>0</v>
      </c>
      <c r="BI215" s="191">
        <f>IF(N215="nulová",J215,0)</f>
        <v>0</v>
      </c>
      <c r="BJ215" s="17" t="s">
        <v>523</v>
      </c>
      <c r="BK215" s="191">
        <f>ROUND(I215*H215,2)</f>
        <v>0</v>
      </c>
      <c r="BL215" s="17" t="s">
        <v>605</v>
      </c>
      <c r="BM215" s="17" t="s">
        <v>981</v>
      </c>
    </row>
    <row r="216" spans="2:65" s="1" customFormat="1" ht="16.5" customHeight="1">
      <c r="B216" s="34"/>
      <c r="C216" s="180" t="s">
        <v>904</v>
      </c>
      <c r="D216" s="180" t="s">
        <v>600</v>
      </c>
      <c r="E216" s="181" t="s">
        <v>983</v>
      </c>
      <c r="F216" s="182" t="s">
        <v>984</v>
      </c>
      <c r="G216" s="183" t="s">
        <v>700</v>
      </c>
      <c r="H216" s="184">
        <v>40</v>
      </c>
      <c r="I216" s="185"/>
      <c r="J216" s="186">
        <f>ROUND(I216*H216,2)</f>
        <v>0</v>
      </c>
      <c r="K216" s="182" t="s">
        <v>604</v>
      </c>
      <c r="L216" s="38"/>
      <c r="M216" s="187" t="s">
        <v>447</v>
      </c>
      <c r="N216" s="188" t="s">
        <v>487</v>
      </c>
      <c r="O216" s="60"/>
      <c r="P216" s="189">
        <f>O216*H216</f>
        <v>0</v>
      </c>
      <c r="Q216" s="189">
        <v>0</v>
      </c>
      <c r="R216" s="189">
        <f>Q216*H216</f>
        <v>0</v>
      </c>
      <c r="S216" s="189">
        <v>0</v>
      </c>
      <c r="T216" s="190">
        <f>S216*H216</f>
        <v>0</v>
      </c>
      <c r="AR216" s="17" t="s">
        <v>605</v>
      </c>
      <c r="AT216" s="17" t="s">
        <v>600</v>
      </c>
      <c r="AU216" s="17" t="s">
        <v>525</v>
      </c>
      <c r="AY216" s="17" t="s">
        <v>598</v>
      </c>
      <c r="BE216" s="191">
        <f>IF(N216="základní",J216,0)</f>
        <v>0</v>
      </c>
      <c r="BF216" s="191">
        <f>IF(N216="snížená",J216,0)</f>
        <v>0</v>
      </c>
      <c r="BG216" s="191">
        <f>IF(N216="zákl. přenesená",J216,0)</f>
        <v>0</v>
      </c>
      <c r="BH216" s="191">
        <f>IF(N216="sníž. přenesená",J216,0)</f>
        <v>0</v>
      </c>
      <c r="BI216" s="191">
        <f>IF(N216="nulová",J216,0)</f>
        <v>0</v>
      </c>
      <c r="BJ216" s="17" t="s">
        <v>523</v>
      </c>
      <c r="BK216" s="191">
        <f>ROUND(I216*H216,2)</f>
        <v>0</v>
      </c>
      <c r="BL216" s="17" t="s">
        <v>605</v>
      </c>
      <c r="BM216" s="17" t="s">
        <v>985</v>
      </c>
    </row>
    <row r="217" spans="2:65" s="11" customFormat="1" ht="22.9" customHeight="1">
      <c r="B217" s="164"/>
      <c r="C217" s="165"/>
      <c r="D217" s="166" t="s">
        <v>515</v>
      </c>
      <c r="E217" s="178" t="s">
        <v>986</v>
      </c>
      <c r="F217" s="178" t="s">
        <v>987</v>
      </c>
      <c r="G217" s="165"/>
      <c r="H217" s="165"/>
      <c r="I217" s="168"/>
      <c r="J217" s="179">
        <f>BK217</f>
        <v>0</v>
      </c>
      <c r="K217" s="165"/>
      <c r="L217" s="170"/>
      <c r="M217" s="171"/>
      <c r="N217" s="172"/>
      <c r="O217" s="172"/>
      <c r="P217" s="173">
        <f>SUM(P218:P226)</f>
        <v>0</v>
      </c>
      <c r="Q217" s="172"/>
      <c r="R217" s="173">
        <f>SUM(R218:R226)</f>
        <v>0</v>
      </c>
      <c r="S217" s="172"/>
      <c r="T217" s="174">
        <f>SUM(T218:T226)</f>
        <v>0</v>
      </c>
      <c r="AR217" s="175" t="s">
        <v>523</v>
      </c>
      <c r="AT217" s="176" t="s">
        <v>515</v>
      </c>
      <c r="AU217" s="176" t="s">
        <v>523</v>
      </c>
      <c r="AY217" s="175" t="s">
        <v>598</v>
      </c>
      <c r="BK217" s="177">
        <f>SUM(BK218:BK226)</f>
        <v>0</v>
      </c>
    </row>
    <row r="218" spans="2:65" s="1" customFormat="1" ht="16.5" customHeight="1">
      <c r="B218" s="34"/>
      <c r="C218" s="180" t="s">
        <v>915</v>
      </c>
      <c r="D218" s="180" t="s">
        <v>600</v>
      </c>
      <c r="E218" s="181" t="s">
        <v>989</v>
      </c>
      <c r="F218" s="182" t="s">
        <v>990</v>
      </c>
      <c r="G218" s="183" t="s">
        <v>768</v>
      </c>
      <c r="H218" s="184">
        <v>37.881</v>
      </c>
      <c r="I218" s="185"/>
      <c r="J218" s="186">
        <f>ROUND(I218*H218,2)</f>
        <v>0</v>
      </c>
      <c r="K218" s="182" t="s">
        <v>604</v>
      </c>
      <c r="L218" s="38"/>
      <c r="M218" s="187" t="s">
        <v>447</v>
      </c>
      <c r="N218" s="188" t="s">
        <v>487</v>
      </c>
      <c r="O218" s="60"/>
      <c r="P218" s="189">
        <f>O218*H218</f>
        <v>0</v>
      </c>
      <c r="Q218" s="189">
        <v>0</v>
      </c>
      <c r="R218" s="189">
        <f>Q218*H218</f>
        <v>0</v>
      </c>
      <c r="S218" s="189">
        <v>0</v>
      </c>
      <c r="T218" s="190">
        <f>S218*H218</f>
        <v>0</v>
      </c>
      <c r="AR218" s="17" t="s">
        <v>605</v>
      </c>
      <c r="AT218" s="17" t="s">
        <v>600</v>
      </c>
      <c r="AU218" s="17" t="s">
        <v>525</v>
      </c>
      <c r="AY218" s="17" t="s">
        <v>598</v>
      </c>
      <c r="BE218" s="191">
        <f>IF(N218="základní",J218,0)</f>
        <v>0</v>
      </c>
      <c r="BF218" s="191">
        <f>IF(N218="snížená",J218,0)</f>
        <v>0</v>
      </c>
      <c r="BG218" s="191">
        <f>IF(N218="zákl. přenesená",J218,0)</f>
        <v>0</v>
      </c>
      <c r="BH218" s="191">
        <f>IF(N218="sníž. přenesená",J218,0)</f>
        <v>0</v>
      </c>
      <c r="BI218" s="191">
        <f>IF(N218="nulová",J218,0)</f>
        <v>0</v>
      </c>
      <c r="BJ218" s="17" t="s">
        <v>523</v>
      </c>
      <c r="BK218" s="191">
        <f>ROUND(I218*H218,2)</f>
        <v>0</v>
      </c>
      <c r="BL218" s="17" t="s">
        <v>605</v>
      </c>
      <c r="BM218" s="17" t="s">
        <v>991</v>
      </c>
    </row>
    <row r="219" spans="2:65" s="1" customFormat="1" ht="16.5" customHeight="1">
      <c r="B219" s="34"/>
      <c r="C219" s="180" t="s">
        <v>922</v>
      </c>
      <c r="D219" s="180" t="s">
        <v>600</v>
      </c>
      <c r="E219" s="181" t="s">
        <v>993</v>
      </c>
      <c r="F219" s="182" t="s">
        <v>994</v>
      </c>
      <c r="G219" s="183" t="s">
        <v>768</v>
      </c>
      <c r="H219" s="184">
        <v>530.33399999999995</v>
      </c>
      <c r="I219" s="185"/>
      <c r="J219" s="186">
        <f>ROUND(I219*H219,2)</f>
        <v>0</v>
      </c>
      <c r="K219" s="182" t="s">
        <v>604</v>
      </c>
      <c r="L219" s="38"/>
      <c r="M219" s="187" t="s">
        <v>447</v>
      </c>
      <c r="N219" s="188" t="s">
        <v>487</v>
      </c>
      <c r="O219" s="60"/>
      <c r="P219" s="189">
        <f>O219*H219</f>
        <v>0</v>
      </c>
      <c r="Q219" s="189">
        <v>0</v>
      </c>
      <c r="R219" s="189">
        <f>Q219*H219</f>
        <v>0</v>
      </c>
      <c r="S219" s="189">
        <v>0</v>
      </c>
      <c r="T219" s="190">
        <f>S219*H219</f>
        <v>0</v>
      </c>
      <c r="AR219" s="17" t="s">
        <v>605</v>
      </c>
      <c r="AT219" s="17" t="s">
        <v>600</v>
      </c>
      <c r="AU219" s="17" t="s">
        <v>525</v>
      </c>
      <c r="AY219" s="17" t="s">
        <v>598</v>
      </c>
      <c r="BE219" s="191">
        <f>IF(N219="základní",J219,0)</f>
        <v>0</v>
      </c>
      <c r="BF219" s="191">
        <f>IF(N219="snížená",J219,0)</f>
        <v>0</v>
      </c>
      <c r="BG219" s="191">
        <f>IF(N219="zákl. přenesená",J219,0)</f>
        <v>0</v>
      </c>
      <c r="BH219" s="191">
        <f>IF(N219="sníž. přenesená",J219,0)</f>
        <v>0</v>
      </c>
      <c r="BI219" s="191">
        <f>IF(N219="nulová",J219,0)</f>
        <v>0</v>
      </c>
      <c r="BJ219" s="17" t="s">
        <v>523</v>
      </c>
      <c r="BK219" s="191">
        <f>ROUND(I219*H219,2)</f>
        <v>0</v>
      </c>
      <c r="BL219" s="17" t="s">
        <v>605</v>
      </c>
      <c r="BM219" s="17" t="s">
        <v>995</v>
      </c>
    </row>
    <row r="220" spans="2:65" s="12" customFormat="1">
      <c r="B220" s="192"/>
      <c r="C220" s="193"/>
      <c r="D220" s="194" t="s">
        <v>607</v>
      </c>
      <c r="E220" s="193"/>
      <c r="F220" s="196" t="s">
        <v>1113</v>
      </c>
      <c r="G220" s="193"/>
      <c r="H220" s="197">
        <v>530.33399999999995</v>
      </c>
      <c r="I220" s="198"/>
      <c r="J220" s="193"/>
      <c r="K220" s="193"/>
      <c r="L220" s="199"/>
      <c r="M220" s="200"/>
      <c r="N220" s="201"/>
      <c r="O220" s="201"/>
      <c r="P220" s="201"/>
      <c r="Q220" s="201"/>
      <c r="R220" s="201"/>
      <c r="S220" s="201"/>
      <c r="T220" s="202"/>
      <c r="AT220" s="203" t="s">
        <v>607</v>
      </c>
      <c r="AU220" s="203" t="s">
        <v>525</v>
      </c>
      <c r="AV220" s="12" t="s">
        <v>525</v>
      </c>
      <c r="AW220" s="12" t="s">
        <v>450</v>
      </c>
      <c r="AX220" s="12" t="s">
        <v>523</v>
      </c>
      <c r="AY220" s="203" t="s">
        <v>598</v>
      </c>
    </row>
    <row r="221" spans="2:65" s="1" customFormat="1" ht="16.5" customHeight="1">
      <c r="B221" s="34"/>
      <c r="C221" s="180" t="s">
        <v>928</v>
      </c>
      <c r="D221" s="180" t="s">
        <v>600</v>
      </c>
      <c r="E221" s="181" t="s">
        <v>998</v>
      </c>
      <c r="F221" s="182" t="s">
        <v>999</v>
      </c>
      <c r="G221" s="183" t="s">
        <v>768</v>
      </c>
      <c r="H221" s="184">
        <v>15.11</v>
      </c>
      <c r="I221" s="185"/>
      <c r="J221" s="186">
        <f>ROUND(I221*H221,2)</f>
        <v>0</v>
      </c>
      <c r="K221" s="182" t="s">
        <v>604</v>
      </c>
      <c r="L221" s="38"/>
      <c r="M221" s="187" t="s">
        <v>447</v>
      </c>
      <c r="N221" s="188" t="s">
        <v>487</v>
      </c>
      <c r="O221" s="60"/>
      <c r="P221" s="189">
        <f>O221*H221</f>
        <v>0</v>
      </c>
      <c r="Q221" s="189">
        <v>0</v>
      </c>
      <c r="R221" s="189">
        <f>Q221*H221</f>
        <v>0</v>
      </c>
      <c r="S221" s="189">
        <v>0</v>
      </c>
      <c r="T221" s="190">
        <f>S221*H221</f>
        <v>0</v>
      </c>
      <c r="AR221" s="17" t="s">
        <v>605</v>
      </c>
      <c r="AT221" s="17" t="s">
        <v>600</v>
      </c>
      <c r="AU221" s="17" t="s">
        <v>525</v>
      </c>
      <c r="AY221" s="17" t="s">
        <v>598</v>
      </c>
      <c r="BE221" s="191">
        <f>IF(N221="základní",J221,0)</f>
        <v>0</v>
      </c>
      <c r="BF221" s="191">
        <f>IF(N221="snížená",J221,0)</f>
        <v>0</v>
      </c>
      <c r="BG221" s="191">
        <f>IF(N221="zákl. přenesená",J221,0)</f>
        <v>0</v>
      </c>
      <c r="BH221" s="191">
        <f>IF(N221="sníž. přenesená",J221,0)</f>
        <v>0</v>
      </c>
      <c r="BI221" s="191">
        <f>IF(N221="nulová",J221,0)</f>
        <v>0</v>
      </c>
      <c r="BJ221" s="17" t="s">
        <v>523</v>
      </c>
      <c r="BK221" s="191">
        <f>ROUND(I221*H221,2)</f>
        <v>0</v>
      </c>
      <c r="BL221" s="17" t="s">
        <v>605</v>
      </c>
      <c r="BM221" s="17" t="s">
        <v>1000</v>
      </c>
    </row>
    <row r="222" spans="2:65" s="12" customFormat="1">
      <c r="B222" s="192"/>
      <c r="C222" s="193"/>
      <c r="D222" s="194" t="s">
        <v>607</v>
      </c>
      <c r="E222" s="195" t="s">
        <v>447</v>
      </c>
      <c r="F222" s="196" t="s">
        <v>1114</v>
      </c>
      <c r="G222" s="193"/>
      <c r="H222" s="197">
        <v>15.11</v>
      </c>
      <c r="I222" s="198"/>
      <c r="J222" s="193"/>
      <c r="K222" s="193"/>
      <c r="L222" s="199"/>
      <c r="M222" s="200"/>
      <c r="N222" s="201"/>
      <c r="O222" s="201"/>
      <c r="P222" s="201"/>
      <c r="Q222" s="201"/>
      <c r="R222" s="201"/>
      <c r="S222" s="201"/>
      <c r="T222" s="202"/>
      <c r="AT222" s="203" t="s">
        <v>607</v>
      </c>
      <c r="AU222" s="203" t="s">
        <v>525</v>
      </c>
      <c r="AV222" s="12" t="s">
        <v>525</v>
      </c>
      <c r="AW222" s="12" t="s">
        <v>478</v>
      </c>
      <c r="AX222" s="12" t="s">
        <v>523</v>
      </c>
      <c r="AY222" s="203" t="s">
        <v>598</v>
      </c>
    </row>
    <row r="223" spans="2:65" s="1" customFormat="1" ht="16.5" customHeight="1">
      <c r="B223" s="34"/>
      <c r="C223" s="180" t="s">
        <v>932</v>
      </c>
      <c r="D223" s="180" t="s">
        <v>600</v>
      </c>
      <c r="E223" s="181" t="s">
        <v>1003</v>
      </c>
      <c r="F223" s="182" t="s">
        <v>1004</v>
      </c>
      <c r="G223" s="183" t="s">
        <v>768</v>
      </c>
      <c r="H223" s="184">
        <v>4.8849999999999998</v>
      </c>
      <c r="I223" s="185"/>
      <c r="J223" s="186">
        <f>ROUND(I223*H223,2)</f>
        <v>0</v>
      </c>
      <c r="K223" s="182" t="s">
        <v>604</v>
      </c>
      <c r="L223" s="38"/>
      <c r="M223" s="187" t="s">
        <v>447</v>
      </c>
      <c r="N223" s="188" t="s">
        <v>487</v>
      </c>
      <c r="O223" s="60"/>
      <c r="P223" s="189">
        <f>O223*H223</f>
        <v>0</v>
      </c>
      <c r="Q223" s="189">
        <v>0</v>
      </c>
      <c r="R223" s="189">
        <f>Q223*H223</f>
        <v>0</v>
      </c>
      <c r="S223" s="189">
        <v>0</v>
      </c>
      <c r="T223" s="190">
        <f>S223*H223</f>
        <v>0</v>
      </c>
      <c r="AR223" s="17" t="s">
        <v>605</v>
      </c>
      <c r="AT223" s="17" t="s">
        <v>600</v>
      </c>
      <c r="AU223" s="17" t="s">
        <v>525</v>
      </c>
      <c r="AY223" s="17" t="s">
        <v>598</v>
      </c>
      <c r="BE223" s="191">
        <f>IF(N223="základní",J223,0)</f>
        <v>0</v>
      </c>
      <c r="BF223" s="191">
        <f>IF(N223="snížená",J223,0)</f>
        <v>0</v>
      </c>
      <c r="BG223" s="191">
        <f>IF(N223="zákl. přenesená",J223,0)</f>
        <v>0</v>
      </c>
      <c r="BH223" s="191">
        <f>IF(N223="sníž. přenesená",J223,0)</f>
        <v>0</v>
      </c>
      <c r="BI223" s="191">
        <f>IF(N223="nulová",J223,0)</f>
        <v>0</v>
      </c>
      <c r="BJ223" s="17" t="s">
        <v>523</v>
      </c>
      <c r="BK223" s="191">
        <f>ROUND(I223*H223,2)</f>
        <v>0</v>
      </c>
      <c r="BL223" s="17" t="s">
        <v>605</v>
      </c>
      <c r="BM223" s="17" t="s">
        <v>1005</v>
      </c>
    </row>
    <row r="224" spans="2:65" s="12" customFormat="1">
      <c r="B224" s="192"/>
      <c r="C224" s="193"/>
      <c r="D224" s="194" t="s">
        <v>607</v>
      </c>
      <c r="E224" s="195" t="s">
        <v>447</v>
      </c>
      <c r="F224" s="196" t="s">
        <v>1115</v>
      </c>
      <c r="G224" s="193"/>
      <c r="H224" s="197">
        <v>4.8849999999999998</v>
      </c>
      <c r="I224" s="198"/>
      <c r="J224" s="193"/>
      <c r="K224" s="193"/>
      <c r="L224" s="199"/>
      <c r="M224" s="200"/>
      <c r="N224" s="201"/>
      <c r="O224" s="201"/>
      <c r="P224" s="201"/>
      <c r="Q224" s="201"/>
      <c r="R224" s="201"/>
      <c r="S224" s="201"/>
      <c r="T224" s="202"/>
      <c r="AT224" s="203" t="s">
        <v>607</v>
      </c>
      <c r="AU224" s="203" t="s">
        <v>525</v>
      </c>
      <c r="AV224" s="12" t="s">
        <v>525</v>
      </c>
      <c r="AW224" s="12" t="s">
        <v>478</v>
      </c>
      <c r="AX224" s="12" t="s">
        <v>523</v>
      </c>
      <c r="AY224" s="203" t="s">
        <v>598</v>
      </c>
    </row>
    <row r="225" spans="2:65" s="1" customFormat="1" ht="16.5" customHeight="1">
      <c r="B225" s="34"/>
      <c r="C225" s="180" t="s">
        <v>937</v>
      </c>
      <c r="D225" s="180" t="s">
        <v>600</v>
      </c>
      <c r="E225" s="181" t="s">
        <v>1008</v>
      </c>
      <c r="F225" s="182" t="s">
        <v>1009</v>
      </c>
      <c r="G225" s="183" t="s">
        <v>768</v>
      </c>
      <c r="H225" s="184">
        <v>14.375999999999999</v>
      </c>
      <c r="I225" s="185"/>
      <c r="J225" s="186">
        <f>ROUND(I225*H225,2)</f>
        <v>0</v>
      </c>
      <c r="K225" s="182" t="s">
        <v>604</v>
      </c>
      <c r="L225" s="38"/>
      <c r="M225" s="187" t="s">
        <v>447</v>
      </c>
      <c r="N225" s="188" t="s">
        <v>487</v>
      </c>
      <c r="O225" s="60"/>
      <c r="P225" s="189">
        <f>O225*H225</f>
        <v>0</v>
      </c>
      <c r="Q225" s="189">
        <v>0</v>
      </c>
      <c r="R225" s="189">
        <f>Q225*H225</f>
        <v>0</v>
      </c>
      <c r="S225" s="189">
        <v>0</v>
      </c>
      <c r="T225" s="190">
        <f>S225*H225</f>
        <v>0</v>
      </c>
      <c r="AR225" s="17" t="s">
        <v>605</v>
      </c>
      <c r="AT225" s="17" t="s">
        <v>600</v>
      </c>
      <c r="AU225" s="17" t="s">
        <v>525</v>
      </c>
      <c r="AY225" s="17" t="s">
        <v>598</v>
      </c>
      <c r="BE225" s="191">
        <f>IF(N225="základní",J225,0)</f>
        <v>0</v>
      </c>
      <c r="BF225" s="191">
        <f>IF(N225="snížená",J225,0)</f>
        <v>0</v>
      </c>
      <c r="BG225" s="191">
        <f>IF(N225="zákl. přenesená",J225,0)</f>
        <v>0</v>
      </c>
      <c r="BH225" s="191">
        <f>IF(N225="sníž. přenesená",J225,0)</f>
        <v>0</v>
      </c>
      <c r="BI225" s="191">
        <f>IF(N225="nulová",J225,0)</f>
        <v>0</v>
      </c>
      <c r="BJ225" s="17" t="s">
        <v>523</v>
      </c>
      <c r="BK225" s="191">
        <f>ROUND(I225*H225,2)</f>
        <v>0</v>
      </c>
      <c r="BL225" s="17" t="s">
        <v>605</v>
      </c>
      <c r="BM225" s="17" t="s">
        <v>1010</v>
      </c>
    </row>
    <row r="226" spans="2:65" s="12" customFormat="1">
      <c r="B226" s="192"/>
      <c r="C226" s="193"/>
      <c r="D226" s="194" t="s">
        <v>607</v>
      </c>
      <c r="E226" s="195" t="s">
        <v>447</v>
      </c>
      <c r="F226" s="196" t="s">
        <v>1116</v>
      </c>
      <c r="G226" s="193"/>
      <c r="H226" s="197">
        <v>14.375999999999999</v>
      </c>
      <c r="I226" s="198"/>
      <c r="J226" s="193"/>
      <c r="K226" s="193"/>
      <c r="L226" s="199"/>
      <c r="M226" s="200"/>
      <c r="N226" s="201"/>
      <c r="O226" s="201"/>
      <c r="P226" s="201"/>
      <c r="Q226" s="201"/>
      <c r="R226" s="201"/>
      <c r="S226" s="201"/>
      <c r="T226" s="202"/>
      <c r="AT226" s="203" t="s">
        <v>607</v>
      </c>
      <c r="AU226" s="203" t="s">
        <v>525</v>
      </c>
      <c r="AV226" s="12" t="s">
        <v>525</v>
      </c>
      <c r="AW226" s="12" t="s">
        <v>478</v>
      </c>
      <c r="AX226" s="12" t="s">
        <v>523</v>
      </c>
      <c r="AY226" s="203" t="s">
        <v>598</v>
      </c>
    </row>
    <row r="227" spans="2:65" s="11" customFormat="1" ht="22.9" customHeight="1">
      <c r="B227" s="164"/>
      <c r="C227" s="165"/>
      <c r="D227" s="166" t="s">
        <v>515</v>
      </c>
      <c r="E227" s="178" t="s">
        <v>1012</v>
      </c>
      <c r="F227" s="178" t="s">
        <v>1013</v>
      </c>
      <c r="G227" s="165"/>
      <c r="H227" s="165"/>
      <c r="I227" s="168"/>
      <c r="J227" s="179">
        <f>BK227</f>
        <v>0</v>
      </c>
      <c r="K227" s="165"/>
      <c r="L227" s="170"/>
      <c r="M227" s="171"/>
      <c r="N227" s="172"/>
      <c r="O227" s="172"/>
      <c r="P227" s="173">
        <f>P228</f>
        <v>0</v>
      </c>
      <c r="Q227" s="172"/>
      <c r="R227" s="173">
        <f>R228</f>
        <v>0</v>
      </c>
      <c r="S227" s="172"/>
      <c r="T227" s="174">
        <f>T228</f>
        <v>0</v>
      </c>
      <c r="AR227" s="175" t="s">
        <v>523</v>
      </c>
      <c r="AT227" s="176" t="s">
        <v>515</v>
      </c>
      <c r="AU227" s="176" t="s">
        <v>523</v>
      </c>
      <c r="AY227" s="175" t="s">
        <v>598</v>
      </c>
      <c r="BK227" s="177">
        <f>BK228</f>
        <v>0</v>
      </c>
    </row>
    <row r="228" spans="2:65" s="1" customFormat="1" ht="16.5" customHeight="1">
      <c r="B228" s="34"/>
      <c r="C228" s="180" t="s">
        <v>941</v>
      </c>
      <c r="D228" s="180" t="s">
        <v>600</v>
      </c>
      <c r="E228" s="181" t="s">
        <v>1015</v>
      </c>
      <c r="F228" s="182" t="s">
        <v>1016</v>
      </c>
      <c r="G228" s="183" t="s">
        <v>768</v>
      </c>
      <c r="H228" s="184">
        <v>129.84399999999999</v>
      </c>
      <c r="I228" s="185"/>
      <c r="J228" s="186">
        <f>ROUND(I228*H228,2)</f>
        <v>0</v>
      </c>
      <c r="K228" s="182" t="s">
        <v>604</v>
      </c>
      <c r="L228" s="38"/>
      <c r="M228" s="238" t="s">
        <v>447</v>
      </c>
      <c r="N228" s="239" t="s">
        <v>487</v>
      </c>
      <c r="O228" s="240"/>
      <c r="P228" s="241">
        <f>O228*H228</f>
        <v>0</v>
      </c>
      <c r="Q228" s="241">
        <v>0</v>
      </c>
      <c r="R228" s="241">
        <f>Q228*H228</f>
        <v>0</v>
      </c>
      <c r="S228" s="241">
        <v>0</v>
      </c>
      <c r="T228" s="242">
        <f>S228*H228</f>
        <v>0</v>
      </c>
      <c r="AR228" s="17" t="s">
        <v>605</v>
      </c>
      <c r="AT228" s="17" t="s">
        <v>600</v>
      </c>
      <c r="AU228" s="17" t="s">
        <v>525</v>
      </c>
      <c r="AY228" s="17" t="s">
        <v>598</v>
      </c>
      <c r="BE228" s="191">
        <f>IF(N228="základní",J228,0)</f>
        <v>0</v>
      </c>
      <c r="BF228" s="191">
        <f>IF(N228="snížená",J228,0)</f>
        <v>0</v>
      </c>
      <c r="BG228" s="191">
        <f>IF(N228="zákl. přenesená",J228,0)</f>
        <v>0</v>
      </c>
      <c r="BH228" s="191">
        <f>IF(N228="sníž. přenesená",J228,0)</f>
        <v>0</v>
      </c>
      <c r="BI228" s="191">
        <f>IF(N228="nulová",J228,0)</f>
        <v>0</v>
      </c>
      <c r="BJ228" s="17" t="s">
        <v>523</v>
      </c>
      <c r="BK228" s="191">
        <f>ROUND(I228*H228,2)</f>
        <v>0</v>
      </c>
      <c r="BL228" s="17" t="s">
        <v>605</v>
      </c>
      <c r="BM228" s="17" t="s">
        <v>1017</v>
      </c>
    </row>
    <row r="229" spans="2:65" s="1" customFormat="1" ht="6.95" customHeight="1">
      <c r="B229" s="46"/>
      <c r="C229" s="47"/>
      <c r="D229" s="47"/>
      <c r="E229" s="47"/>
      <c r="F229" s="47"/>
      <c r="G229" s="47"/>
      <c r="H229" s="47"/>
      <c r="I229" s="132"/>
      <c r="J229" s="47"/>
      <c r="K229" s="47"/>
      <c r="L229" s="38"/>
    </row>
  </sheetData>
  <mergeCells count="12">
    <mergeCell ref="L2:V2"/>
    <mergeCell ref="E50:H50"/>
    <mergeCell ref="E52:H52"/>
    <mergeCell ref="E54:H54"/>
    <mergeCell ref="E86:H86"/>
    <mergeCell ref="E84:H84"/>
    <mergeCell ref="E82:H82"/>
    <mergeCell ref="E7:H7"/>
    <mergeCell ref="E9:H9"/>
    <mergeCell ref="E11:H11"/>
    <mergeCell ref="E20:H20"/>
    <mergeCell ref="E29:H29"/>
  </mergeCells>
  <phoneticPr fontId="0" type="noConversion"/>
  <pageMargins left="0.39374999999999999" right="0.39374999999999999" top="0.39374999999999999" bottom="0.39374999999999999" header="0" footer="0"/>
  <pageSetup orientation="landscape" blackAndWhite="1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2:BM190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style="104" customWidth="1"/>
    <col min="10" max="10" width="23.5" customWidth="1"/>
    <col min="11" max="11" width="15.5" hidden="1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46" ht="36.950000000000003" customHeight="1">
      <c r="L2" s="453"/>
      <c r="M2" s="453"/>
      <c r="N2" s="453"/>
      <c r="O2" s="453"/>
      <c r="P2" s="453"/>
      <c r="Q2" s="453"/>
      <c r="R2" s="453"/>
      <c r="S2" s="453"/>
      <c r="T2" s="453"/>
      <c r="U2" s="453"/>
      <c r="V2" s="453"/>
      <c r="AT2" s="17" t="s">
        <v>541</v>
      </c>
    </row>
    <row r="3" spans="2:46" ht="6.95" customHeight="1">
      <c r="B3" s="105"/>
      <c r="C3" s="106"/>
      <c r="D3" s="106"/>
      <c r="E3" s="106"/>
      <c r="F3" s="106"/>
      <c r="G3" s="106"/>
      <c r="H3" s="106"/>
      <c r="I3" s="107"/>
      <c r="J3" s="106"/>
      <c r="K3" s="106"/>
      <c r="L3" s="20"/>
      <c r="AT3" s="17" t="s">
        <v>525</v>
      </c>
    </row>
    <row r="4" spans="2:46" ht="24.95" customHeight="1">
      <c r="B4" s="20"/>
      <c r="D4" s="108" t="s">
        <v>566</v>
      </c>
      <c r="L4" s="20"/>
      <c r="M4" s="24" t="s">
        <v>456</v>
      </c>
      <c r="AT4" s="17" t="s">
        <v>450</v>
      </c>
    </row>
    <row r="5" spans="2:46" ht="6.95" customHeight="1">
      <c r="B5" s="20"/>
      <c r="L5" s="20"/>
    </row>
    <row r="6" spans="2:46" ht="12" customHeight="1">
      <c r="B6" s="20"/>
      <c r="D6" s="109" t="s">
        <v>462</v>
      </c>
      <c r="L6" s="20"/>
    </row>
    <row r="7" spans="2:46" ht="16.5" customHeight="1">
      <c r="B7" s="20"/>
      <c r="E7" s="487" t="str">
        <f>'Rekapitulace stavby'!K6</f>
        <v>Kanalizace Klučov - napojení místních částí Žhery a Skramníky - UZ+ NN - doplnění dotazů</v>
      </c>
      <c r="F7" s="488"/>
      <c r="G7" s="488"/>
      <c r="H7" s="488"/>
      <c r="L7" s="20"/>
    </row>
    <row r="8" spans="2:46" ht="12" customHeight="1">
      <c r="B8" s="20"/>
      <c r="D8" s="109" t="s">
        <v>567</v>
      </c>
      <c r="L8" s="20"/>
    </row>
    <row r="9" spans="2:46" s="1" customFormat="1" ht="16.5" customHeight="1">
      <c r="B9" s="38"/>
      <c r="E9" s="487" t="s">
        <v>1117</v>
      </c>
      <c r="F9" s="490"/>
      <c r="G9" s="490"/>
      <c r="H9" s="490"/>
      <c r="I9" s="110"/>
      <c r="L9" s="38"/>
    </row>
    <row r="10" spans="2:46" s="1" customFormat="1" ht="12" customHeight="1">
      <c r="B10" s="38"/>
      <c r="D10" s="109" t="s">
        <v>1019</v>
      </c>
      <c r="I10" s="110"/>
      <c r="L10" s="38"/>
    </row>
    <row r="11" spans="2:46" s="1" customFormat="1" ht="36.950000000000003" customHeight="1">
      <c r="B11" s="38"/>
      <c r="E11" s="489" t="s">
        <v>1118</v>
      </c>
      <c r="F11" s="490"/>
      <c r="G11" s="490"/>
      <c r="H11" s="490"/>
      <c r="I11" s="110"/>
      <c r="L11" s="38"/>
    </row>
    <row r="12" spans="2:46" s="1" customFormat="1">
      <c r="B12" s="38"/>
      <c r="I12" s="110"/>
      <c r="L12" s="38"/>
    </row>
    <row r="13" spans="2:46" s="1" customFormat="1" ht="12" customHeight="1">
      <c r="B13" s="38"/>
      <c r="D13" s="109" t="s">
        <v>464</v>
      </c>
      <c r="F13" s="17" t="s">
        <v>447</v>
      </c>
      <c r="I13" s="111" t="s">
        <v>465</v>
      </c>
      <c r="J13" s="17" t="s">
        <v>447</v>
      </c>
      <c r="L13" s="38"/>
    </row>
    <row r="14" spans="2:46" s="1" customFormat="1" ht="12" customHeight="1">
      <c r="B14" s="38"/>
      <c r="D14" s="109" t="s">
        <v>466</v>
      </c>
      <c r="F14" s="17" t="s">
        <v>472</v>
      </c>
      <c r="I14" s="111" t="s">
        <v>468</v>
      </c>
      <c r="J14" s="112" t="str">
        <f>'Rekapitulace stavby'!AN8</f>
        <v>12. 7. 2018</v>
      </c>
      <c r="L14" s="38"/>
    </row>
    <row r="15" spans="2:46" s="1" customFormat="1" ht="10.9" customHeight="1">
      <c r="B15" s="38"/>
      <c r="I15" s="110"/>
      <c r="L15" s="38"/>
    </row>
    <row r="16" spans="2:46" s="1" customFormat="1" ht="12" customHeight="1">
      <c r="B16" s="38"/>
      <c r="D16" s="109" t="s">
        <v>470</v>
      </c>
      <c r="I16" s="111" t="s">
        <v>471</v>
      </c>
      <c r="J16" s="17" t="str">
        <f>IF('Rekapitulace stavby'!AN10="","",'Rekapitulace stavby'!AN10)</f>
        <v/>
      </c>
      <c r="L16" s="38"/>
    </row>
    <row r="17" spans="2:12" s="1" customFormat="1" ht="18" customHeight="1">
      <c r="B17" s="38"/>
      <c r="E17" s="17" t="str">
        <f>IF('Rekapitulace stavby'!E11="","",'Rekapitulace stavby'!E11)</f>
        <v xml:space="preserve"> </v>
      </c>
      <c r="I17" s="111" t="s">
        <v>473</v>
      </c>
      <c r="J17" s="17" t="str">
        <f>IF('Rekapitulace stavby'!AN11="","",'Rekapitulace stavby'!AN11)</f>
        <v/>
      </c>
      <c r="L17" s="38"/>
    </row>
    <row r="18" spans="2:12" s="1" customFormat="1" ht="6.95" customHeight="1">
      <c r="B18" s="38"/>
      <c r="I18" s="110"/>
      <c r="L18" s="38"/>
    </row>
    <row r="19" spans="2:12" s="1" customFormat="1" ht="12" customHeight="1">
      <c r="B19" s="38"/>
      <c r="D19" s="109" t="s">
        <v>474</v>
      </c>
      <c r="I19" s="111" t="s">
        <v>471</v>
      </c>
      <c r="J19" s="30" t="str">
        <f>'Rekapitulace stavby'!AN13</f>
        <v>Vyplň údaj</v>
      </c>
      <c r="L19" s="38"/>
    </row>
    <row r="20" spans="2:12" s="1" customFormat="1" ht="18" customHeight="1">
      <c r="B20" s="38"/>
      <c r="E20" s="491" t="str">
        <f>'Rekapitulace stavby'!E14</f>
        <v>Vyplň údaj</v>
      </c>
      <c r="F20" s="492"/>
      <c r="G20" s="492"/>
      <c r="H20" s="492"/>
      <c r="I20" s="111" t="s">
        <v>473</v>
      </c>
      <c r="J20" s="30" t="str">
        <f>'Rekapitulace stavby'!AN14</f>
        <v>Vyplň údaj</v>
      </c>
      <c r="L20" s="38"/>
    </row>
    <row r="21" spans="2:12" s="1" customFormat="1" ht="6.95" customHeight="1">
      <c r="B21" s="38"/>
      <c r="I21" s="110"/>
      <c r="L21" s="38"/>
    </row>
    <row r="22" spans="2:12" s="1" customFormat="1" ht="12" customHeight="1">
      <c r="B22" s="38"/>
      <c r="D22" s="109" t="s">
        <v>476</v>
      </c>
      <c r="I22" s="111" t="s">
        <v>471</v>
      </c>
      <c r="J22" s="17" t="str">
        <f>IF('Rekapitulace stavby'!AN16="","",'Rekapitulace stavby'!AN16)</f>
        <v/>
      </c>
      <c r="L22" s="38"/>
    </row>
    <row r="23" spans="2:12" s="1" customFormat="1" ht="18" customHeight="1">
      <c r="B23" s="38"/>
      <c r="E23" s="17" t="str">
        <f>IF('Rekapitulace stavby'!E17="","",'Rekapitulace stavby'!E17)</f>
        <v>Ing. Martin Herman</v>
      </c>
      <c r="I23" s="111" t="s">
        <v>473</v>
      </c>
      <c r="J23" s="17" t="str">
        <f>IF('Rekapitulace stavby'!AN17="","",'Rekapitulace stavby'!AN17)</f>
        <v/>
      </c>
      <c r="L23" s="38"/>
    </row>
    <row r="24" spans="2:12" s="1" customFormat="1" ht="6.95" customHeight="1">
      <c r="B24" s="38"/>
      <c r="I24" s="110"/>
      <c r="L24" s="38"/>
    </row>
    <row r="25" spans="2:12" s="1" customFormat="1" ht="12" customHeight="1">
      <c r="B25" s="38"/>
      <c r="D25" s="109" t="s">
        <v>479</v>
      </c>
      <c r="I25" s="111" t="s">
        <v>471</v>
      </c>
      <c r="J25" s="17" t="str">
        <f>IF('Rekapitulace stavby'!AN19="","",'Rekapitulace stavby'!AN19)</f>
        <v/>
      </c>
      <c r="L25" s="38"/>
    </row>
    <row r="26" spans="2:12" s="1" customFormat="1" ht="18" customHeight="1">
      <c r="B26" s="38"/>
      <c r="E26" s="17" t="str">
        <f>IF('Rekapitulace stavby'!E20="","",'Rekapitulace stavby'!E20)</f>
        <v>VIS s.r.o., Hradec Králové, Dita Paštová</v>
      </c>
      <c r="I26" s="111" t="s">
        <v>473</v>
      </c>
      <c r="J26" s="17" t="str">
        <f>IF('Rekapitulace stavby'!AN20="","",'Rekapitulace stavby'!AN20)</f>
        <v/>
      </c>
      <c r="L26" s="38"/>
    </row>
    <row r="27" spans="2:12" s="1" customFormat="1" ht="6.95" customHeight="1">
      <c r="B27" s="38"/>
      <c r="I27" s="110"/>
      <c r="L27" s="38"/>
    </row>
    <row r="28" spans="2:12" s="1" customFormat="1" ht="12" customHeight="1">
      <c r="B28" s="38"/>
      <c r="D28" s="109" t="s">
        <v>481</v>
      </c>
      <c r="I28" s="110"/>
      <c r="L28" s="38"/>
    </row>
    <row r="29" spans="2:12" s="7" customFormat="1" ht="16.5" customHeight="1">
      <c r="B29" s="113"/>
      <c r="E29" s="493" t="s">
        <v>447</v>
      </c>
      <c r="F29" s="493"/>
      <c r="G29" s="493"/>
      <c r="H29" s="493"/>
      <c r="I29" s="114"/>
      <c r="L29" s="113"/>
    </row>
    <row r="30" spans="2:12" s="1" customFormat="1" ht="6.95" customHeight="1">
      <c r="B30" s="38"/>
      <c r="I30" s="110"/>
      <c r="L30" s="38"/>
    </row>
    <row r="31" spans="2:12" s="1" customFormat="1" ht="6.95" customHeight="1">
      <c r="B31" s="38"/>
      <c r="D31" s="56"/>
      <c r="E31" s="56"/>
      <c r="F31" s="56"/>
      <c r="G31" s="56"/>
      <c r="H31" s="56"/>
      <c r="I31" s="115"/>
      <c r="J31" s="56"/>
      <c r="K31" s="56"/>
      <c r="L31" s="38"/>
    </row>
    <row r="32" spans="2:12" s="1" customFormat="1" ht="25.35" customHeight="1">
      <c r="B32" s="38"/>
      <c r="D32" s="116" t="s">
        <v>482</v>
      </c>
      <c r="I32" s="110"/>
      <c r="J32" s="117">
        <f>ROUND(J93, 2)</f>
        <v>0</v>
      </c>
      <c r="L32" s="38"/>
    </row>
    <row r="33" spans="2:12" s="1" customFormat="1" ht="6.95" customHeight="1">
      <c r="B33" s="38"/>
      <c r="D33" s="56"/>
      <c r="E33" s="56"/>
      <c r="F33" s="56"/>
      <c r="G33" s="56"/>
      <c r="H33" s="56"/>
      <c r="I33" s="115"/>
      <c r="J33" s="56"/>
      <c r="K33" s="56"/>
      <c r="L33" s="38"/>
    </row>
    <row r="34" spans="2:12" s="1" customFormat="1" ht="14.45" customHeight="1">
      <c r="B34" s="38"/>
      <c r="F34" s="118" t="s">
        <v>484</v>
      </c>
      <c r="I34" s="119" t="s">
        <v>483</v>
      </c>
      <c r="J34" s="118" t="s">
        <v>485</v>
      </c>
      <c r="L34" s="38"/>
    </row>
    <row r="35" spans="2:12" s="1" customFormat="1" ht="14.45" customHeight="1">
      <c r="B35" s="38"/>
      <c r="D35" s="109" t="s">
        <v>486</v>
      </c>
      <c r="E35" s="109" t="s">
        <v>487</v>
      </c>
      <c r="F35" s="120">
        <f>ROUND((SUM(BE93:BE189)),  2)</f>
        <v>0</v>
      </c>
      <c r="I35" s="121">
        <v>0.21</v>
      </c>
      <c r="J35" s="120">
        <f>ROUND(((SUM(BE93:BE189))*I35),  2)</f>
        <v>0</v>
      </c>
      <c r="L35" s="38"/>
    </row>
    <row r="36" spans="2:12" s="1" customFormat="1" ht="14.45" customHeight="1">
      <c r="B36" s="38"/>
      <c r="E36" s="109" t="s">
        <v>488</v>
      </c>
      <c r="F36" s="120">
        <f>ROUND((SUM(BF93:BF189)),  2)</f>
        <v>0</v>
      </c>
      <c r="I36" s="121">
        <v>0.15</v>
      </c>
      <c r="J36" s="120">
        <f>ROUND(((SUM(BF93:BF189))*I36),  2)</f>
        <v>0</v>
      </c>
      <c r="L36" s="38"/>
    </row>
    <row r="37" spans="2:12" s="1" customFormat="1" ht="14.45" hidden="1" customHeight="1">
      <c r="B37" s="38"/>
      <c r="E37" s="109" t="s">
        <v>489</v>
      </c>
      <c r="F37" s="120">
        <f>ROUND((SUM(BG93:BG189)),  2)</f>
        <v>0</v>
      </c>
      <c r="I37" s="121">
        <v>0.21</v>
      </c>
      <c r="J37" s="120">
        <f>0</f>
        <v>0</v>
      </c>
      <c r="L37" s="38"/>
    </row>
    <row r="38" spans="2:12" s="1" customFormat="1" ht="14.45" hidden="1" customHeight="1">
      <c r="B38" s="38"/>
      <c r="E38" s="109" t="s">
        <v>490</v>
      </c>
      <c r="F38" s="120">
        <f>ROUND((SUM(BH93:BH189)),  2)</f>
        <v>0</v>
      </c>
      <c r="I38" s="121">
        <v>0.15</v>
      </c>
      <c r="J38" s="120">
        <f>0</f>
        <v>0</v>
      </c>
      <c r="L38" s="38"/>
    </row>
    <row r="39" spans="2:12" s="1" customFormat="1" ht="14.45" hidden="1" customHeight="1">
      <c r="B39" s="38"/>
      <c r="E39" s="109" t="s">
        <v>491</v>
      </c>
      <c r="F39" s="120">
        <f>ROUND((SUM(BI93:BI189)),  2)</f>
        <v>0</v>
      </c>
      <c r="I39" s="121">
        <v>0</v>
      </c>
      <c r="J39" s="120">
        <f>0</f>
        <v>0</v>
      </c>
      <c r="L39" s="38"/>
    </row>
    <row r="40" spans="2:12" s="1" customFormat="1" ht="6.95" customHeight="1">
      <c r="B40" s="38"/>
      <c r="I40" s="110"/>
      <c r="L40" s="38"/>
    </row>
    <row r="41" spans="2:12" s="1" customFormat="1" ht="25.35" customHeight="1">
      <c r="B41" s="38"/>
      <c r="C41" s="122"/>
      <c r="D41" s="123" t="s">
        <v>492</v>
      </c>
      <c r="E41" s="124"/>
      <c r="F41" s="124"/>
      <c r="G41" s="125" t="s">
        <v>493</v>
      </c>
      <c r="H41" s="126" t="s">
        <v>494</v>
      </c>
      <c r="I41" s="127"/>
      <c r="J41" s="128">
        <f>SUM(J32:J39)</f>
        <v>0</v>
      </c>
      <c r="K41" s="129"/>
      <c r="L41" s="38"/>
    </row>
    <row r="42" spans="2:12" s="1" customFormat="1" ht="14.45" customHeight="1">
      <c r="B42" s="130"/>
      <c r="C42" s="131"/>
      <c r="D42" s="131"/>
      <c r="E42" s="131"/>
      <c r="F42" s="131"/>
      <c r="G42" s="131"/>
      <c r="H42" s="131"/>
      <c r="I42" s="132"/>
      <c r="J42" s="131"/>
      <c r="K42" s="131"/>
      <c r="L42" s="38"/>
    </row>
    <row r="46" spans="2:12" s="1" customFormat="1" ht="6.95" customHeight="1">
      <c r="B46" s="133"/>
      <c r="C46" s="134"/>
      <c r="D46" s="134"/>
      <c r="E46" s="134"/>
      <c r="F46" s="134"/>
      <c r="G46" s="134"/>
      <c r="H46" s="134"/>
      <c r="I46" s="135"/>
      <c r="J46" s="134"/>
      <c r="K46" s="134"/>
      <c r="L46" s="38"/>
    </row>
    <row r="47" spans="2:12" s="1" customFormat="1" ht="24.95" customHeight="1">
      <c r="B47" s="34"/>
      <c r="C47" s="23" t="s">
        <v>569</v>
      </c>
      <c r="D47" s="35"/>
      <c r="E47" s="35"/>
      <c r="F47" s="35"/>
      <c r="G47" s="35"/>
      <c r="H47" s="35"/>
      <c r="I47" s="110"/>
      <c r="J47" s="35"/>
      <c r="K47" s="35"/>
      <c r="L47" s="38"/>
    </row>
    <row r="48" spans="2:12" s="1" customFormat="1" ht="6.95" customHeight="1">
      <c r="B48" s="34"/>
      <c r="C48" s="35"/>
      <c r="D48" s="35"/>
      <c r="E48" s="35"/>
      <c r="F48" s="35"/>
      <c r="G48" s="35"/>
      <c r="H48" s="35"/>
      <c r="I48" s="110"/>
      <c r="J48" s="35"/>
      <c r="K48" s="35"/>
      <c r="L48" s="38"/>
    </row>
    <row r="49" spans="2:47" s="1" customFormat="1" ht="12" customHeight="1">
      <c r="B49" s="34"/>
      <c r="C49" s="29" t="s">
        <v>462</v>
      </c>
      <c r="D49" s="35"/>
      <c r="E49" s="35"/>
      <c r="F49" s="35"/>
      <c r="G49" s="35"/>
      <c r="H49" s="35"/>
      <c r="I49" s="110"/>
      <c r="J49" s="35"/>
      <c r="K49" s="35"/>
      <c r="L49" s="38"/>
    </row>
    <row r="50" spans="2:47" s="1" customFormat="1" ht="16.5" customHeight="1">
      <c r="B50" s="34"/>
      <c r="C50" s="35"/>
      <c r="D50" s="35"/>
      <c r="E50" s="485" t="str">
        <f>E7</f>
        <v>Kanalizace Klučov - napojení místních částí Žhery a Skramníky - UZ+ NN - doplnění dotazů</v>
      </c>
      <c r="F50" s="486"/>
      <c r="G50" s="486"/>
      <c r="H50" s="486"/>
      <c r="I50" s="110"/>
      <c r="J50" s="35"/>
      <c r="K50" s="35"/>
      <c r="L50" s="38"/>
    </row>
    <row r="51" spans="2:47" ht="12" customHeight="1">
      <c r="B51" s="21"/>
      <c r="C51" s="29" t="s">
        <v>567</v>
      </c>
      <c r="D51" s="22"/>
      <c r="E51" s="22"/>
      <c r="F51" s="22"/>
      <c r="G51" s="22"/>
      <c r="H51" s="22"/>
      <c r="J51" s="22"/>
      <c r="K51" s="22"/>
      <c r="L51" s="20"/>
    </row>
    <row r="52" spans="2:47" s="1" customFormat="1" ht="16.5" customHeight="1">
      <c r="B52" s="34"/>
      <c r="C52" s="35"/>
      <c r="D52" s="35"/>
      <c r="E52" s="485" t="s">
        <v>1117</v>
      </c>
      <c r="F52" s="461"/>
      <c r="G52" s="461"/>
      <c r="H52" s="461"/>
      <c r="I52" s="110"/>
      <c r="J52" s="35"/>
      <c r="K52" s="35"/>
      <c r="L52" s="38"/>
    </row>
    <row r="53" spans="2:47" s="1" customFormat="1" ht="12" customHeight="1">
      <c r="B53" s="34"/>
      <c r="C53" s="29" t="s">
        <v>1019</v>
      </c>
      <c r="D53" s="35"/>
      <c r="E53" s="35"/>
      <c r="F53" s="35"/>
      <c r="G53" s="35"/>
      <c r="H53" s="35"/>
      <c r="I53" s="110"/>
      <c r="J53" s="35"/>
      <c r="K53" s="35"/>
      <c r="L53" s="38"/>
    </row>
    <row r="54" spans="2:47" s="1" customFormat="1" ht="16.5" customHeight="1">
      <c r="B54" s="34"/>
      <c r="C54" s="35"/>
      <c r="D54" s="35"/>
      <c r="E54" s="462" t="str">
        <f>E11</f>
        <v>SO_03.1 - Domovní čerpací stanice - uznatelné náklady</v>
      </c>
      <c r="F54" s="461"/>
      <c r="G54" s="461"/>
      <c r="H54" s="461"/>
      <c r="I54" s="110"/>
      <c r="J54" s="35"/>
      <c r="K54" s="35"/>
      <c r="L54" s="38"/>
    </row>
    <row r="55" spans="2:47" s="1" customFormat="1" ht="6.95" customHeight="1">
      <c r="B55" s="34"/>
      <c r="C55" s="35"/>
      <c r="D55" s="35"/>
      <c r="E55" s="35"/>
      <c r="F55" s="35"/>
      <c r="G55" s="35"/>
      <c r="H55" s="35"/>
      <c r="I55" s="110"/>
      <c r="J55" s="35"/>
      <c r="K55" s="35"/>
      <c r="L55" s="38"/>
    </row>
    <row r="56" spans="2:47" s="1" customFormat="1" ht="12" customHeight="1">
      <c r="B56" s="34"/>
      <c r="C56" s="29" t="s">
        <v>466</v>
      </c>
      <c r="D56" s="35"/>
      <c r="E56" s="35"/>
      <c r="F56" s="27" t="str">
        <f>F14</f>
        <v xml:space="preserve"> </v>
      </c>
      <c r="G56" s="35"/>
      <c r="H56" s="35"/>
      <c r="I56" s="111" t="s">
        <v>468</v>
      </c>
      <c r="J56" s="55" t="str">
        <f>IF(J14="","",J14)</f>
        <v>12. 7. 2018</v>
      </c>
      <c r="K56" s="35"/>
      <c r="L56" s="38"/>
    </row>
    <row r="57" spans="2:47" s="1" customFormat="1" ht="6.95" customHeight="1">
      <c r="B57" s="34"/>
      <c r="C57" s="35"/>
      <c r="D57" s="35"/>
      <c r="E57" s="35"/>
      <c r="F57" s="35"/>
      <c r="G57" s="35"/>
      <c r="H57" s="35"/>
      <c r="I57" s="110"/>
      <c r="J57" s="35"/>
      <c r="K57" s="35"/>
      <c r="L57" s="38"/>
    </row>
    <row r="58" spans="2:47" s="1" customFormat="1" ht="13.7" customHeight="1">
      <c r="B58" s="34"/>
      <c r="C58" s="29" t="s">
        <v>470</v>
      </c>
      <c r="D58" s="35"/>
      <c r="E58" s="35"/>
      <c r="F58" s="27" t="str">
        <f>E17</f>
        <v xml:space="preserve"> </v>
      </c>
      <c r="G58" s="35"/>
      <c r="H58" s="35"/>
      <c r="I58" s="111" t="s">
        <v>476</v>
      </c>
      <c r="J58" s="32" t="str">
        <f>E23</f>
        <v>Ing. Martin Herman</v>
      </c>
      <c r="K58" s="35"/>
      <c r="L58" s="38"/>
    </row>
    <row r="59" spans="2:47" s="1" customFormat="1" ht="24.95" customHeight="1">
      <c r="B59" s="34"/>
      <c r="C59" s="29" t="s">
        <v>474</v>
      </c>
      <c r="D59" s="35"/>
      <c r="E59" s="35"/>
      <c r="F59" s="27" t="str">
        <f>IF(E20="","",E20)</f>
        <v>Vyplň údaj</v>
      </c>
      <c r="G59" s="35"/>
      <c r="H59" s="35"/>
      <c r="I59" s="111" t="s">
        <v>479</v>
      </c>
      <c r="J59" s="32" t="str">
        <f>E26</f>
        <v>VIS s.r.o., Hradec Králové, Dita Paštová</v>
      </c>
      <c r="K59" s="35"/>
      <c r="L59" s="38"/>
    </row>
    <row r="60" spans="2:47" s="1" customFormat="1" ht="10.35" customHeight="1">
      <c r="B60" s="34"/>
      <c r="C60" s="35"/>
      <c r="D60" s="35"/>
      <c r="E60" s="35"/>
      <c r="F60" s="35"/>
      <c r="G60" s="35"/>
      <c r="H60" s="35"/>
      <c r="I60" s="110"/>
      <c r="J60" s="35"/>
      <c r="K60" s="35"/>
      <c r="L60" s="38"/>
    </row>
    <row r="61" spans="2:47" s="1" customFormat="1" ht="29.25" customHeight="1">
      <c r="B61" s="34"/>
      <c r="C61" s="136" t="s">
        <v>570</v>
      </c>
      <c r="D61" s="42"/>
      <c r="E61" s="42"/>
      <c r="F61" s="42"/>
      <c r="G61" s="42"/>
      <c r="H61" s="42"/>
      <c r="I61" s="137"/>
      <c r="J61" s="138" t="s">
        <v>571</v>
      </c>
      <c r="K61" s="42"/>
      <c r="L61" s="38"/>
    </row>
    <row r="62" spans="2:47" s="1" customFormat="1" ht="10.35" customHeight="1">
      <c r="B62" s="34"/>
      <c r="C62" s="35"/>
      <c r="D62" s="35"/>
      <c r="E62" s="35"/>
      <c r="F62" s="35"/>
      <c r="G62" s="35"/>
      <c r="H62" s="35"/>
      <c r="I62" s="110"/>
      <c r="J62" s="35"/>
      <c r="K62" s="35"/>
      <c r="L62" s="38"/>
    </row>
    <row r="63" spans="2:47" s="1" customFormat="1" ht="22.9" customHeight="1">
      <c r="B63" s="34"/>
      <c r="C63" s="139" t="s">
        <v>572</v>
      </c>
      <c r="D63" s="35"/>
      <c r="E63" s="35"/>
      <c r="F63" s="35"/>
      <c r="G63" s="35"/>
      <c r="H63" s="35"/>
      <c r="I63" s="110"/>
      <c r="J63" s="72">
        <f>J93</f>
        <v>0</v>
      </c>
      <c r="K63" s="35"/>
      <c r="L63" s="38"/>
      <c r="AU63" s="17" t="s">
        <v>573</v>
      </c>
    </row>
    <row r="64" spans="2:47" s="8" customFormat="1" ht="24.95" customHeight="1">
      <c r="B64" s="140"/>
      <c r="C64" s="141"/>
      <c r="D64" s="142" t="s">
        <v>574</v>
      </c>
      <c r="E64" s="143"/>
      <c r="F64" s="143"/>
      <c r="G64" s="143"/>
      <c r="H64" s="143"/>
      <c r="I64" s="144"/>
      <c r="J64" s="145">
        <f>J94</f>
        <v>0</v>
      </c>
      <c r="K64" s="141"/>
      <c r="L64" s="146"/>
    </row>
    <row r="65" spans="2:12" s="9" customFormat="1" ht="19.899999999999999" customHeight="1">
      <c r="B65" s="147"/>
      <c r="C65" s="92"/>
      <c r="D65" s="148" t="s">
        <v>575</v>
      </c>
      <c r="E65" s="149"/>
      <c r="F65" s="149"/>
      <c r="G65" s="149"/>
      <c r="H65" s="149"/>
      <c r="I65" s="150"/>
      <c r="J65" s="151">
        <f>J95</f>
        <v>0</v>
      </c>
      <c r="K65" s="92"/>
      <c r="L65" s="152"/>
    </row>
    <row r="66" spans="2:12" s="9" customFormat="1" ht="19.899999999999999" customHeight="1">
      <c r="B66" s="147"/>
      <c r="C66" s="92"/>
      <c r="D66" s="148" t="s">
        <v>577</v>
      </c>
      <c r="E66" s="149"/>
      <c r="F66" s="149"/>
      <c r="G66" s="149"/>
      <c r="H66" s="149"/>
      <c r="I66" s="150"/>
      <c r="J66" s="151">
        <f>J141</f>
        <v>0</v>
      </c>
      <c r="K66" s="92"/>
      <c r="L66" s="152"/>
    </row>
    <row r="67" spans="2:12" s="9" customFormat="1" ht="19.899999999999999" customHeight="1">
      <c r="B67" s="147"/>
      <c r="C67" s="92"/>
      <c r="D67" s="148" t="s">
        <v>578</v>
      </c>
      <c r="E67" s="149"/>
      <c r="F67" s="149"/>
      <c r="G67" s="149"/>
      <c r="H67" s="149"/>
      <c r="I67" s="150"/>
      <c r="J67" s="151">
        <f>J149</f>
        <v>0</v>
      </c>
      <c r="K67" s="92"/>
      <c r="L67" s="152"/>
    </row>
    <row r="68" spans="2:12" s="9" customFormat="1" ht="19.899999999999999" customHeight="1">
      <c r="B68" s="147"/>
      <c r="C68" s="92"/>
      <c r="D68" s="148" t="s">
        <v>579</v>
      </c>
      <c r="E68" s="149"/>
      <c r="F68" s="149"/>
      <c r="G68" s="149"/>
      <c r="H68" s="149"/>
      <c r="I68" s="150"/>
      <c r="J68" s="151">
        <f>J167</f>
        <v>0</v>
      </c>
      <c r="K68" s="92"/>
      <c r="L68" s="152"/>
    </row>
    <row r="69" spans="2:12" s="9" customFormat="1" ht="19.899999999999999" customHeight="1">
      <c r="B69" s="147"/>
      <c r="C69" s="92"/>
      <c r="D69" s="148" t="s">
        <v>580</v>
      </c>
      <c r="E69" s="149"/>
      <c r="F69" s="149"/>
      <c r="G69" s="149"/>
      <c r="H69" s="149"/>
      <c r="I69" s="150"/>
      <c r="J69" s="151">
        <f>J172</f>
        <v>0</v>
      </c>
      <c r="K69" s="92"/>
      <c r="L69" s="152"/>
    </row>
    <row r="70" spans="2:12" s="9" customFormat="1" ht="19.899999999999999" customHeight="1">
      <c r="B70" s="147"/>
      <c r="C70" s="92"/>
      <c r="D70" s="148" t="s">
        <v>581</v>
      </c>
      <c r="E70" s="149"/>
      <c r="F70" s="149"/>
      <c r="G70" s="149"/>
      <c r="H70" s="149"/>
      <c r="I70" s="150"/>
      <c r="J70" s="151">
        <f>J179</f>
        <v>0</v>
      </c>
      <c r="K70" s="92"/>
      <c r="L70" s="152"/>
    </row>
    <row r="71" spans="2:12" s="9" customFormat="1" ht="19.899999999999999" customHeight="1">
      <c r="B71" s="147"/>
      <c r="C71" s="92"/>
      <c r="D71" s="148" t="s">
        <v>582</v>
      </c>
      <c r="E71" s="149"/>
      <c r="F71" s="149"/>
      <c r="G71" s="149"/>
      <c r="H71" s="149"/>
      <c r="I71" s="150"/>
      <c r="J71" s="151">
        <f>J188</f>
        <v>0</v>
      </c>
      <c r="K71" s="92"/>
      <c r="L71" s="152"/>
    </row>
    <row r="72" spans="2:12" s="1" customFormat="1" ht="21.75" customHeight="1">
      <c r="B72" s="34"/>
      <c r="C72" s="35"/>
      <c r="D72" s="35"/>
      <c r="E72" s="35"/>
      <c r="F72" s="35"/>
      <c r="G72" s="35"/>
      <c r="H72" s="35"/>
      <c r="I72" s="110"/>
      <c r="J72" s="35"/>
      <c r="K72" s="35"/>
      <c r="L72" s="38"/>
    </row>
    <row r="73" spans="2:12" s="1" customFormat="1" ht="6.95" customHeight="1">
      <c r="B73" s="46"/>
      <c r="C73" s="47"/>
      <c r="D73" s="47"/>
      <c r="E73" s="47"/>
      <c r="F73" s="47"/>
      <c r="G73" s="47"/>
      <c r="H73" s="47"/>
      <c r="I73" s="132"/>
      <c r="J73" s="47"/>
      <c r="K73" s="47"/>
      <c r="L73" s="38"/>
    </row>
    <row r="77" spans="2:12" s="1" customFormat="1" ht="6.95" customHeight="1">
      <c r="B77" s="48"/>
      <c r="C77" s="49"/>
      <c r="D77" s="49"/>
      <c r="E77" s="49"/>
      <c r="F77" s="49"/>
      <c r="G77" s="49"/>
      <c r="H77" s="49"/>
      <c r="I77" s="135"/>
      <c r="J77" s="49"/>
      <c r="K77" s="49"/>
      <c r="L77" s="38"/>
    </row>
    <row r="78" spans="2:12" s="1" customFormat="1" ht="24.95" customHeight="1">
      <c r="B78" s="34"/>
      <c r="C78" s="23" t="s">
        <v>583</v>
      </c>
      <c r="D78" s="35"/>
      <c r="E78" s="35"/>
      <c r="F78" s="35"/>
      <c r="G78" s="35"/>
      <c r="H78" s="35"/>
      <c r="I78" s="110"/>
      <c r="J78" s="35"/>
      <c r="K78" s="35"/>
      <c r="L78" s="38"/>
    </row>
    <row r="79" spans="2:12" s="1" customFormat="1" ht="6.95" customHeight="1">
      <c r="B79" s="34"/>
      <c r="C79" s="35"/>
      <c r="D79" s="35"/>
      <c r="E79" s="35"/>
      <c r="F79" s="35"/>
      <c r="G79" s="35"/>
      <c r="H79" s="35"/>
      <c r="I79" s="110"/>
      <c r="J79" s="35"/>
      <c r="K79" s="35"/>
      <c r="L79" s="38"/>
    </row>
    <row r="80" spans="2:12" s="1" customFormat="1" ht="12" customHeight="1">
      <c r="B80" s="34"/>
      <c r="C80" s="29" t="s">
        <v>462</v>
      </c>
      <c r="D80" s="35"/>
      <c r="E80" s="35"/>
      <c r="F80" s="35"/>
      <c r="G80" s="35"/>
      <c r="H80" s="35"/>
      <c r="I80" s="110"/>
      <c r="J80" s="35"/>
      <c r="K80" s="35"/>
      <c r="L80" s="38"/>
    </row>
    <row r="81" spans="2:65" s="1" customFormat="1" ht="16.5" customHeight="1">
      <c r="B81" s="34"/>
      <c r="C81" s="35"/>
      <c r="D81" s="35"/>
      <c r="E81" s="485" t="str">
        <f>E7</f>
        <v>Kanalizace Klučov - napojení místních částí Žhery a Skramníky - UZ+ NN - doplnění dotazů</v>
      </c>
      <c r="F81" s="486"/>
      <c r="G81" s="486"/>
      <c r="H81" s="486"/>
      <c r="I81" s="110"/>
      <c r="J81" s="35"/>
      <c r="K81" s="35"/>
      <c r="L81" s="38"/>
    </row>
    <row r="82" spans="2:65" ht="12" customHeight="1">
      <c r="B82" s="21"/>
      <c r="C82" s="29" t="s">
        <v>567</v>
      </c>
      <c r="D82" s="22"/>
      <c r="E82" s="22"/>
      <c r="F82" s="22"/>
      <c r="G82" s="22"/>
      <c r="H82" s="22"/>
      <c r="J82" s="22"/>
      <c r="K82" s="22"/>
      <c r="L82" s="20"/>
    </row>
    <row r="83" spans="2:65" s="1" customFormat="1" ht="16.5" customHeight="1">
      <c r="B83" s="34"/>
      <c r="C83" s="35"/>
      <c r="D83" s="35"/>
      <c r="E83" s="485" t="s">
        <v>1117</v>
      </c>
      <c r="F83" s="461"/>
      <c r="G83" s="461"/>
      <c r="H83" s="461"/>
      <c r="I83" s="110"/>
      <c r="J83" s="35"/>
      <c r="K83" s="35"/>
      <c r="L83" s="38"/>
    </row>
    <row r="84" spans="2:65" s="1" customFormat="1" ht="12" customHeight="1">
      <c r="B84" s="34"/>
      <c r="C84" s="29" t="s">
        <v>1019</v>
      </c>
      <c r="D84" s="35"/>
      <c r="E84" s="35"/>
      <c r="F84" s="35"/>
      <c r="G84" s="35"/>
      <c r="H84" s="35"/>
      <c r="I84" s="110"/>
      <c r="J84" s="35"/>
      <c r="K84" s="35"/>
      <c r="L84" s="38"/>
    </row>
    <row r="85" spans="2:65" s="1" customFormat="1" ht="16.5" customHeight="1">
      <c r="B85" s="34"/>
      <c r="C85" s="35"/>
      <c r="D85" s="35"/>
      <c r="E85" s="462" t="str">
        <f>E11</f>
        <v>SO_03.1 - Domovní čerpací stanice - uznatelné náklady</v>
      </c>
      <c r="F85" s="461"/>
      <c r="G85" s="461"/>
      <c r="H85" s="461"/>
      <c r="I85" s="110"/>
      <c r="J85" s="35"/>
      <c r="K85" s="35"/>
      <c r="L85" s="38"/>
    </row>
    <row r="86" spans="2:65" s="1" customFormat="1" ht="6.95" customHeight="1">
      <c r="B86" s="34"/>
      <c r="C86" s="35"/>
      <c r="D86" s="35"/>
      <c r="E86" s="35"/>
      <c r="F86" s="35"/>
      <c r="G86" s="35"/>
      <c r="H86" s="35"/>
      <c r="I86" s="110"/>
      <c r="J86" s="35"/>
      <c r="K86" s="35"/>
      <c r="L86" s="38"/>
    </row>
    <row r="87" spans="2:65" s="1" customFormat="1" ht="12" customHeight="1">
      <c r="B87" s="34"/>
      <c r="C87" s="29" t="s">
        <v>466</v>
      </c>
      <c r="D87" s="35"/>
      <c r="E87" s="35"/>
      <c r="F87" s="27" t="str">
        <f>F14</f>
        <v xml:space="preserve"> </v>
      </c>
      <c r="G87" s="35"/>
      <c r="H87" s="35"/>
      <c r="I87" s="111" t="s">
        <v>468</v>
      </c>
      <c r="J87" s="55" t="str">
        <f>IF(J14="","",J14)</f>
        <v>12. 7. 2018</v>
      </c>
      <c r="K87" s="35"/>
      <c r="L87" s="38"/>
    </row>
    <row r="88" spans="2:65" s="1" customFormat="1" ht="6.95" customHeight="1">
      <c r="B88" s="34"/>
      <c r="C88" s="35"/>
      <c r="D88" s="35"/>
      <c r="E88" s="35"/>
      <c r="F88" s="35"/>
      <c r="G88" s="35"/>
      <c r="H88" s="35"/>
      <c r="I88" s="110"/>
      <c r="J88" s="35"/>
      <c r="K88" s="35"/>
      <c r="L88" s="38"/>
    </row>
    <row r="89" spans="2:65" s="1" customFormat="1" ht="13.7" customHeight="1">
      <c r="B89" s="34"/>
      <c r="C89" s="29" t="s">
        <v>470</v>
      </c>
      <c r="D89" s="35"/>
      <c r="E89" s="35"/>
      <c r="F89" s="27" t="str">
        <f>E17</f>
        <v xml:space="preserve"> </v>
      </c>
      <c r="G89" s="35"/>
      <c r="H89" s="35"/>
      <c r="I89" s="111" t="s">
        <v>476</v>
      </c>
      <c r="J89" s="32" t="str">
        <f>E23</f>
        <v>Ing. Martin Herman</v>
      </c>
      <c r="K89" s="35"/>
      <c r="L89" s="38"/>
    </row>
    <row r="90" spans="2:65" s="1" customFormat="1" ht="24.95" customHeight="1">
      <c r="B90" s="34"/>
      <c r="C90" s="29" t="s">
        <v>474</v>
      </c>
      <c r="D90" s="35"/>
      <c r="E90" s="35"/>
      <c r="F90" s="27" t="str">
        <f>IF(E20="","",E20)</f>
        <v>Vyplň údaj</v>
      </c>
      <c r="G90" s="35"/>
      <c r="H90" s="35"/>
      <c r="I90" s="111" t="s">
        <v>479</v>
      </c>
      <c r="J90" s="32" t="str">
        <f>E26</f>
        <v>VIS s.r.o., Hradec Králové, Dita Paštová</v>
      </c>
      <c r="K90" s="35"/>
      <c r="L90" s="38"/>
    </row>
    <row r="91" spans="2:65" s="1" customFormat="1" ht="10.35" customHeight="1">
      <c r="B91" s="34"/>
      <c r="C91" s="35"/>
      <c r="D91" s="35"/>
      <c r="E91" s="35"/>
      <c r="F91" s="35"/>
      <c r="G91" s="35"/>
      <c r="H91" s="35"/>
      <c r="I91" s="110"/>
      <c r="J91" s="35"/>
      <c r="K91" s="35"/>
      <c r="L91" s="38"/>
    </row>
    <row r="92" spans="2:65" s="10" customFormat="1" ht="29.25" customHeight="1">
      <c r="B92" s="153"/>
      <c r="C92" s="154" t="s">
        <v>584</v>
      </c>
      <c r="D92" s="155" t="s">
        <v>501</v>
      </c>
      <c r="E92" s="155" t="s">
        <v>497</v>
      </c>
      <c r="F92" s="155" t="s">
        <v>498</v>
      </c>
      <c r="G92" s="155" t="s">
        <v>585</v>
      </c>
      <c r="H92" s="155" t="s">
        <v>586</v>
      </c>
      <c r="I92" s="156" t="s">
        <v>587</v>
      </c>
      <c r="J92" s="157" t="s">
        <v>571</v>
      </c>
      <c r="K92" s="158" t="s">
        <v>588</v>
      </c>
      <c r="L92" s="159"/>
      <c r="M92" s="63" t="s">
        <v>447</v>
      </c>
      <c r="N92" s="64" t="s">
        <v>486</v>
      </c>
      <c r="O92" s="64" t="s">
        <v>589</v>
      </c>
      <c r="P92" s="64" t="s">
        <v>590</v>
      </c>
      <c r="Q92" s="64" t="s">
        <v>591</v>
      </c>
      <c r="R92" s="64" t="s">
        <v>592</v>
      </c>
      <c r="S92" s="64" t="s">
        <v>593</v>
      </c>
      <c r="T92" s="65" t="s">
        <v>594</v>
      </c>
    </row>
    <row r="93" spans="2:65" s="1" customFormat="1" ht="22.9" customHeight="1">
      <c r="B93" s="34"/>
      <c r="C93" s="70" t="s">
        <v>595</v>
      </c>
      <c r="D93" s="35"/>
      <c r="E93" s="35"/>
      <c r="F93" s="35"/>
      <c r="G93" s="35"/>
      <c r="H93" s="35"/>
      <c r="I93" s="110"/>
      <c r="J93" s="160">
        <f>BK93</f>
        <v>0</v>
      </c>
      <c r="K93" s="35"/>
      <c r="L93" s="38"/>
      <c r="M93" s="66"/>
      <c r="N93" s="67"/>
      <c r="O93" s="67"/>
      <c r="P93" s="161">
        <f>P94</f>
        <v>0</v>
      </c>
      <c r="Q93" s="67"/>
      <c r="R93" s="161">
        <f>R94</f>
        <v>76.73973500000001</v>
      </c>
      <c r="S93" s="67"/>
      <c r="T93" s="162">
        <f>T94</f>
        <v>15.1425</v>
      </c>
      <c r="AT93" s="17" t="s">
        <v>515</v>
      </c>
      <c r="AU93" s="17" t="s">
        <v>573</v>
      </c>
      <c r="BK93" s="163">
        <f>BK94</f>
        <v>0</v>
      </c>
    </row>
    <row r="94" spans="2:65" s="11" customFormat="1" ht="25.9" customHeight="1">
      <c r="B94" s="164"/>
      <c r="C94" s="165"/>
      <c r="D94" s="166" t="s">
        <v>515</v>
      </c>
      <c r="E94" s="167" t="s">
        <v>596</v>
      </c>
      <c r="F94" s="167" t="s">
        <v>597</v>
      </c>
      <c r="G94" s="165"/>
      <c r="H94" s="165"/>
      <c r="I94" s="168"/>
      <c r="J94" s="169">
        <f>BK94</f>
        <v>0</v>
      </c>
      <c r="K94" s="165"/>
      <c r="L94" s="170"/>
      <c r="M94" s="171"/>
      <c r="N94" s="172"/>
      <c r="O94" s="172"/>
      <c r="P94" s="173">
        <f>P95+P141+P149+P167+P172+P179+P188</f>
        <v>0</v>
      </c>
      <c r="Q94" s="172"/>
      <c r="R94" s="173">
        <f>R95+R141+R149+R167+R172+R179+R188</f>
        <v>76.73973500000001</v>
      </c>
      <c r="S94" s="172"/>
      <c r="T94" s="174">
        <f>T95+T141+T149+T167+T172+T179+T188</f>
        <v>15.1425</v>
      </c>
      <c r="AR94" s="175" t="s">
        <v>523</v>
      </c>
      <c r="AT94" s="176" t="s">
        <v>515</v>
      </c>
      <c r="AU94" s="176" t="s">
        <v>516</v>
      </c>
      <c r="AY94" s="175" t="s">
        <v>598</v>
      </c>
      <c r="BK94" s="177">
        <f>BK95+BK141+BK149+BK167+BK172+BK179+BK188</f>
        <v>0</v>
      </c>
    </row>
    <row r="95" spans="2:65" s="11" customFormat="1" ht="22.9" customHeight="1">
      <c r="B95" s="164"/>
      <c r="C95" s="165"/>
      <c r="D95" s="166" t="s">
        <v>515</v>
      </c>
      <c r="E95" s="178" t="s">
        <v>523</v>
      </c>
      <c r="F95" s="178" t="s">
        <v>599</v>
      </c>
      <c r="G95" s="165"/>
      <c r="H95" s="165"/>
      <c r="I95" s="168"/>
      <c r="J95" s="179">
        <f>BK95</f>
        <v>0</v>
      </c>
      <c r="K95" s="165"/>
      <c r="L95" s="170"/>
      <c r="M95" s="171"/>
      <c r="N95" s="172"/>
      <c r="O95" s="172"/>
      <c r="P95" s="173">
        <f>SUM(P96:P140)</f>
        <v>0</v>
      </c>
      <c r="Q95" s="172"/>
      <c r="R95" s="173">
        <f>SUM(R96:R140)</f>
        <v>74.356364999999997</v>
      </c>
      <c r="S95" s="172"/>
      <c r="T95" s="174">
        <f>SUM(T96:T140)</f>
        <v>15.1425</v>
      </c>
      <c r="AR95" s="175" t="s">
        <v>523</v>
      </c>
      <c r="AT95" s="176" t="s">
        <v>515</v>
      </c>
      <c r="AU95" s="176" t="s">
        <v>523</v>
      </c>
      <c r="AY95" s="175" t="s">
        <v>598</v>
      </c>
      <c r="BK95" s="177">
        <f>SUM(BK96:BK140)</f>
        <v>0</v>
      </c>
    </row>
    <row r="96" spans="2:65" s="1" customFormat="1" ht="16.5" customHeight="1">
      <c r="B96" s="34"/>
      <c r="C96" s="180" t="s">
        <v>523</v>
      </c>
      <c r="D96" s="180" t="s">
        <v>600</v>
      </c>
      <c r="E96" s="181" t="s">
        <v>1119</v>
      </c>
      <c r="F96" s="182" t="s">
        <v>1120</v>
      </c>
      <c r="G96" s="183" t="s">
        <v>603</v>
      </c>
      <c r="H96" s="184">
        <v>4.5</v>
      </c>
      <c r="I96" s="185"/>
      <c r="J96" s="186">
        <f>ROUND(I96*H96,2)</f>
        <v>0</v>
      </c>
      <c r="K96" s="182" t="s">
        <v>604</v>
      </c>
      <c r="L96" s="38"/>
      <c r="M96" s="187" t="s">
        <v>447</v>
      </c>
      <c r="N96" s="188" t="s">
        <v>487</v>
      </c>
      <c r="O96" s="60"/>
      <c r="P96" s="189">
        <f>O96*H96</f>
        <v>0</v>
      </c>
      <c r="Q96" s="189">
        <v>0</v>
      </c>
      <c r="R96" s="189">
        <f>Q96*H96</f>
        <v>0</v>
      </c>
      <c r="S96" s="189">
        <v>0.26</v>
      </c>
      <c r="T96" s="190">
        <f>S96*H96</f>
        <v>1.17</v>
      </c>
      <c r="AR96" s="17" t="s">
        <v>605</v>
      </c>
      <c r="AT96" s="17" t="s">
        <v>600</v>
      </c>
      <c r="AU96" s="17" t="s">
        <v>525</v>
      </c>
      <c r="AY96" s="17" t="s">
        <v>598</v>
      </c>
      <c r="BE96" s="191">
        <f>IF(N96="základní",J96,0)</f>
        <v>0</v>
      </c>
      <c r="BF96" s="191">
        <f>IF(N96="snížená",J96,0)</f>
        <v>0</v>
      </c>
      <c r="BG96" s="191">
        <f>IF(N96="zákl. přenesená",J96,0)</f>
        <v>0</v>
      </c>
      <c r="BH96" s="191">
        <f>IF(N96="sníž. přenesená",J96,0)</f>
        <v>0</v>
      </c>
      <c r="BI96" s="191">
        <f>IF(N96="nulová",J96,0)</f>
        <v>0</v>
      </c>
      <c r="BJ96" s="17" t="s">
        <v>523</v>
      </c>
      <c r="BK96" s="191">
        <f>ROUND(I96*H96,2)</f>
        <v>0</v>
      </c>
      <c r="BL96" s="17" t="s">
        <v>605</v>
      </c>
      <c r="BM96" s="17" t="s">
        <v>611</v>
      </c>
    </row>
    <row r="97" spans="2:65" s="12" customFormat="1">
      <c r="B97" s="192"/>
      <c r="C97" s="193"/>
      <c r="D97" s="194" t="s">
        <v>607</v>
      </c>
      <c r="E97" s="195" t="s">
        <v>447</v>
      </c>
      <c r="F97" s="196" t="s">
        <v>1121</v>
      </c>
      <c r="G97" s="193"/>
      <c r="H97" s="197">
        <v>4.5</v>
      </c>
      <c r="I97" s="198"/>
      <c r="J97" s="193"/>
      <c r="K97" s="193"/>
      <c r="L97" s="199"/>
      <c r="M97" s="200"/>
      <c r="N97" s="201"/>
      <c r="O97" s="201"/>
      <c r="P97" s="201"/>
      <c r="Q97" s="201"/>
      <c r="R97" s="201"/>
      <c r="S97" s="201"/>
      <c r="T97" s="202"/>
      <c r="AT97" s="203" t="s">
        <v>607</v>
      </c>
      <c r="AU97" s="203" t="s">
        <v>525</v>
      </c>
      <c r="AV97" s="12" t="s">
        <v>525</v>
      </c>
      <c r="AW97" s="12" t="s">
        <v>478</v>
      </c>
      <c r="AX97" s="12" t="s">
        <v>523</v>
      </c>
      <c r="AY97" s="203" t="s">
        <v>598</v>
      </c>
    </row>
    <row r="98" spans="2:65" s="1" customFormat="1" ht="16.5" customHeight="1">
      <c r="B98" s="34"/>
      <c r="C98" s="180" t="s">
        <v>525</v>
      </c>
      <c r="D98" s="180" t="s">
        <v>600</v>
      </c>
      <c r="E98" s="181" t="s">
        <v>613</v>
      </c>
      <c r="F98" s="182" t="s">
        <v>614</v>
      </c>
      <c r="G98" s="183" t="s">
        <v>603</v>
      </c>
      <c r="H98" s="184">
        <v>18</v>
      </c>
      <c r="I98" s="185"/>
      <c r="J98" s="186">
        <f>ROUND(I98*H98,2)</f>
        <v>0</v>
      </c>
      <c r="K98" s="182" t="s">
        <v>604</v>
      </c>
      <c r="L98" s="38"/>
      <c r="M98" s="187" t="s">
        <v>447</v>
      </c>
      <c r="N98" s="188" t="s">
        <v>487</v>
      </c>
      <c r="O98" s="60"/>
      <c r="P98" s="189">
        <f>O98*H98</f>
        <v>0</v>
      </c>
      <c r="Q98" s="189">
        <v>0</v>
      </c>
      <c r="R98" s="189">
        <f>Q98*H98</f>
        <v>0</v>
      </c>
      <c r="S98" s="189">
        <v>0.18</v>
      </c>
      <c r="T98" s="190">
        <f>S98*H98</f>
        <v>3.2399999999999998</v>
      </c>
      <c r="AR98" s="17" t="s">
        <v>605</v>
      </c>
      <c r="AT98" s="17" t="s">
        <v>600</v>
      </c>
      <c r="AU98" s="17" t="s">
        <v>525</v>
      </c>
      <c r="AY98" s="17" t="s">
        <v>598</v>
      </c>
      <c r="BE98" s="191">
        <f>IF(N98="základní",J98,0)</f>
        <v>0</v>
      </c>
      <c r="BF98" s="191">
        <f>IF(N98="snížená",J98,0)</f>
        <v>0</v>
      </c>
      <c r="BG98" s="191">
        <f>IF(N98="zákl. přenesená",J98,0)</f>
        <v>0</v>
      </c>
      <c r="BH98" s="191">
        <f>IF(N98="sníž. přenesená",J98,0)</f>
        <v>0</v>
      </c>
      <c r="BI98" s="191">
        <f>IF(N98="nulová",J98,0)</f>
        <v>0</v>
      </c>
      <c r="BJ98" s="17" t="s">
        <v>523</v>
      </c>
      <c r="BK98" s="191">
        <f>ROUND(I98*H98,2)</f>
        <v>0</v>
      </c>
      <c r="BL98" s="17" t="s">
        <v>605</v>
      </c>
      <c r="BM98" s="17" t="s">
        <v>615</v>
      </c>
    </row>
    <row r="99" spans="2:65" s="12" customFormat="1">
      <c r="B99" s="192"/>
      <c r="C99" s="193"/>
      <c r="D99" s="194" t="s">
        <v>607</v>
      </c>
      <c r="E99" s="195" t="s">
        <v>447</v>
      </c>
      <c r="F99" s="196" t="s">
        <v>1121</v>
      </c>
      <c r="G99" s="193"/>
      <c r="H99" s="197">
        <v>4.5</v>
      </c>
      <c r="I99" s="198"/>
      <c r="J99" s="193"/>
      <c r="K99" s="193"/>
      <c r="L99" s="199"/>
      <c r="M99" s="200"/>
      <c r="N99" s="201"/>
      <c r="O99" s="201"/>
      <c r="P99" s="201"/>
      <c r="Q99" s="201"/>
      <c r="R99" s="201"/>
      <c r="S99" s="201"/>
      <c r="T99" s="202"/>
      <c r="AT99" s="203" t="s">
        <v>607</v>
      </c>
      <c r="AU99" s="203" t="s">
        <v>525</v>
      </c>
      <c r="AV99" s="12" t="s">
        <v>525</v>
      </c>
      <c r="AW99" s="12" t="s">
        <v>478</v>
      </c>
      <c r="AX99" s="12" t="s">
        <v>516</v>
      </c>
      <c r="AY99" s="203" t="s">
        <v>598</v>
      </c>
    </row>
    <row r="100" spans="2:65" s="12" customFormat="1">
      <c r="B100" s="192"/>
      <c r="C100" s="193"/>
      <c r="D100" s="194" t="s">
        <v>607</v>
      </c>
      <c r="E100" s="195" t="s">
        <v>447</v>
      </c>
      <c r="F100" s="196" t="s">
        <v>1122</v>
      </c>
      <c r="G100" s="193"/>
      <c r="H100" s="197">
        <v>13.5</v>
      </c>
      <c r="I100" s="198"/>
      <c r="J100" s="193"/>
      <c r="K100" s="193"/>
      <c r="L100" s="199"/>
      <c r="M100" s="200"/>
      <c r="N100" s="201"/>
      <c r="O100" s="201"/>
      <c r="P100" s="201"/>
      <c r="Q100" s="201"/>
      <c r="R100" s="201"/>
      <c r="S100" s="201"/>
      <c r="T100" s="202"/>
      <c r="AT100" s="203" t="s">
        <v>607</v>
      </c>
      <c r="AU100" s="203" t="s">
        <v>525</v>
      </c>
      <c r="AV100" s="12" t="s">
        <v>525</v>
      </c>
      <c r="AW100" s="12" t="s">
        <v>478</v>
      </c>
      <c r="AX100" s="12" t="s">
        <v>516</v>
      </c>
      <c r="AY100" s="203" t="s">
        <v>598</v>
      </c>
    </row>
    <row r="101" spans="2:65" s="13" customFormat="1">
      <c r="B101" s="204"/>
      <c r="C101" s="205"/>
      <c r="D101" s="194" t="s">
        <v>607</v>
      </c>
      <c r="E101" s="206" t="s">
        <v>447</v>
      </c>
      <c r="F101" s="207" t="s">
        <v>627</v>
      </c>
      <c r="G101" s="205"/>
      <c r="H101" s="208">
        <v>18</v>
      </c>
      <c r="I101" s="209"/>
      <c r="J101" s="205"/>
      <c r="K101" s="205"/>
      <c r="L101" s="210"/>
      <c r="M101" s="211"/>
      <c r="N101" s="212"/>
      <c r="O101" s="212"/>
      <c r="P101" s="212"/>
      <c r="Q101" s="212"/>
      <c r="R101" s="212"/>
      <c r="S101" s="212"/>
      <c r="T101" s="213"/>
      <c r="AT101" s="214" t="s">
        <v>607</v>
      </c>
      <c r="AU101" s="214" t="s">
        <v>525</v>
      </c>
      <c r="AV101" s="13" t="s">
        <v>605</v>
      </c>
      <c r="AW101" s="13" t="s">
        <v>478</v>
      </c>
      <c r="AX101" s="13" t="s">
        <v>523</v>
      </c>
      <c r="AY101" s="214" t="s">
        <v>598</v>
      </c>
    </row>
    <row r="102" spans="2:65" s="1" customFormat="1" ht="16.5" customHeight="1">
      <c r="B102" s="34"/>
      <c r="C102" s="180" t="s">
        <v>612</v>
      </c>
      <c r="D102" s="180" t="s">
        <v>600</v>
      </c>
      <c r="E102" s="181" t="s">
        <v>1123</v>
      </c>
      <c r="F102" s="182" t="s">
        <v>1124</v>
      </c>
      <c r="G102" s="183" t="s">
        <v>603</v>
      </c>
      <c r="H102" s="184">
        <v>4.5</v>
      </c>
      <c r="I102" s="185"/>
      <c r="J102" s="186">
        <f>ROUND(I102*H102,2)</f>
        <v>0</v>
      </c>
      <c r="K102" s="182" t="s">
        <v>604</v>
      </c>
      <c r="L102" s="38"/>
      <c r="M102" s="187" t="s">
        <v>447</v>
      </c>
      <c r="N102" s="188" t="s">
        <v>487</v>
      </c>
      <c r="O102" s="60"/>
      <c r="P102" s="189">
        <f>O102*H102</f>
        <v>0</v>
      </c>
      <c r="Q102" s="189">
        <v>0</v>
      </c>
      <c r="R102" s="189">
        <f>Q102*H102</f>
        <v>0</v>
      </c>
      <c r="S102" s="189">
        <v>0.22</v>
      </c>
      <c r="T102" s="190">
        <f>S102*H102</f>
        <v>0.99</v>
      </c>
      <c r="AR102" s="17" t="s">
        <v>605</v>
      </c>
      <c r="AT102" s="17" t="s">
        <v>600</v>
      </c>
      <c r="AU102" s="17" t="s">
        <v>525</v>
      </c>
      <c r="AY102" s="17" t="s">
        <v>598</v>
      </c>
      <c r="BE102" s="191">
        <f>IF(N102="základní",J102,0)</f>
        <v>0</v>
      </c>
      <c r="BF102" s="191">
        <f>IF(N102="snížená",J102,0)</f>
        <v>0</v>
      </c>
      <c r="BG102" s="191">
        <f>IF(N102="zákl. přenesená",J102,0)</f>
        <v>0</v>
      </c>
      <c r="BH102" s="191">
        <f>IF(N102="sníž. přenesená",J102,0)</f>
        <v>0</v>
      </c>
      <c r="BI102" s="191">
        <f>IF(N102="nulová",J102,0)</f>
        <v>0</v>
      </c>
      <c r="BJ102" s="17" t="s">
        <v>523</v>
      </c>
      <c r="BK102" s="191">
        <f>ROUND(I102*H102,2)</f>
        <v>0</v>
      </c>
      <c r="BL102" s="17" t="s">
        <v>605</v>
      </c>
      <c r="BM102" s="17" t="s">
        <v>1125</v>
      </c>
    </row>
    <row r="103" spans="2:65" s="12" customFormat="1">
      <c r="B103" s="192"/>
      <c r="C103" s="193"/>
      <c r="D103" s="194" t="s">
        <v>607</v>
      </c>
      <c r="E103" s="195" t="s">
        <v>447</v>
      </c>
      <c r="F103" s="196" t="s">
        <v>1126</v>
      </c>
      <c r="G103" s="193"/>
      <c r="H103" s="197">
        <v>4.5</v>
      </c>
      <c r="I103" s="198"/>
      <c r="J103" s="193"/>
      <c r="K103" s="193"/>
      <c r="L103" s="199"/>
      <c r="M103" s="200"/>
      <c r="N103" s="201"/>
      <c r="O103" s="201"/>
      <c r="P103" s="201"/>
      <c r="Q103" s="201"/>
      <c r="R103" s="201"/>
      <c r="S103" s="201"/>
      <c r="T103" s="202"/>
      <c r="AT103" s="203" t="s">
        <v>607</v>
      </c>
      <c r="AU103" s="203" t="s">
        <v>525</v>
      </c>
      <c r="AV103" s="12" t="s">
        <v>525</v>
      </c>
      <c r="AW103" s="12" t="s">
        <v>478</v>
      </c>
      <c r="AX103" s="12" t="s">
        <v>523</v>
      </c>
      <c r="AY103" s="203" t="s">
        <v>598</v>
      </c>
    </row>
    <row r="104" spans="2:65" s="1" customFormat="1" ht="16.5" customHeight="1">
      <c r="B104" s="34"/>
      <c r="C104" s="180" t="s">
        <v>605</v>
      </c>
      <c r="D104" s="180" t="s">
        <v>600</v>
      </c>
      <c r="E104" s="181" t="s">
        <v>1127</v>
      </c>
      <c r="F104" s="182" t="s">
        <v>1128</v>
      </c>
      <c r="G104" s="183" t="s">
        <v>603</v>
      </c>
      <c r="H104" s="184">
        <v>4.5</v>
      </c>
      <c r="I104" s="185"/>
      <c r="J104" s="186">
        <f>ROUND(I104*H104,2)</f>
        <v>0</v>
      </c>
      <c r="K104" s="182" t="s">
        <v>604</v>
      </c>
      <c r="L104" s="38"/>
      <c r="M104" s="187" t="s">
        <v>447</v>
      </c>
      <c r="N104" s="188" t="s">
        <v>487</v>
      </c>
      <c r="O104" s="60"/>
      <c r="P104" s="189">
        <f>O104*H104</f>
        <v>0</v>
      </c>
      <c r="Q104" s="189">
        <v>0</v>
      </c>
      <c r="R104" s="189">
        <f>Q104*H104</f>
        <v>0</v>
      </c>
      <c r="S104" s="189">
        <v>0.28999999999999998</v>
      </c>
      <c r="T104" s="190">
        <f>S104*H104</f>
        <v>1.3049999999999999</v>
      </c>
      <c r="AR104" s="17" t="s">
        <v>605</v>
      </c>
      <c r="AT104" s="17" t="s">
        <v>600</v>
      </c>
      <c r="AU104" s="17" t="s">
        <v>525</v>
      </c>
      <c r="AY104" s="17" t="s">
        <v>598</v>
      </c>
      <c r="BE104" s="191">
        <f>IF(N104="základní",J104,0)</f>
        <v>0</v>
      </c>
      <c r="BF104" s="191">
        <f>IF(N104="snížená",J104,0)</f>
        <v>0</v>
      </c>
      <c r="BG104" s="191">
        <f>IF(N104="zákl. přenesená",J104,0)</f>
        <v>0</v>
      </c>
      <c r="BH104" s="191">
        <f>IF(N104="sníž. přenesená",J104,0)</f>
        <v>0</v>
      </c>
      <c r="BI104" s="191">
        <f>IF(N104="nulová",J104,0)</f>
        <v>0</v>
      </c>
      <c r="BJ104" s="17" t="s">
        <v>523</v>
      </c>
      <c r="BK104" s="191">
        <f>ROUND(I104*H104,2)</f>
        <v>0</v>
      </c>
      <c r="BL104" s="17" t="s">
        <v>605</v>
      </c>
      <c r="BM104" s="17" t="s">
        <v>618</v>
      </c>
    </row>
    <row r="105" spans="2:65" s="12" customFormat="1">
      <c r="B105" s="192"/>
      <c r="C105" s="193"/>
      <c r="D105" s="194" t="s">
        <v>607</v>
      </c>
      <c r="E105" s="195" t="s">
        <v>447</v>
      </c>
      <c r="F105" s="196" t="s">
        <v>1126</v>
      </c>
      <c r="G105" s="193"/>
      <c r="H105" s="197">
        <v>4.5</v>
      </c>
      <c r="I105" s="198"/>
      <c r="J105" s="193"/>
      <c r="K105" s="193"/>
      <c r="L105" s="199"/>
      <c r="M105" s="200"/>
      <c r="N105" s="201"/>
      <c r="O105" s="201"/>
      <c r="P105" s="201"/>
      <c r="Q105" s="201"/>
      <c r="R105" s="201"/>
      <c r="S105" s="201"/>
      <c r="T105" s="202"/>
      <c r="AT105" s="203" t="s">
        <v>607</v>
      </c>
      <c r="AU105" s="203" t="s">
        <v>525</v>
      </c>
      <c r="AV105" s="12" t="s">
        <v>525</v>
      </c>
      <c r="AW105" s="12" t="s">
        <v>478</v>
      </c>
      <c r="AX105" s="12" t="s">
        <v>523</v>
      </c>
      <c r="AY105" s="203" t="s">
        <v>598</v>
      </c>
    </row>
    <row r="106" spans="2:65" s="1" customFormat="1" ht="16.5" customHeight="1">
      <c r="B106" s="34"/>
      <c r="C106" s="180" t="s">
        <v>619</v>
      </c>
      <c r="D106" s="180" t="s">
        <v>600</v>
      </c>
      <c r="E106" s="181" t="s">
        <v>629</v>
      </c>
      <c r="F106" s="182" t="s">
        <v>630</v>
      </c>
      <c r="G106" s="183" t="s">
        <v>603</v>
      </c>
      <c r="H106" s="184">
        <v>13.5</v>
      </c>
      <c r="I106" s="185"/>
      <c r="J106" s="186">
        <f>ROUND(I106*H106,2)</f>
        <v>0</v>
      </c>
      <c r="K106" s="182" t="s">
        <v>604</v>
      </c>
      <c r="L106" s="38"/>
      <c r="M106" s="187" t="s">
        <v>447</v>
      </c>
      <c r="N106" s="188" t="s">
        <v>487</v>
      </c>
      <c r="O106" s="60"/>
      <c r="P106" s="189">
        <f>O106*H106</f>
        <v>0</v>
      </c>
      <c r="Q106" s="189">
        <v>0</v>
      </c>
      <c r="R106" s="189">
        <f>Q106*H106</f>
        <v>0</v>
      </c>
      <c r="S106" s="189">
        <v>0.625</v>
      </c>
      <c r="T106" s="190">
        <f>S106*H106</f>
        <v>8.4375</v>
      </c>
      <c r="AR106" s="17" t="s">
        <v>605</v>
      </c>
      <c r="AT106" s="17" t="s">
        <v>600</v>
      </c>
      <c r="AU106" s="17" t="s">
        <v>525</v>
      </c>
      <c r="AY106" s="17" t="s">
        <v>598</v>
      </c>
      <c r="BE106" s="191">
        <f>IF(N106="základní",J106,0)</f>
        <v>0</v>
      </c>
      <c r="BF106" s="191">
        <f>IF(N106="snížená",J106,0)</f>
        <v>0</v>
      </c>
      <c r="BG106" s="191">
        <f>IF(N106="zákl. přenesená",J106,0)</f>
        <v>0</v>
      </c>
      <c r="BH106" s="191">
        <f>IF(N106="sníž. přenesená",J106,0)</f>
        <v>0</v>
      </c>
      <c r="BI106" s="191">
        <f>IF(N106="nulová",J106,0)</f>
        <v>0</v>
      </c>
      <c r="BJ106" s="17" t="s">
        <v>523</v>
      </c>
      <c r="BK106" s="191">
        <f>ROUND(I106*H106,2)</f>
        <v>0</v>
      </c>
      <c r="BL106" s="17" t="s">
        <v>605</v>
      </c>
      <c r="BM106" s="17" t="s">
        <v>631</v>
      </c>
    </row>
    <row r="107" spans="2:65" s="12" customFormat="1">
      <c r="B107" s="192"/>
      <c r="C107" s="193"/>
      <c r="D107" s="194" t="s">
        <v>607</v>
      </c>
      <c r="E107" s="195" t="s">
        <v>447</v>
      </c>
      <c r="F107" s="196" t="s">
        <v>1122</v>
      </c>
      <c r="G107" s="193"/>
      <c r="H107" s="197">
        <v>13.5</v>
      </c>
      <c r="I107" s="198"/>
      <c r="J107" s="193"/>
      <c r="K107" s="193"/>
      <c r="L107" s="199"/>
      <c r="M107" s="200"/>
      <c r="N107" s="201"/>
      <c r="O107" s="201"/>
      <c r="P107" s="201"/>
      <c r="Q107" s="201"/>
      <c r="R107" s="201"/>
      <c r="S107" s="201"/>
      <c r="T107" s="202"/>
      <c r="AT107" s="203" t="s">
        <v>607</v>
      </c>
      <c r="AU107" s="203" t="s">
        <v>525</v>
      </c>
      <c r="AV107" s="12" t="s">
        <v>525</v>
      </c>
      <c r="AW107" s="12" t="s">
        <v>478</v>
      </c>
      <c r="AX107" s="12" t="s">
        <v>523</v>
      </c>
      <c r="AY107" s="203" t="s">
        <v>598</v>
      </c>
    </row>
    <row r="108" spans="2:65" s="1" customFormat="1" ht="16.5" customHeight="1">
      <c r="B108" s="34"/>
      <c r="C108" s="180" t="s">
        <v>628</v>
      </c>
      <c r="D108" s="180" t="s">
        <v>600</v>
      </c>
      <c r="E108" s="181" t="s">
        <v>657</v>
      </c>
      <c r="F108" s="182" t="s">
        <v>658</v>
      </c>
      <c r="G108" s="183" t="s">
        <v>659</v>
      </c>
      <c r="H108" s="184">
        <v>110</v>
      </c>
      <c r="I108" s="185"/>
      <c r="J108" s="186">
        <f>ROUND(I108*H108,2)</f>
        <v>0</v>
      </c>
      <c r="K108" s="182" t="s">
        <v>604</v>
      </c>
      <c r="L108" s="38"/>
      <c r="M108" s="187" t="s">
        <v>447</v>
      </c>
      <c r="N108" s="188" t="s">
        <v>487</v>
      </c>
      <c r="O108" s="60"/>
      <c r="P108" s="189">
        <f>O108*H108</f>
        <v>0</v>
      </c>
      <c r="Q108" s="189">
        <v>0</v>
      </c>
      <c r="R108" s="189">
        <f>Q108*H108</f>
        <v>0</v>
      </c>
      <c r="S108" s="189">
        <v>0</v>
      </c>
      <c r="T108" s="190">
        <f>S108*H108</f>
        <v>0</v>
      </c>
      <c r="AR108" s="17" t="s">
        <v>605</v>
      </c>
      <c r="AT108" s="17" t="s">
        <v>600</v>
      </c>
      <c r="AU108" s="17" t="s">
        <v>525</v>
      </c>
      <c r="AY108" s="17" t="s">
        <v>598</v>
      </c>
      <c r="BE108" s="191">
        <f>IF(N108="základní",J108,0)</f>
        <v>0</v>
      </c>
      <c r="BF108" s="191">
        <f>IF(N108="snížená",J108,0)</f>
        <v>0</v>
      </c>
      <c r="BG108" s="191">
        <f>IF(N108="zákl. přenesená",J108,0)</f>
        <v>0</v>
      </c>
      <c r="BH108" s="191">
        <f>IF(N108="sníž. přenesená",J108,0)</f>
        <v>0</v>
      </c>
      <c r="BI108" s="191">
        <f>IF(N108="nulová",J108,0)</f>
        <v>0</v>
      </c>
      <c r="BJ108" s="17" t="s">
        <v>523</v>
      </c>
      <c r="BK108" s="191">
        <f>ROUND(I108*H108,2)</f>
        <v>0</v>
      </c>
      <c r="BL108" s="17" t="s">
        <v>605</v>
      </c>
      <c r="BM108" s="17" t="s">
        <v>1129</v>
      </c>
    </row>
    <row r="109" spans="2:65" s="12" customFormat="1">
      <c r="B109" s="192"/>
      <c r="C109" s="193"/>
      <c r="D109" s="194" t="s">
        <v>607</v>
      </c>
      <c r="E109" s="195" t="s">
        <v>447</v>
      </c>
      <c r="F109" s="196" t="s">
        <v>1130</v>
      </c>
      <c r="G109" s="193"/>
      <c r="H109" s="197">
        <v>110</v>
      </c>
      <c r="I109" s="198"/>
      <c r="J109" s="193"/>
      <c r="K109" s="193"/>
      <c r="L109" s="199"/>
      <c r="M109" s="200"/>
      <c r="N109" s="201"/>
      <c r="O109" s="201"/>
      <c r="P109" s="201"/>
      <c r="Q109" s="201"/>
      <c r="R109" s="201"/>
      <c r="S109" s="201"/>
      <c r="T109" s="202"/>
      <c r="AT109" s="203" t="s">
        <v>607</v>
      </c>
      <c r="AU109" s="203" t="s">
        <v>525</v>
      </c>
      <c r="AV109" s="12" t="s">
        <v>525</v>
      </c>
      <c r="AW109" s="12" t="s">
        <v>478</v>
      </c>
      <c r="AX109" s="12" t="s">
        <v>523</v>
      </c>
      <c r="AY109" s="203" t="s">
        <v>598</v>
      </c>
    </row>
    <row r="110" spans="2:65" s="1" customFormat="1" ht="16.5" customHeight="1">
      <c r="B110" s="34"/>
      <c r="C110" s="180" t="s">
        <v>635</v>
      </c>
      <c r="D110" s="180" t="s">
        <v>600</v>
      </c>
      <c r="E110" s="181" t="s">
        <v>662</v>
      </c>
      <c r="F110" s="182" t="s">
        <v>663</v>
      </c>
      <c r="G110" s="183" t="s">
        <v>664</v>
      </c>
      <c r="H110" s="184">
        <v>22</v>
      </c>
      <c r="I110" s="185"/>
      <c r="J110" s="186">
        <f>ROUND(I110*H110,2)</f>
        <v>0</v>
      </c>
      <c r="K110" s="182" t="s">
        <v>604</v>
      </c>
      <c r="L110" s="38"/>
      <c r="M110" s="187" t="s">
        <v>447</v>
      </c>
      <c r="N110" s="188" t="s">
        <v>487</v>
      </c>
      <c r="O110" s="60"/>
      <c r="P110" s="189">
        <f>O110*H110</f>
        <v>0</v>
      </c>
      <c r="Q110" s="189">
        <v>0</v>
      </c>
      <c r="R110" s="189">
        <f>Q110*H110</f>
        <v>0</v>
      </c>
      <c r="S110" s="189">
        <v>0</v>
      </c>
      <c r="T110" s="190">
        <f>S110*H110</f>
        <v>0</v>
      </c>
      <c r="AR110" s="17" t="s">
        <v>605</v>
      </c>
      <c r="AT110" s="17" t="s">
        <v>600</v>
      </c>
      <c r="AU110" s="17" t="s">
        <v>525</v>
      </c>
      <c r="AY110" s="17" t="s">
        <v>598</v>
      </c>
      <c r="BE110" s="191">
        <f>IF(N110="základní",J110,0)</f>
        <v>0</v>
      </c>
      <c r="BF110" s="191">
        <f>IF(N110="snížená",J110,0)</f>
        <v>0</v>
      </c>
      <c r="BG110" s="191">
        <f>IF(N110="zákl. přenesená",J110,0)</f>
        <v>0</v>
      </c>
      <c r="BH110" s="191">
        <f>IF(N110="sníž. přenesená",J110,0)</f>
        <v>0</v>
      </c>
      <c r="BI110" s="191">
        <f>IF(N110="nulová",J110,0)</f>
        <v>0</v>
      </c>
      <c r="BJ110" s="17" t="s">
        <v>523</v>
      </c>
      <c r="BK110" s="191">
        <f>ROUND(I110*H110,2)</f>
        <v>0</v>
      </c>
      <c r="BL110" s="17" t="s">
        <v>605</v>
      </c>
      <c r="BM110" s="17" t="s">
        <v>1131</v>
      </c>
    </row>
    <row r="111" spans="2:65" s="1" customFormat="1" ht="16.5" customHeight="1">
      <c r="B111" s="34"/>
      <c r="C111" s="180" t="s">
        <v>639</v>
      </c>
      <c r="D111" s="180" t="s">
        <v>600</v>
      </c>
      <c r="E111" s="181" t="s">
        <v>667</v>
      </c>
      <c r="F111" s="182" t="s">
        <v>668</v>
      </c>
      <c r="G111" s="183" t="s">
        <v>669</v>
      </c>
      <c r="H111" s="184">
        <v>8.1</v>
      </c>
      <c r="I111" s="185"/>
      <c r="J111" s="186">
        <f>ROUND(I111*H111,2)</f>
        <v>0</v>
      </c>
      <c r="K111" s="182" t="s">
        <v>604</v>
      </c>
      <c r="L111" s="38"/>
      <c r="M111" s="187" t="s">
        <v>447</v>
      </c>
      <c r="N111" s="188" t="s">
        <v>487</v>
      </c>
      <c r="O111" s="60"/>
      <c r="P111" s="189">
        <f>O111*H111</f>
        <v>0</v>
      </c>
      <c r="Q111" s="189">
        <v>0</v>
      </c>
      <c r="R111" s="189">
        <f>Q111*H111</f>
        <v>0</v>
      </c>
      <c r="S111" s="189">
        <v>0</v>
      </c>
      <c r="T111" s="190">
        <f>S111*H111</f>
        <v>0</v>
      </c>
      <c r="AR111" s="17" t="s">
        <v>605</v>
      </c>
      <c r="AT111" s="17" t="s">
        <v>600</v>
      </c>
      <c r="AU111" s="17" t="s">
        <v>525</v>
      </c>
      <c r="AY111" s="17" t="s">
        <v>598</v>
      </c>
      <c r="BE111" s="191">
        <f>IF(N111="základní",J111,0)</f>
        <v>0</v>
      </c>
      <c r="BF111" s="191">
        <f>IF(N111="snížená",J111,0)</f>
        <v>0</v>
      </c>
      <c r="BG111" s="191">
        <f>IF(N111="zákl. přenesená",J111,0)</f>
        <v>0</v>
      </c>
      <c r="BH111" s="191">
        <f>IF(N111="sníž. přenesená",J111,0)</f>
        <v>0</v>
      </c>
      <c r="BI111" s="191">
        <f>IF(N111="nulová",J111,0)</f>
        <v>0</v>
      </c>
      <c r="BJ111" s="17" t="s">
        <v>523</v>
      </c>
      <c r="BK111" s="191">
        <f>ROUND(I111*H111,2)</f>
        <v>0</v>
      </c>
      <c r="BL111" s="17" t="s">
        <v>605</v>
      </c>
      <c r="BM111" s="17" t="s">
        <v>670</v>
      </c>
    </row>
    <row r="112" spans="2:65" s="12" customFormat="1">
      <c r="B112" s="192"/>
      <c r="C112" s="193"/>
      <c r="D112" s="194" t="s">
        <v>607</v>
      </c>
      <c r="E112" s="195" t="s">
        <v>447</v>
      </c>
      <c r="F112" s="196" t="s">
        <v>1132</v>
      </c>
      <c r="G112" s="193"/>
      <c r="H112" s="197">
        <v>8.1</v>
      </c>
      <c r="I112" s="198"/>
      <c r="J112" s="193"/>
      <c r="K112" s="193"/>
      <c r="L112" s="199"/>
      <c r="M112" s="200"/>
      <c r="N112" s="201"/>
      <c r="O112" s="201"/>
      <c r="P112" s="201"/>
      <c r="Q112" s="201"/>
      <c r="R112" s="201"/>
      <c r="S112" s="201"/>
      <c r="T112" s="202"/>
      <c r="AT112" s="203" t="s">
        <v>607</v>
      </c>
      <c r="AU112" s="203" t="s">
        <v>525</v>
      </c>
      <c r="AV112" s="12" t="s">
        <v>525</v>
      </c>
      <c r="AW112" s="12" t="s">
        <v>478</v>
      </c>
      <c r="AX112" s="12" t="s">
        <v>523</v>
      </c>
      <c r="AY112" s="203" t="s">
        <v>598</v>
      </c>
    </row>
    <row r="113" spans="2:65" s="1" customFormat="1" ht="16.5" customHeight="1">
      <c r="B113" s="34"/>
      <c r="C113" s="180" t="s">
        <v>646</v>
      </c>
      <c r="D113" s="180" t="s">
        <v>600</v>
      </c>
      <c r="E113" s="181" t="s">
        <v>676</v>
      </c>
      <c r="F113" s="182" t="s">
        <v>677</v>
      </c>
      <c r="G113" s="183" t="s">
        <v>669</v>
      </c>
      <c r="H113" s="184">
        <v>61.875</v>
      </c>
      <c r="I113" s="185"/>
      <c r="J113" s="186">
        <f>ROUND(I113*H113,2)</f>
        <v>0</v>
      </c>
      <c r="K113" s="182" t="s">
        <v>604</v>
      </c>
      <c r="L113" s="38"/>
      <c r="M113" s="187" t="s">
        <v>447</v>
      </c>
      <c r="N113" s="188" t="s">
        <v>487</v>
      </c>
      <c r="O113" s="60"/>
      <c r="P113" s="189">
        <f>O113*H113</f>
        <v>0</v>
      </c>
      <c r="Q113" s="189">
        <v>0</v>
      </c>
      <c r="R113" s="189">
        <f>Q113*H113</f>
        <v>0</v>
      </c>
      <c r="S113" s="189">
        <v>0</v>
      </c>
      <c r="T113" s="190">
        <f>S113*H113</f>
        <v>0</v>
      </c>
      <c r="AR113" s="17" t="s">
        <v>605</v>
      </c>
      <c r="AT113" s="17" t="s">
        <v>600</v>
      </c>
      <c r="AU113" s="17" t="s">
        <v>525</v>
      </c>
      <c r="AY113" s="17" t="s">
        <v>598</v>
      </c>
      <c r="BE113" s="191">
        <f>IF(N113="základní",J113,0)</f>
        <v>0</v>
      </c>
      <c r="BF113" s="191">
        <f>IF(N113="snížená",J113,0)</f>
        <v>0</v>
      </c>
      <c r="BG113" s="191">
        <f>IF(N113="zákl. přenesená",J113,0)</f>
        <v>0</v>
      </c>
      <c r="BH113" s="191">
        <f>IF(N113="sníž. přenesená",J113,0)</f>
        <v>0</v>
      </c>
      <c r="BI113" s="191">
        <f>IF(N113="nulová",J113,0)</f>
        <v>0</v>
      </c>
      <c r="BJ113" s="17" t="s">
        <v>523</v>
      </c>
      <c r="BK113" s="191">
        <f>ROUND(I113*H113,2)</f>
        <v>0</v>
      </c>
      <c r="BL113" s="17" t="s">
        <v>605</v>
      </c>
      <c r="BM113" s="17" t="s">
        <v>1133</v>
      </c>
    </row>
    <row r="114" spans="2:65" s="12" customFormat="1">
      <c r="B114" s="192"/>
      <c r="C114" s="193"/>
      <c r="D114" s="194" t="s">
        <v>607</v>
      </c>
      <c r="E114" s="195" t="s">
        <v>447</v>
      </c>
      <c r="F114" s="196" t="s">
        <v>1134</v>
      </c>
      <c r="G114" s="193"/>
      <c r="H114" s="197">
        <v>61.875</v>
      </c>
      <c r="I114" s="198"/>
      <c r="J114" s="193"/>
      <c r="K114" s="193"/>
      <c r="L114" s="199"/>
      <c r="M114" s="200"/>
      <c r="N114" s="201"/>
      <c r="O114" s="201"/>
      <c r="P114" s="201"/>
      <c r="Q114" s="201"/>
      <c r="R114" s="201"/>
      <c r="S114" s="201"/>
      <c r="T114" s="202"/>
      <c r="AT114" s="203" t="s">
        <v>607</v>
      </c>
      <c r="AU114" s="203" t="s">
        <v>525</v>
      </c>
      <c r="AV114" s="12" t="s">
        <v>525</v>
      </c>
      <c r="AW114" s="12" t="s">
        <v>478</v>
      </c>
      <c r="AX114" s="12" t="s">
        <v>523</v>
      </c>
      <c r="AY114" s="203" t="s">
        <v>598</v>
      </c>
    </row>
    <row r="115" spans="2:65" s="1" customFormat="1" ht="16.5" customHeight="1">
      <c r="B115" s="34"/>
      <c r="C115" s="180" t="s">
        <v>656</v>
      </c>
      <c r="D115" s="180" t="s">
        <v>600</v>
      </c>
      <c r="E115" s="181" t="s">
        <v>686</v>
      </c>
      <c r="F115" s="182" t="s">
        <v>687</v>
      </c>
      <c r="G115" s="183" t="s">
        <v>669</v>
      </c>
      <c r="H115" s="184">
        <v>61.875</v>
      </c>
      <c r="I115" s="185"/>
      <c r="J115" s="186">
        <f>ROUND(I115*H115,2)</f>
        <v>0</v>
      </c>
      <c r="K115" s="182" t="s">
        <v>604</v>
      </c>
      <c r="L115" s="38"/>
      <c r="M115" s="187" t="s">
        <v>447</v>
      </c>
      <c r="N115" s="188" t="s">
        <v>487</v>
      </c>
      <c r="O115" s="60"/>
      <c r="P115" s="189">
        <f>O115*H115</f>
        <v>0</v>
      </c>
      <c r="Q115" s="189">
        <v>0</v>
      </c>
      <c r="R115" s="189">
        <f>Q115*H115</f>
        <v>0</v>
      </c>
      <c r="S115" s="189">
        <v>0</v>
      </c>
      <c r="T115" s="190">
        <f>S115*H115</f>
        <v>0</v>
      </c>
      <c r="AR115" s="17" t="s">
        <v>605</v>
      </c>
      <c r="AT115" s="17" t="s">
        <v>600</v>
      </c>
      <c r="AU115" s="17" t="s">
        <v>525</v>
      </c>
      <c r="AY115" s="17" t="s">
        <v>598</v>
      </c>
      <c r="BE115" s="191">
        <f>IF(N115="základní",J115,0)</f>
        <v>0</v>
      </c>
      <c r="BF115" s="191">
        <f>IF(N115="snížená",J115,0)</f>
        <v>0</v>
      </c>
      <c r="BG115" s="191">
        <f>IF(N115="zákl. přenesená",J115,0)</f>
        <v>0</v>
      </c>
      <c r="BH115" s="191">
        <f>IF(N115="sníž. přenesená",J115,0)</f>
        <v>0</v>
      </c>
      <c r="BI115" s="191">
        <f>IF(N115="nulová",J115,0)</f>
        <v>0</v>
      </c>
      <c r="BJ115" s="17" t="s">
        <v>523</v>
      </c>
      <c r="BK115" s="191">
        <f>ROUND(I115*H115,2)</f>
        <v>0</v>
      </c>
      <c r="BL115" s="17" t="s">
        <v>605</v>
      </c>
      <c r="BM115" s="17" t="s">
        <v>1135</v>
      </c>
    </row>
    <row r="116" spans="2:65" s="1" customFormat="1" ht="16.5" customHeight="1">
      <c r="B116" s="34"/>
      <c r="C116" s="180" t="s">
        <v>661</v>
      </c>
      <c r="D116" s="180" t="s">
        <v>600</v>
      </c>
      <c r="E116" s="181" t="s">
        <v>689</v>
      </c>
      <c r="F116" s="182" t="s">
        <v>690</v>
      </c>
      <c r="G116" s="183" t="s">
        <v>669</v>
      </c>
      <c r="H116" s="184">
        <v>61.875</v>
      </c>
      <c r="I116" s="185"/>
      <c r="J116" s="186">
        <f>ROUND(I116*H116,2)</f>
        <v>0</v>
      </c>
      <c r="K116" s="182" t="s">
        <v>604</v>
      </c>
      <c r="L116" s="38"/>
      <c r="M116" s="187" t="s">
        <v>447</v>
      </c>
      <c r="N116" s="188" t="s">
        <v>487</v>
      </c>
      <c r="O116" s="60"/>
      <c r="P116" s="189">
        <f>O116*H116</f>
        <v>0</v>
      </c>
      <c r="Q116" s="189">
        <v>0</v>
      </c>
      <c r="R116" s="189">
        <f>Q116*H116</f>
        <v>0</v>
      </c>
      <c r="S116" s="189">
        <v>0</v>
      </c>
      <c r="T116" s="190">
        <f>S116*H116</f>
        <v>0</v>
      </c>
      <c r="AR116" s="17" t="s">
        <v>605</v>
      </c>
      <c r="AT116" s="17" t="s">
        <v>600</v>
      </c>
      <c r="AU116" s="17" t="s">
        <v>525</v>
      </c>
      <c r="AY116" s="17" t="s">
        <v>598</v>
      </c>
      <c r="BE116" s="191">
        <f>IF(N116="základní",J116,0)</f>
        <v>0</v>
      </c>
      <c r="BF116" s="191">
        <f>IF(N116="snížená",J116,0)</f>
        <v>0</v>
      </c>
      <c r="BG116" s="191">
        <f>IF(N116="zákl. přenesená",J116,0)</f>
        <v>0</v>
      </c>
      <c r="BH116" s="191">
        <f>IF(N116="sníž. přenesená",J116,0)</f>
        <v>0</v>
      </c>
      <c r="BI116" s="191">
        <f>IF(N116="nulová",J116,0)</f>
        <v>0</v>
      </c>
      <c r="BJ116" s="17" t="s">
        <v>523</v>
      </c>
      <c r="BK116" s="191">
        <f>ROUND(I116*H116,2)</f>
        <v>0</v>
      </c>
      <c r="BL116" s="17" t="s">
        <v>605</v>
      </c>
      <c r="BM116" s="17" t="s">
        <v>1136</v>
      </c>
    </row>
    <row r="117" spans="2:65" s="12" customFormat="1">
      <c r="B117" s="192"/>
      <c r="C117" s="193"/>
      <c r="D117" s="194" t="s">
        <v>607</v>
      </c>
      <c r="E117" s="195" t="s">
        <v>447</v>
      </c>
      <c r="F117" s="196" t="s">
        <v>1137</v>
      </c>
      <c r="G117" s="193"/>
      <c r="H117" s="197">
        <v>61.875</v>
      </c>
      <c r="I117" s="198"/>
      <c r="J117" s="193"/>
      <c r="K117" s="193"/>
      <c r="L117" s="199"/>
      <c r="M117" s="200"/>
      <c r="N117" s="201"/>
      <c r="O117" s="201"/>
      <c r="P117" s="201"/>
      <c r="Q117" s="201"/>
      <c r="R117" s="201"/>
      <c r="S117" s="201"/>
      <c r="T117" s="202"/>
      <c r="AT117" s="203" t="s">
        <v>607</v>
      </c>
      <c r="AU117" s="203" t="s">
        <v>525</v>
      </c>
      <c r="AV117" s="12" t="s">
        <v>525</v>
      </c>
      <c r="AW117" s="12" t="s">
        <v>478</v>
      </c>
      <c r="AX117" s="12" t="s">
        <v>523</v>
      </c>
      <c r="AY117" s="203" t="s">
        <v>598</v>
      </c>
    </row>
    <row r="118" spans="2:65" s="1" customFormat="1" ht="16.5" customHeight="1">
      <c r="B118" s="34"/>
      <c r="C118" s="180" t="s">
        <v>666</v>
      </c>
      <c r="D118" s="180" t="s">
        <v>600</v>
      </c>
      <c r="E118" s="181" t="s">
        <v>694</v>
      </c>
      <c r="F118" s="182" t="s">
        <v>695</v>
      </c>
      <c r="G118" s="183" t="s">
        <v>669</v>
      </c>
      <c r="H118" s="184">
        <v>61.875</v>
      </c>
      <c r="I118" s="185"/>
      <c r="J118" s="186">
        <f>ROUND(I118*H118,2)</f>
        <v>0</v>
      </c>
      <c r="K118" s="182" t="s">
        <v>604</v>
      </c>
      <c r="L118" s="38"/>
      <c r="M118" s="187" t="s">
        <v>447</v>
      </c>
      <c r="N118" s="188" t="s">
        <v>487</v>
      </c>
      <c r="O118" s="60"/>
      <c r="P118" s="189">
        <f>O118*H118</f>
        <v>0</v>
      </c>
      <c r="Q118" s="189">
        <v>0</v>
      </c>
      <c r="R118" s="189">
        <f>Q118*H118</f>
        <v>0</v>
      </c>
      <c r="S118" s="189">
        <v>0</v>
      </c>
      <c r="T118" s="190">
        <f>S118*H118</f>
        <v>0</v>
      </c>
      <c r="AR118" s="17" t="s">
        <v>605</v>
      </c>
      <c r="AT118" s="17" t="s">
        <v>600</v>
      </c>
      <c r="AU118" s="17" t="s">
        <v>525</v>
      </c>
      <c r="AY118" s="17" t="s">
        <v>598</v>
      </c>
      <c r="BE118" s="191">
        <f>IF(N118="základní",J118,0)</f>
        <v>0</v>
      </c>
      <c r="BF118" s="191">
        <f>IF(N118="snížená",J118,0)</f>
        <v>0</v>
      </c>
      <c r="BG118" s="191">
        <f>IF(N118="zákl. přenesená",J118,0)</f>
        <v>0</v>
      </c>
      <c r="BH118" s="191">
        <f>IF(N118="sníž. přenesená",J118,0)</f>
        <v>0</v>
      </c>
      <c r="BI118" s="191">
        <f>IF(N118="nulová",J118,0)</f>
        <v>0</v>
      </c>
      <c r="BJ118" s="17" t="s">
        <v>523</v>
      </c>
      <c r="BK118" s="191">
        <f>ROUND(I118*H118,2)</f>
        <v>0</v>
      </c>
      <c r="BL118" s="17" t="s">
        <v>605</v>
      </c>
      <c r="BM118" s="17" t="s">
        <v>1138</v>
      </c>
    </row>
    <row r="119" spans="2:65" s="1" customFormat="1" ht="16.5" customHeight="1">
      <c r="B119" s="34"/>
      <c r="C119" s="180" t="s">
        <v>675</v>
      </c>
      <c r="D119" s="180" t="s">
        <v>600</v>
      </c>
      <c r="E119" s="181" t="s">
        <v>742</v>
      </c>
      <c r="F119" s="182" t="s">
        <v>743</v>
      </c>
      <c r="G119" s="183" t="s">
        <v>669</v>
      </c>
      <c r="H119" s="184">
        <v>61.875</v>
      </c>
      <c r="I119" s="185"/>
      <c r="J119" s="186">
        <f>ROUND(I119*H119,2)</f>
        <v>0</v>
      </c>
      <c r="K119" s="182" t="s">
        <v>604</v>
      </c>
      <c r="L119" s="38"/>
      <c r="M119" s="187" t="s">
        <v>447</v>
      </c>
      <c r="N119" s="188" t="s">
        <v>487</v>
      </c>
      <c r="O119" s="60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AR119" s="17" t="s">
        <v>605</v>
      </c>
      <c r="AT119" s="17" t="s">
        <v>600</v>
      </c>
      <c r="AU119" s="17" t="s">
        <v>525</v>
      </c>
      <c r="AY119" s="17" t="s">
        <v>598</v>
      </c>
      <c r="BE119" s="191">
        <f>IF(N119="základní",J119,0)</f>
        <v>0</v>
      </c>
      <c r="BF119" s="191">
        <f>IF(N119="snížená",J119,0)</f>
        <v>0</v>
      </c>
      <c r="BG119" s="191">
        <f>IF(N119="zákl. přenesená",J119,0)</f>
        <v>0</v>
      </c>
      <c r="BH119" s="191">
        <f>IF(N119="sníž. přenesená",J119,0)</f>
        <v>0</v>
      </c>
      <c r="BI119" s="191">
        <f>IF(N119="nulová",J119,0)</f>
        <v>0</v>
      </c>
      <c r="BJ119" s="17" t="s">
        <v>523</v>
      </c>
      <c r="BK119" s="191">
        <f>ROUND(I119*H119,2)</f>
        <v>0</v>
      </c>
      <c r="BL119" s="17" t="s">
        <v>605</v>
      </c>
      <c r="BM119" s="17" t="s">
        <v>1139</v>
      </c>
    </row>
    <row r="120" spans="2:65" s="12" customFormat="1">
      <c r="B120" s="192"/>
      <c r="C120" s="193"/>
      <c r="D120" s="194" t="s">
        <v>607</v>
      </c>
      <c r="E120" s="193"/>
      <c r="F120" s="196" t="s">
        <v>1140</v>
      </c>
      <c r="G120" s="193"/>
      <c r="H120" s="197">
        <v>61.875</v>
      </c>
      <c r="I120" s="198"/>
      <c r="J120" s="193"/>
      <c r="K120" s="193"/>
      <c r="L120" s="199"/>
      <c r="M120" s="200"/>
      <c r="N120" s="201"/>
      <c r="O120" s="201"/>
      <c r="P120" s="201"/>
      <c r="Q120" s="201"/>
      <c r="R120" s="201"/>
      <c r="S120" s="201"/>
      <c r="T120" s="202"/>
      <c r="AT120" s="203" t="s">
        <v>607</v>
      </c>
      <c r="AU120" s="203" t="s">
        <v>525</v>
      </c>
      <c r="AV120" s="12" t="s">
        <v>525</v>
      </c>
      <c r="AW120" s="12" t="s">
        <v>450</v>
      </c>
      <c r="AX120" s="12" t="s">
        <v>523</v>
      </c>
      <c r="AY120" s="203" t="s">
        <v>598</v>
      </c>
    </row>
    <row r="121" spans="2:65" s="1" customFormat="1" ht="16.5" customHeight="1">
      <c r="B121" s="34"/>
      <c r="C121" s="180" t="s">
        <v>685</v>
      </c>
      <c r="D121" s="180" t="s">
        <v>600</v>
      </c>
      <c r="E121" s="181" t="s">
        <v>1044</v>
      </c>
      <c r="F121" s="182" t="s">
        <v>1045</v>
      </c>
      <c r="G121" s="183" t="s">
        <v>603</v>
      </c>
      <c r="H121" s="184">
        <v>330</v>
      </c>
      <c r="I121" s="185"/>
      <c r="J121" s="186">
        <f>ROUND(I121*H121,2)</f>
        <v>0</v>
      </c>
      <c r="K121" s="182" t="s">
        <v>604</v>
      </c>
      <c r="L121" s="38"/>
      <c r="M121" s="187" t="s">
        <v>447</v>
      </c>
      <c r="N121" s="188" t="s">
        <v>487</v>
      </c>
      <c r="O121" s="60"/>
      <c r="P121" s="189">
        <f>O121*H121</f>
        <v>0</v>
      </c>
      <c r="Q121" s="189">
        <v>5.8E-4</v>
      </c>
      <c r="R121" s="189">
        <f>Q121*H121</f>
        <v>0.19140000000000001</v>
      </c>
      <c r="S121" s="189">
        <v>0</v>
      </c>
      <c r="T121" s="190">
        <f>S121*H121</f>
        <v>0</v>
      </c>
      <c r="AR121" s="17" t="s">
        <v>605</v>
      </c>
      <c r="AT121" s="17" t="s">
        <v>600</v>
      </c>
      <c r="AU121" s="17" t="s">
        <v>525</v>
      </c>
      <c r="AY121" s="17" t="s">
        <v>598</v>
      </c>
      <c r="BE121" s="191">
        <f>IF(N121="základní",J121,0)</f>
        <v>0</v>
      </c>
      <c r="BF121" s="191">
        <f>IF(N121="snížená",J121,0)</f>
        <v>0</v>
      </c>
      <c r="BG121" s="191">
        <f>IF(N121="zákl. přenesená",J121,0)</f>
        <v>0</v>
      </c>
      <c r="BH121" s="191">
        <f>IF(N121="sníž. přenesená",J121,0)</f>
        <v>0</v>
      </c>
      <c r="BI121" s="191">
        <f>IF(N121="nulová",J121,0)</f>
        <v>0</v>
      </c>
      <c r="BJ121" s="17" t="s">
        <v>523</v>
      </c>
      <c r="BK121" s="191">
        <f>ROUND(I121*H121,2)</f>
        <v>0</v>
      </c>
      <c r="BL121" s="17" t="s">
        <v>605</v>
      </c>
      <c r="BM121" s="17" t="s">
        <v>725</v>
      </c>
    </row>
    <row r="122" spans="2:65" s="12" customFormat="1">
      <c r="B122" s="192"/>
      <c r="C122" s="193"/>
      <c r="D122" s="194" t="s">
        <v>607</v>
      </c>
      <c r="E122" s="195" t="s">
        <v>447</v>
      </c>
      <c r="F122" s="196" t="s">
        <v>1141</v>
      </c>
      <c r="G122" s="193"/>
      <c r="H122" s="197">
        <v>330</v>
      </c>
      <c r="I122" s="198"/>
      <c r="J122" s="193"/>
      <c r="K122" s="193"/>
      <c r="L122" s="199"/>
      <c r="M122" s="200"/>
      <c r="N122" s="201"/>
      <c r="O122" s="201"/>
      <c r="P122" s="201"/>
      <c r="Q122" s="201"/>
      <c r="R122" s="201"/>
      <c r="S122" s="201"/>
      <c r="T122" s="202"/>
      <c r="AT122" s="203" t="s">
        <v>607</v>
      </c>
      <c r="AU122" s="203" t="s">
        <v>525</v>
      </c>
      <c r="AV122" s="12" t="s">
        <v>525</v>
      </c>
      <c r="AW122" s="12" t="s">
        <v>478</v>
      </c>
      <c r="AX122" s="12" t="s">
        <v>523</v>
      </c>
      <c r="AY122" s="203" t="s">
        <v>598</v>
      </c>
    </row>
    <row r="123" spans="2:65" s="1" customFormat="1" ht="16.5" customHeight="1">
      <c r="B123" s="34"/>
      <c r="C123" s="180" t="s">
        <v>454</v>
      </c>
      <c r="D123" s="180" t="s">
        <v>600</v>
      </c>
      <c r="E123" s="181" t="s">
        <v>1047</v>
      </c>
      <c r="F123" s="182" t="s">
        <v>1048</v>
      </c>
      <c r="G123" s="183" t="s">
        <v>603</v>
      </c>
      <c r="H123" s="184">
        <v>330</v>
      </c>
      <c r="I123" s="185"/>
      <c r="J123" s="186">
        <f>ROUND(I123*H123,2)</f>
        <v>0</v>
      </c>
      <c r="K123" s="182" t="s">
        <v>604</v>
      </c>
      <c r="L123" s="38"/>
      <c r="M123" s="187" t="s">
        <v>447</v>
      </c>
      <c r="N123" s="188" t="s">
        <v>487</v>
      </c>
      <c r="O123" s="60"/>
      <c r="P123" s="189">
        <f>O123*H123</f>
        <v>0</v>
      </c>
      <c r="Q123" s="189">
        <v>0</v>
      </c>
      <c r="R123" s="189">
        <f>Q123*H123</f>
        <v>0</v>
      </c>
      <c r="S123" s="189">
        <v>0</v>
      </c>
      <c r="T123" s="190">
        <f>S123*H123</f>
        <v>0</v>
      </c>
      <c r="AR123" s="17" t="s">
        <v>605</v>
      </c>
      <c r="AT123" s="17" t="s">
        <v>600</v>
      </c>
      <c r="AU123" s="17" t="s">
        <v>525</v>
      </c>
      <c r="AY123" s="17" t="s">
        <v>598</v>
      </c>
      <c r="BE123" s="191">
        <f>IF(N123="základní",J123,0)</f>
        <v>0</v>
      </c>
      <c r="BF123" s="191">
        <f>IF(N123="snížená",J123,0)</f>
        <v>0</v>
      </c>
      <c r="BG123" s="191">
        <f>IF(N123="zákl. přenesená",J123,0)</f>
        <v>0</v>
      </c>
      <c r="BH123" s="191">
        <f>IF(N123="sníž. přenesená",J123,0)</f>
        <v>0</v>
      </c>
      <c r="BI123" s="191">
        <f>IF(N123="nulová",J123,0)</f>
        <v>0</v>
      </c>
      <c r="BJ123" s="17" t="s">
        <v>523</v>
      </c>
      <c r="BK123" s="191">
        <f>ROUND(I123*H123,2)</f>
        <v>0</v>
      </c>
      <c r="BL123" s="17" t="s">
        <v>605</v>
      </c>
      <c r="BM123" s="17" t="s">
        <v>736</v>
      </c>
    </row>
    <row r="124" spans="2:65" s="1" customFormat="1" ht="16.5" customHeight="1">
      <c r="B124" s="34"/>
      <c r="C124" s="180" t="s">
        <v>693</v>
      </c>
      <c r="D124" s="180" t="s">
        <v>600</v>
      </c>
      <c r="E124" s="181" t="s">
        <v>747</v>
      </c>
      <c r="F124" s="182" t="s">
        <v>748</v>
      </c>
      <c r="G124" s="183" t="s">
        <v>669</v>
      </c>
      <c r="H124" s="184">
        <v>86.786000000000001</v>
      </c>
      <c r="I124" s="185"/>
      <c r="J124" s="186">
        <f>ROUND(I124*H124,2)</f>
        <v>0</v>
      </c>
      <c r="K124" s="182" t="s">
        <v>604</v>
      </c>
      <c r="L124" s="38"/>
      <c r="M124" s="187" t="s">
        <v>447</v>
      </c>
      <c r="N124" s="188" t="s">
        <v>487</v>
      </c>
      <c r="O124" s="60"/>
      <c r="P124" s="189">
        <f>O124*H124</f>
        <v>0</v>
      </c>
      <c r="Q124" s="189">
        <v>0</v>
      </c>
      <c r="R124" s="189">
        <f>Q124*H124</f>
        <v>0</v>
      </c>
      <c r="S124" s="189">
        <v>0</v>
      </c>
      <c r="T124" s="190">
        <f>S124*H124</f>
        <v>0</v>
      </c>
      <c r="AR124" s="17" t="s">
        <v>605</v>
      </c>
      <c r="AT124" s="17" t="s">
        <v>600</v>
      </c>
      <c r="AU124" s="17" t="s">
        <v>525</v>
      </c>
      <c r="AY124" s="17" t="s">
        <v>598</v>
      </c>
      <c r="BE124" s="191">
        <f>IF(N124="základní",J124,0)</f>
        <v>0</v>
      </c>
      <c r="BF124" s="191">
        <f>IF(N124="snížená",J124,0)</f>
        <v>0</v>
      </c>
      <c r="BG124" s="191">
        <f>IF(N124="zákl. přenesená",J124,0)</f>
        <v>0</v>
      </c>
      <c r="BH124" s="191">
        <f>IF(N124="sníž. přenesená",J124,0)</f>
        <v>0</v>
      </c>
      <c r="BI124" s="191">
        <f>IF(N124="nulová",J124,0)</f>
        <v>0</v>
      </c>
      <c r="BJ124" s="17" t="s">
        <v>523</v>
      </c>
      <c r="BK124" s="191">
        <f>ROUND(I124*H124,2)</f>
        <v>0</v>
      </c>
      <c r="BL124" s="17" t="s">
        <v>605</v>
      </c>
      <c r="BM124" s="17" t="s">
        <v>749</v>
      </c>
    </row>
    <row r="125" spans="2:65" s="12" customFormat="1">
      <c r="B125" s="192"/>
      <c r="C125" s="193"/>
      <c r="D125" s="194" t="s">
        <v>607</v>
      </c>
      <c r="E125" s="195" t="s">
        <v>447</v>
      </c>
      <c r="F125" s="196" t="s">
        <v>1142</v>
      </c>
      <c r="G125" s="193"/>
      <c r="H125" s="197">
        <v>86.786000000000001</v>
      </c>
      <c r="I125" s="198"/>
      <c r="J125" s="193"/>
      <c r="K125" s="193"/>
      <c r="L125" s="199"/>
      <c r="M125" s="200"/>
      <c r="N125" s="201"/>
      <c r="O125" s="201"/>
      <c r="P125" s="201"/>
      <c r="Q125" s="201"/>
      <c r="R125" s="201"/>
      <c r="S125" s="201"/>
      <c r="T125" s="202"/>
      <c r="AT125" s="203" t="s">
        <v>607</v>
      </c>
      <c r="AU125" s="203" t="s">
        <v>525</v>
      </c>
      <c r="AV125" s="12" t="s">
        <v>525</v>
      </c>
      <c r="AW125" s="12" t="s">
        <v>478</v>
      </c>
      <c r="AX125" s="12" t="s">
        <v>523</v>
      </c>
      <c r="AY125" s="203" t="s">
        <v>598</v>
      </c>
    </row>
    <row r="126" spans="2:65" s="1" customFormat="1" ht="16.5" customHeight="1">
      <c r="B126" s="34"/>
      <c r="C126" s="180" t="s">
        <v>697</v>
      </c>
      <c r="D126" s="180" t="s">
        <v>600</v>
      </c>
      <c r="E126" s="181" t="s">
        <v>757</v>
      </c>
      <c r="F126" s="182" t="s">
        <v>758</v>
      </c>
      <c r="G126" s="183" t="s">
        <v>669</v>
      </c>
      <c r="H126" s="184">
        <v>433.93</v>
      </c>
      <c r="I126" s="185"/>
      <c r="J126" s="186">
        <f>ROUND(I126*H126,2)</f>
        <v>0</v>
      </c>
      <c r="K126" s="182" t="s">
        <v>604</v>
      </c>
      <c r="L126" s="38"/>
      <c r="M126" s="187" t="s">
        <v>447</v>
      </c>
      <c r="N126" s="188" t="s">
        <v>487</v>
      </c>
      <c r="O126" s="60"/>
      <c r="P126" s="189">
        <f>O126*H126</f>
        <v>0</v>
      </c>
      <c r="Q126" s="189">
        <v>0</v>
      </c>
      <c r="R126" s="189">
        <f>Q126*H126</f>
        <v>0</v>
      </c>
      <c r="S126" s="189">
        <v>0</v>
      </c>
      <c r="T126" s="190">
        <f>S126*H126</f>
        <v>0</v>
      </c>
      <c r="AR126" s="17" t="s">
        <v>605</v>
      </c>
      <c r="AT126" s="17" t="s">
        <v>600</v>
      </c>
      <c r="AU126" s="17" t="s">
        <v>525</v>
      </c>
      <c r="AY126" s="17" t="s">
        <v>598</v>
      </c>
      <c r="BE126" s="191">
        <f>IF(N126="základní",J126,0)</f>
        <v>0</v>
      </c>
      <c r="BF126" s="191">
        <f>IF(N126="snížená",J126,0)</f>
        <v>0</v>
      </c>
      <c r="BG126" s="191">
        <f>IF(N126="zákl. přenesená",J126,0)</f>
        <v>0</v>
      </c>
      <c r="BH126" s="191">
        <f>IF(N126="sníž. přenesená",J126,0)</f>
        <v>0</v>
      </c>
      <c r="BI126" s="191">
        <f>IF(N126="nulová",J126,0)</f>
        <v>0</v>
      </c>
      <c r="BJ126" s="17" t="s">
        <v>523</v>
      </c>
      <c r="BK126" s="191">
        <f>ROUND(I126*H126,2)</f>
        <v>0</v>
      </c>
      <c r="BL126" s="17" t="s">
        <v>605</v>
      </c>
      <c r="BM126" s="17" t="s">
        <v>759</v>
      </c>
    </row>
    <row r="127" spans="2:65" s="12" customFormat="1">
      <c r="B127" s="192"/>
      <c r="C127" s="193"/>
      <c r="D127" s="194" t="s">
        <v>607</v>
      </c>
      <c r="E127" s="193"/>
      <c r="F127" s="196" t="s">
        <v>1143</v>
      </c>
      <c r="G127" s="193"/>
      <c r="H127" s="197">
        <v>433.93</v>
      </c>
      <c r="I127" s="198"/>
      <c r="J127" s="193"/>
      <c r="K127" s="193"/>
      <c r="L127" s="199"/>
      <c r="M127" s="200"/>
      <c r="N127" s="201"/>
      <c r="O127" s="201"/>
      <c r="P127" s="201"/>
      <c r="Q127" s="201"/>
      <c r="R127" s="201"/>
      <c r="S127" s="201"/>
      <c r="T127" s="202"/>
      <c r="AT127" s="203" t="s">
        <v>607</v>
      </c>
      <c r="AU127" s="203" t="s">
        <v>525</v>
      </c>
      <c r="AV127" s="12" t="s">
        <v>525</v>
      </c>
      <c r="AW127" s="12" t="s">
        <v>450</v>
      </c>
      <c r="AX127" s="12" t="s">
        <v>523</v>
      </c>
      <c r="AY127" s="203" t="s">
        <v>598</v>
      </c>
    </row>
    <row r="128" spans="2:65" s="1" customFormat="1" ht="16.5" customHeight="1">
      <c r="B128" s="34"/>
      <c r="C128" s="180" t="s">
        <v>702</v>
      </c>
      <c r="D128" s="180" t="s">
        <v>600</v>
      </c>
      <c r="E128" s="181" t="s">
        <v>762</v>
      </c>
      <c r="F128" s="182" t="s">
        <v>763</v>
      </c>
      <c r="G128" s="183" t="s">
        <v>669</v>
      </c>
      <c r="H128" s="184">
        <v>86.786000000000001</v>
      </c>
      <c r="I128" s="185"/>
      <c r="J128" s="186">
        <f>ROUND(I128*H128,2)</f>
        <v>0</v>
      </c>
      <c r="K128" s="182" t="s">
        <v>604</v>
      </c>
      <c r="L128" s="38"/>
      <c r="M128" s="187" t="s">
        <v>447</v>
      </c>
      <c r="N128" s="188" t="s">
        <v>487</v>
      </c>
      <c r="O128" s="60"/>
      <c r="P128" s="189">
        <f>O128*H128</f>
        <v>0</v>
      </c>
      <c r="Q128" s="189">
        <v>0</v>
      </c>
      <c r="R128" s="189">
        <f>Q128*H128</f>
        <v>0</v>
      </c>
      <c r="S128" s="189">
        <v>0</v>
      </c>
      <c r="T128" s="190">
        <f>S128*H128</f>
        <v>0</v>
      </c>
      <c r="AR128" s="17" t="s">
        <v>605</v>
      </c>
      <c r="AT128" s="17" t="s">
        <v>600</v>
      </c>
      <c r="AU128" s="17" t="s">
        <v>525</v>
      </c>
      <c r="AY128" s="17" t="s">
        <v>598</v>
      </c>
      <c r="BE128" s="191">
        <f>IF(N128="základní",J128,0)</f>
        <v>0</v>
      </c>
      <c r="BF128" s="191">
        <f>IF(N128="snížená",J128,0)</f>
        <v>0</v>
      </c>
      <c r="BG128" s="191">
        <f>IF(N128="zákl. přenesená",J128,0)</f>
        <v>0</v>
      </c>
      <c r="BH128" s="191">
        <f>IF(N128="sníž. přenesená",J128,0)</f>
        <v>0</v>
      </c>
      <c r="BI128" s="191">
        <f>IF(N128="nulová",J128,0)</f>
        <v>0</v>
      </c>
      <c r="BJ128" s="17" t="s">
        <v>523</v>
      </c>
      <c r="BK128" s="191">
        <f>ROUND(I128*H128,2)</f>
        <v>0</v>
      </c>
      <c r="BL128" s="17" t="s">
        <v>605</v>
      </c>
      <c r="BM128" s="17" t="s">
        <v>764</v>
      </c>
    </row>
    <row r="129" spans="2:65" s="1" customFormat="1" ht="16.5" customHeight="1">
      <c r="B129" s="34"/>
      <c r="C129" s="180" t="s">
        <v>711</v>
      </c>
      <c r="D129" s="180" t="s">
        <v>600</v>
      </c>
      <c r="E129" s="181" t="s">
        <v>766</v>
      </c>
      <c r="F129" s="182" t="s">
        <v>767</v>
      </c>
      <c r="G129" s="183" t="s">
        <v>768</v>
      </c>
      <c r="H129" s="184">
        <v>177.911</v>
      </c>
      <c r="I129" s="185"/>
      <c r="J129" s="186">
        <f>ROUND(I129*H129,2)</f>
        <v>0</v>
      </c>
      <c r="K129" s="182" t="s">
        <v>604</v>
      </c>
      <c r="L129" s="38"/>
      <c r="M129" s="187" t="s">
        <v>447</v>
      </c>
      <c r="N129" s="188" t="s">
        <v>487</v>
      </c>
      <c r="O129" s="60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AR129" s="17" t="s">
        <v>605</v>
      </c>
      <c r="AT129" s="17" t="s">
        <v>600</v>
      </c>
      <c r="AU129" s="17" t="s">
        <v>525</v>
      </c>
      <c r="AY129" s="17" t="s">
        <v>598</v>
      </c>
      <c r="BE129" s="191">
        <f>IF(N129="základní",J129,0)</f>
        <v>0</v>
      </c>
      <c r="BF129" s="191">
        <f>IF(N129="snížená",J129,0)</f>
        <v>0</v>
      </c>
      <c r="BG129" s="191">
        <f>IF(N129="zákl. přenesená",J129,0)</f>
        <v>0</v>
      </c>
      <c r="BH129" s="191">
        <f>IF(N129="sníž. přenesená",J129,0)</f>
        <v>0</v>
      </c>
      <c r="BI129" s="191">
        <f>IF(N129="nulová",J129,0)</f>
        <v>0</v>
      </c>
      <c r="BJ129" s="17" t="s">
        <v>523</v>
      </c>
      <c r="BK129" s="191">
        <f>ROUND(I129*H129,2)</f>
        <v>0</v>
      </c>
      <c r="BL129" s="17" t="s">
        <v>605</v>
      </c>
      <c r="BM129" s="17" t="s">
        <v>769</v>
      </c>
    </row>
    <row r="130" spans="2:65" s="12" customFormat="1">
      <c r="B130" s="192"/>
      <c r="C130" s="193"/>
      <c r="D130" s="194" t="s">
        <v>607</v>
      </c>
      <c r="E130" s="193"/>
      <c r="F130" s="196" t="s">
        <v>1144</v>
      </c>
      <c r="G130" s="193"/>
      <c r="H130" s="197">
        <v>177.911</v>
      </c>
      <c r="I130" s="198"/>
      <c r="J130" s="193"/>
      <c r="K130" s="193"/>
      <c r="L130" s="199"/>
      <c r="M130" s="200"/>
      <c r="N130" s="201"/>
      <c r="O130" s="201"/>
      <c r="P130" s="201"/>
      <c r="Q130" s="201"/>
      <c r="R130" s="201"/>
      <c r="S130" s="201"/>
      <c r="T130" s="202"/>
      <c r="AT130" s="203" t="s">
        <v>607</v>
      </c>
      <c r="AU130" s="203" t="s">
        <v>525</v>
      </c>
      <c r="AV130" s="12" t="s">
        <v>525</v>
      </c>
      <c r="AW130" s="12" t="s">
        <v>450</v>
      </c>
      <c r="AX130" s="12" t="s">
        <v>523</v>
      </c>
      <c r="AY130" s="203" t="s">
        <v>598</v>
      </c>
    </row>
    <row r="131" spans="2:65" s="1" customFormat="1" ht="16.5" customHeight="1">
      <c r="B131" s="34"/>
      <c r="C131" s="180" t="s">
        <v>717</v>
      </c>
      <c r="D131" s="180" t="s">
        <v>600</v>
      </c>
      <c r="E131" s="181" t="s">
        <v>772</v>
      </c>
      <c r="F131" s="182" t="s">
        <v>773</v>
      </c>
      <c r="G131" s="183" t="s">
        <v>669</v>
      </c>
      <c r="H131" s="184">
        <v>88.778000000000006</v>
      </c>
      <c r="I131" s="185"/>
      <c r="J131" s="186">
        <f>ROUND(I131*H131,2)</f>
        <v>0</v>
      </c>
      <c r="K131" s="182" t="s">
        <v>604</v>
      </c>
      <c r="L131" s="38"/>
      <c r="M131" s="187" t="s">
        <v>447</v>
      </c>
      <c r="N131" s="188" t="s">
        <v>487</v>
      </c>
      <c r="O131" s="60"/>
      <c r="P131" s="189">
        <f>O131*H131</f>
        <v>0</v>
      </c>
      <c r="Q131" s="189">
        <v>0</v>
      </c>
      <c r="R131" s="189">
        <f>Q131*H131</f>
        <v>0</v>
      </c>
      <c r="S131" s="189">
        <v>0</v>
      </c>
      <c r="T131" s="190">
        <f>S131*H131</f>
        <v>0</v>
      </c>
      <c r="AR131" s="17" t="s">
        <v>605</v>
      </c>
      <c r="AT131" s="17" t="s">
        <v>600</v>
      </c>
      <c r="AU131" s="17" t="s">
        <v>525</v>
      </c>
      <c r="AY131" s="17" t="s">
        <v>598</v>
      </c>
      <c r="BE131" s="191">
        <f>IF(N131="základní",J131,0)</f>
        <v>0</v>
      </c>
      <c r="BF131" s="191">
        <f>IF(N131="snížená",J131,0)</f>
        <v>0</v>
      </c>
      <c r="BG131" s="191">
        <f>IF(N131="zákl. přenesená",J131,0)</f>
        <v>0</v>
      </c>
      <c r="BH131" s="191">
        <f>IF(N131="sníž. přenesená",J131,0)</f>
        <v>0</v>
      </c>
      <c r="BI131" s="191">
        <f>IF(N131="nulová",J131,0)</f>
        <v>0</v>
      </c>
      <c r="BJ131" s="17" t="s">
        <v>523</v>
      </c>
      <c r="BK131" s="191">
        <f>ROUND(I131*H131,2)</f>
        <v>0</v>
      </c>
      <c r="BL131" s="17" t="s">
        <v>605</v>
      </c>
      <c r="BM131" s="17" t="s">
        <v>774</v>
      </c>
    </row>
    <row r="132" spans="2:65" s="12" customFormat="1">
      <c r="B132" s="192"/>
      <c r="C132" s="193"/>
      <c r="D132" s="194" t="s">
        <v>607</v>
      </c>
      <c r="E132" s="195" t="s">
        <v>447</v>
      </c>
      <c r="F132" s="196" t="s">
        <v>1145</v>
      </c>
      <c r="G132" s="193"/>
      <c r="H132" s="197">
        <v>88.778000000000006</v>
      </c>
      <c r="I132" s="198"/>
      <c r="J132" s="193"/>
      <c r="K132" s="193"/>
      <c r="L132" s="199"/>
      <c r="M132" s="200"/>
      <c r="N132" s="201"/>
      <c r="O132" s="201"/>
      <c r="P132" s="201"/>
      <c r="Q132" s="201"/>
      <c r="R132" s="201"/>
      <c r="S132" s="201"/>
      <c r="T132" s="202"/>
      <c r="AT132" s="203" t="s">
        <v>607</v>
      </c>
      <c r="AU132" s="203" t="s">
        <v>525</v>
      </c>
      <c r="AV132" s="12" t="s">
        <v>525</v>
      </c>
      <c r="AW132" s="12" t="s">
        <v>478</v>
      </c>
      <c r="AX132" s="12" t="s">
        <v>523</v>
      </c>
      <c r="AY132" s="203" t="s">
        <v>598</v>
      </c>
    </row>
    <row r="133" spans="2:65" s="1" customFormat="1" ht="16.5" customHeight="1">
      <c r="B133" s="34"/>
      <c r="C133" s="226" t="s">
        <v>453</v>
      </c>
      <c r="D133" s="226" t="s">
        <v>712</v>
      </c>
      <c r="E133" s="227" t="s">
        <v>1146</v>
      </c>
      <c r="F133" s="228" t="s">
        <v>1147</v>
      </c>
      <c r="G133" s="229" t="s">
        <v>768</v>
      </c>
      <c r="H133" s="230">
        <v>74.13</v>
      </c>
      <c r="I133" s="231"/>
      <c r="J133" s="232">
        <f>ROUND(I133*H133,2)</f>
        <v>0</v>
      </c>
      <c r="K133" s="228" t="s">
        <v>604</v>
      </c>
      <c r="L133" s="233"/>
      <c r="M133" s="234" t="s">
        <v>447</v>
      </c>
      <c r="N133" s="235" t="s">
        <v>487</v>
      </c>
      <c r="O133" s="60"/>
      <c r="P133" s="189">
        <f>O133*H133</f>
        <v>0</v>
      </c>
      <c r="Q133" s="189">
        <v>1</v>
      </c>
      <c r="R133" s="189">
        <f>Q133*H133</f>
        <v>74.13</v>
      </c>
      <c r="S133" s="189">
        <v>0</v>
      </c>
      <c r="T133" s="190">
        <f>S133*H133</f>
        <v>0</v>
      </c>
      <c r="AR133" s="17" t="s">
        <v>639</v>
      </c>
      <c r="AT133" s="17" t="s">
        <v>712</v>
      </c>
      <c r="AU133" s="17" t="s">
        <v>525</v>
      </c>
      <c r="AY133" s="17" t="s">
        <v>598</v>
      </c>
      <c r="BE133" s="191">
        <f>IF(N133="základní",J133,0)</f>
        <v>0</v>
      </c>
      <c r="BF133" s="191">
        <f>IF(N133="snížená",J133,0)</f>
        <v>0</v>
      </c>
      <c r="BG133" s="191">
        <f>IF(N133="zákl. přenesená",J133,0)</f>
        <v>0</v>
      </c>
      <c r="BH133" s="191">
        <f>IF(N133="sníž. přenesená",J133,0)</f>
        <v>0</v>
      </c>
      <c r="BI133" s="191">
        <f>IF(N133="nulová",J133,0)</f>
        <v>0</v>
      </c>
      <c r="BJ133" s="17" t="s">
        <v>523</v>
      </c>
      <c r="BK133" s="191">
        <f>ROUND(I133*H133,2)</f>
        <v>0</v>
      </c>
      <c r="BL133" s="17" t="s">
        <v>605</v>
      </c>
      <c r="BM133" s="17" t="s">
        <v>1148</v>
      </c>
    </row>
    <row r="134" spans="2:65" s="12" customFormat="1">
      <c r="B134" s="192"/>
      <c r="C134" s="193"/>
      <c r="D134" s="194" t="s">
        <v>607</v>
      </c>
      <c r="E134" s="195" t="s">
        <v>447</v>
      </c>
      <c r="F134" s="196" t="s">
        <v>1149</v>
      </c>
      <c r="G134" s="193"/>
      <c r="H134" s="197">
        <v>44.389000000000003</v>
      </c>
      <c r="I134" s="198"/>
      <c r="J134" s="193"/>
      <c r="K134" s="193"/>
      <c r="L134" s="199"/>
      <c r="M134" s="200"/>
      <c r="N134" s="201"/>
      <c r="O134" s="201"/>
      <c r="P134" s="201"/>
      <c r="Q134" s="201"/>
      <c r="R134" s="201"/>
      <c r="S134" s="201"/>
      <c r="T134" s="202"/>
      <c r="AT134" s="203" t="s">
        <v>607</v>
      </c>
      <c r="AU134" s="203" t="s">
        <v>525</v>
      </c>
      <c r="AV134" s="12" t="s">
        <v>525</v>
      </c>
      <c r="AW134" s="12" t="s">
        <v>478</v>
      </c>
      <c r="AX134" s="12" t="s">
        <v>523</v>
      </c>
      <c r="AY134" s="203" t="s">
        <v>598</v>
      </c>
    </row>
    <row r="135" spans="2:65" s="12" customFormat="1">
      <c r="B135" s="192"/>
      <c r="C135" s="193"/>
      <c r="D135" s="194" t="s">
        <v>607</v>
      </c>
      <c r="E135" s="193"/>
      <c r="F135" s="196" t="s">
        <v>1150</v>
      </c>
      <c r="G135" s="193"/>
      <c r="H135" s="197">
        <v>74.13</v>
      </c>
      <c r="I135" s="198"/>
      <c r="J135" s="193"/>
      <c r="K135" s="193"/>
      <c r="L135" s="199"/>
      <c r="M135" s="200"/>
      <c r="N135" s="201"/>
      <c r="O135" s="201"/>
      <c r="P135" s="201"/>
      <c r="Q135" s="201"/>
      <c r="R135" s="201"/>
      <c r="S135" s="201"/>
      <c r="T135" s="202"/>
      <c r="AT135" s="203" t="s">
        <v>607</v>
      </c>
      <c r="AU135" s="203" t="s">
        <v>525</v>
      </c>
      <c r="AV135" s="12" t="s">
        <v>525</v>
      </c>
      <c r="AW135" s="12" t="s">
        <v>450</v>
      </c>
      <c r="AX135" s="12" t="s">
        <v>523</v>
      </c>
      <c r="AY135" s="203" t="s">
        <v>598</v>
      </c>
    </row>
    <row r="136" spans="2:65" s="1" customFormat="1" ht="16.5" customHeight="1">
      <c r="B136" s="34"/>
      <c r="C136" s="180" t="s">
        <v>728</v>
      </c>
      <c r="D136" s="180" t="s">
        <v>600</v>
      </c>
      <c r="E136" s="181" t="s">
        <v>801</v>
      </c>
      <c r="F136" s="182" t="s">
        <v>802</v>
      </c>
      <c r="G136" s="183" t="s">
        <v>603</v>
      </c>
      <c r="H136" s="184">
        <v>27</v>
      </c>
      <c r="I136" s="185"/>
      <c r="J136" s="186">
        <f>ROUND(I136*H136,2)</f>
        <v>0</v>
      </c>
      <c r="K136" s="182" t="s">
        <v>604</v>
      </c>
      <c r="L136" s="38"/>
      <c r="M136" s="187" t="s">
        <v>447</v>
      </c>
      <c r="N136" s="188" t="s">
        <v>487</v>
      </c>
      <c r="O136" s="60"/>
      <c r="P136" s="189">
        <f>O136*H136</f>
        <v>0</v>
      </c>
      <c r="Q136" s="189">
        <v>0</v>
      </c>
      <c r="R136" s="189">
        <f>Q136*H136</f>
        <v>0</v>
      </c>
      <c r="S136" s="189">
        <v>0</v>
      </c>
      <c r="T136" s="190">
        <f>S136*H136</f>
        <v>0</v>
      </c>
      <c r="AR136" s="17" t="s">
        <v>605</v>
      </c>
      <c r="AT136" s="17" t="s">
        <v>600</v>
      </c>
      <c r="AU136" s="17" t="s">
        <v>525</v>
      </c>
      <c r="AY136" s="17" t="s">
        <v>598</v>
      </c>
      <c r="BE136" s="191">
        <f>IF(N136="základní",J136,0)</f>
        <v>0</v>
      </c>
      <c r="BF136" s="191">
        <f>IF(N136="snížená",J136,0)</f>
        <v>0</v>
      </c>
      <c r="BG136" s="191">
        <f>IF(N136="zákl. přenesená",J136,0)</f>
        <v>0</v>
      </c>
      <c r="BH136" s="191">
        <f>IF(N136="sníž. přenesená",J136,0)</f>
        <v>0</v>
      </c>
      <c r="BI136" s="191">
        <f>IF(N136="nulová",J136,0)</f>
        <v>0</v>
      </c>
      <c r="BJ136" s="17" t="s">
        <v>523</v>
      </c>
      <c r="BK136" s="191">
        <f>ROUND(I136*H136,2)</f>
        <v>0</v>
      </c>
      <c r="BL136" s="17" t="s">
        <v>605</v>
      </c>
      <c r="BM136" s="17" t="s">
        <v>803</v>
      </c>
    </row>
    <row r="137" spans="2:65" s="12" customFormat="1">
      <c r="B137" s="192"/>
      <c r="C137" s="193"/>
      <c r="D137" s="194" t="s">
        <v>607</v>
      </c>
      <c r="E137" s="195" t="s">
        <v>447</v>
      </c>
      <c r="F137" s="196" t="s">
        <v>1151</v>
      </c>
      <c r="G137" s="193"/>
      <c r="H137" s="197">
        <v>27</v>
      </c>
      <c r="I137" s="198"/>
      <c r="J137" s="193"/>
      <c r="K137" s="193"/>
      <c r="L137" s="199"/>
      <c r="M137" s="200"/>
      <c r="N137" s="201"/>
      <c r="O137" s="201"/>
      <c r="P137" s="201"/>
      <c r="Q137" s="201"/>
      <c r="R137" s="201"/>
      <c r="S137" s="201"/>
      <c r="T137" s="202"/>
      <c r="AT137" s="203" t="s">
        <v>607</v>
      </c>
      <c r="AU137" s="203" t="s">
        <v>525</v>
      </c>
      <c r="AV137" s="12" t="s">
        <v>525</v>
      </c>
      <c r="AW137" s="12" t="s">
        <v>478</v>
      </c>
      <c r="AX137" s="12" t="s">
        <v>523</v>
      </c>
      <c r="AY137" s="203" t="s">
        <v>598</v>
      </c>
    </row>
    <row r="138" spans="2:65" s="1" customFormat="1" ht="16.5" customHeight="1">
      <c r="B138" s="34"/>
      <c r="C138" s="180" t="s">
        <v>733</v>
      </c>
      <c r="D138" s="180" t="s">
        <v>600</v>
      </c>
      <c r="E138" s="181" t="s">
        <v>808</v>
      </c>
      <c r="F138" s="182" t="s">
        <v>809</v>
      </c>
      <c r="G138" s="183" t="s">
        <v>603</v>
      </c>
      <c r="H138" s="184">
        <v>27</v>
      </c>
      <c r="I138" s="185"/>
      <c r="J138" s="186">
        <f>ROUND(I138*H138,2)</f>
        <v>0</v>
      </c>
      <c r="K138" s="182" t="s">
        <v>604</v>
      </c>
      <c r="L138" s="38"/>
      <c r="M138" s="187" t="s">
        <v>447</v>
      </c>
      <c r="N138" s="188" t="s">
        <v>487</v>
      </c>
      <c r="O138" s="60"/>
      <c r="P138" s="189">
        <f>O138*H138</f>
        <v>0</v>
      </c>
      <c r="Q138" s="189">
        <v>1.2700000000000001E-3</v>
      </c>
      <c r="R138" s="189">
        <f>Q138*H138</f>
        <v>3.4290000000000001E-2</v>
      </c>
      <c r="S138" s="189">
        <v>0</v>
      </c>
      <c r="T138" s="190">
        <f>S138*H138</f>
        <v>0</v>
      </c>
      <c r="AR138" s="17" t="s">
        <v>605</v>
      </c>
      <c r="AT138" s="17" t="s">
        <v>600</v>
      </c>
      <c r="AU138" s="17" t="s">
        <v>525</v>
      </c>
      <c r="AY138" s="17" t="s">
        <v>598</v>
      </c>
      <c r="BE138" s="191">
        <f>IF(N138="základní",J138,0)</f>
        <v>0</v>
      </c>
      <c r="BF138" s="191">
        <f>IF(N138="snížená",J138,0)</f>
        <v>0</v>
      </c>
      <c r="BG138" s="191">
        <f>IF(N138="zákl. přenesená",J138,0)</f>
        <v>0</v>
      </c>
      <c r="BH138" s="191">
        <f>IF(N138="sníž. přenesená",J138,0)</f>
        <v>0</v>
      </c>
      <c r="BI138" s="191">
        <f>IF(N138="nulová",J138,0)</f>
        <v>0</v>
      </c>
      <c r="BJ138" s="17" t="s">
        <v>523</v>
      </c>
      <c r="BK138" s="191">
        <f>ROUND(I138*H138,2)</f>
        <v>0</v>
      </c>
      <c r="BL138" s="17" t="s">
        <v>605</v>
      </c>
      <c r="BM138" s="17" t="s">
        <v>810</v>
      </c>
    </row>
    <row r="139" spans="2:65" s="1" customFormat="1" ht="16.5" customHeight="1">
      <c r="B139" s="34"/>
      <c r="C139" s="226" t="s">
        <v>737</v>
      </c>
      <c r="D139" s="226" t="s">
        <v>712</v>
      </c>
      <c r="E139" s="227" t="s">
        <v>812</v>
      </c>
      <c r="F139" s="228" t="s">
        <v>813</v>
      </c>
      <c r="G139" s="229" t="s">
        <v>814</v>
      </c>
      <c r="H139" s="230">
        <v>0.67500000000000004</v>
      </c>
      <c r="I139" s="231"/>
      <c r="J139" s="232">
        <f>ROUND(I139*H139,2)</f>
        <v>0</v>
      </c>
      <c r="K139" s="228" t="s">
        <v>604</v>
      </c>
      <c r="L139" s="233"/>
      <c r="M139" s="234" t="s">
        <v>447</v>
      </c>
      <c r="N139" s="235" t="s">
        <v>487</v>
      </c>
      <c r="O139" s="60"/>
      <c r="P139" s="189">
        <f>O139*H139</f>
        <v>0</v>
      </c>
      <c r="Q139" s="189">
        <v>1E-3</v>
      </c>
      <c r="R139" s="189">
        <f>Q139*H139</f>
        <v>6.7500000000000004E-4</v>
      </c>
      <c r="S139" s="189">
        <v>0</v>
      </c>
      <c r="T139" s="190">
        <f>S139*H139</f>
        <v>0</v>
      </c>
      <c r="AR139" s="17" t="s">
        <v>639</v>
      </c>
      <c r="AT139" s="17" t="s">
        <v>712</v>
      </c>
      <c r="AU139" s="17" t="s">
        <v>525</v>
      </c>
      <c r="AY139" s="17" t="s">
        <v>598</v>
      </c>
      <c r="BE139" s="191">
        <f>IF(N139="základní",J139,0)</f>
        <v>0</v>
      </c>
      <c r="BF139" s="191">
        <f>IF(N139="snížená",J139,0)</f>
        <v>0</v>
      </c>
      <c r="BG139" s="191">
        <f>IF(N139="zákl. přenesená",J139,0)</f>
        <v>0</v>
      </c>
      <c r="BH139" s="191">
        <f>IF(N139="sníž. přenesená",J139,0)</f>
        <v>0</v>
      </c>
      <c r="BI139" s="191">
        <f>IF(N139="nulová",J139,0)</f>
        <v>0</v>
      </c>
      <c r="BJ139" s="17" t="s">
        <v>523</v>
      </c>
      <c r="BK139" s="191">
        <f>ROUND(I139*H139,2)</f>
        <v>0</v>
      </c>
      <c r="BL139" s="17" t="s">
        <v>605</v>
      </c>
      <c r="BM139" s="17" t="s">
        <v>815</v>
      </c>
    </row>
    <row r="140" spans="2:65" s="12" customFormat="1">
      <c r="B140" s="192"/>
      <c r="C140" s="193"/>
      <c r="D140" s="194" t="s">
        <v>607</v>
      </c>
      <c r="E140" s="193"/>
      <c r="F140" s="196" t="s">
        <v>1152</v>
      </c>
      <c r="G140" s="193"/>
      <c r="H140" s="197">
        <v>0.67500000000000004</v>
      </c>
      <c r="I140" s="198"/>
      <c r="J140" s="193"/>
      <c r="K140" s="193"/>
      <c r="L140" s="199"/>
      <c r="M140" s="200"/>
      <c r="N140" s="201"/>
      <c r="O140" s="201"/>
      <c r="P140" s="201"/>
      <c r="Q140" s="201"/>
      <c r="R140" s="201"/>
      <c r="S140" s="201"/>
      <c r="T140" s="202"/>
      <c r="AT140" s="203" t="s">
        <v>607</v>
      </c>
      <c r="AU140" s="203" t="s">
        <v>525</v>
      </c>
      <c r="AV140" s="12" t="s">
        <v>525</v>
      </c>
      <c r="AW140" s="12" t="s">
        <v>450</v>
      </c>
      <c r="AX140" s="12" t="s">
        <v>523</v>
      </c>
      <c r="AY140" s="203" t="s">
        <v>598</v>
      </c>
    </row>
    <row r="141" spans="2:65" s="11" customFormat="1" ht="22.9" customHeight="1">
      <c r="B141" s="164"/>
      <c r="C141" s="165"/>
      <c r="D141" s="166" t="s">
        <v>515</v>
      </c>
      <c r="E141" s="178" t="s">
        <v>605</v>
      </c>
      <c r="F141" s="178" t="s">
        <v>832</v>
      </c>
      <c r="G141" s="165"/>
      <c r="H141" s="165"/>
      <c r="I141" s="168"/>
      <c r="J141" s="179">
        <f>BK141</f>
        <v>0</v>
      </c>
      <c r="K141" s="165"/>
      <c r="L141" s="170"/>
      <c r="M141" s="171"/>
      <c r="N141" s="172"/>
      <c r="O141" s="172"/>
      <c r="P141" s="173">
        <f>SUM(P142:P148)</f>
        <v>0</v>
      </c>
      <c r="Q141" s="172"/>
      <c r="R141" s="173">
        <f>SUM(R142:R148)</f>
        <v>0.26325759999999998</v>
      </c>
      <c r="S141" s="172"/>
      <c r="T141" s="174">
        <f>SUM(T142:T148)</f>
        <v>0</v>
      </c>
      <c r="AR141" s="175" t="s">
        <v>523</v>
      </c>
      <c r="AT141" s="176" t="s">
        <v>515</v>
      </c>
      <c r="AU141" s="176" t="s">
        <v>523</v>
      </c>
      <c r="AY141" s="175" t="s">
        <v>598</v>
      </c>
      <c r="BK141" s="177">
        <f>SUM(BK142:BK148)</f>
        <v>0</v>
      </c>
    </row>
    <row r="142" spans="2:65" s="1" customFormat="1" ht="16.5" customHeight="1">
      <c r="B142" s="34"/>
      <c r="C142" s="180" t="s">
        <v>741</v>
      </c>
      <c r="D142" s="180" t="s">
        <v>600</v>
      </c>
      <c r="E142" s="181" t="s">
        <v>834</v>
      </c>
      <c r="F142" s="182" t="s">
        <v>835</v>
      </c>
      <c r="G142" s="183" t="s">
        <v>669</v>
      </c>
      <c r="H142" s="184">
        <v>7.4249999999999998</v>
      </c>
      <c r="I142" s="185"/>
      <c r="J142" s="186">
        <f>ROUND(I142*H142,2)</f>
        <v>0</v>
      </c>
      <c r="K142" s="182" t="s">
        <v>604</v>
      </c>
      <c r="L142" s="38"/>
      <c r="M142" s="187" t="s">
        <v>447</v>
      </c>
      <c r="N142" s="188" t="s">
        <v>487</v>
      </c>
      <c r="O142" s="60"/>
      <c r="P142" s="189">
        <f>O142*H142</f>
        <v>0</v>
      </c>
      <c r="Q142" s="189">
        <v>0</v>
      </c>
      <c r="R142" s="189">
        <f>Q142*H142</f>
        <v>0</v>
      </c>
      <c r="S142" s="189">
        <v>0</v>
      </c>
      <c r="T142" s="190">
        <f>S142*H142</f>
        <v>0</v>
      </c>
      <c r="AR142" s="17" t="s">
        <v>605</v>
      </c>
      <c r="AT142" s="17" t="s">
        <v>600</v>
      </c>
      <c r="AU142" s="17" t="s">
        <v>525</v>
      </c>
      <c r="AY142" s="17" t="s">
        <v>598</v>
      </c>
      <c r="BE142" s="191">
        <f>IF(N142="základní",J142,0)</f>
        <v>0</v>
      </c>
      <c r="BF142" s="191">
        <f>IF(N142="snížená",J142,0)</f>
        <v>0</v>
      </c>
      <c r="BG142" s="191">
        <f>IF(N142="zákl. přenesená",J142,0)</f>
        <v>0</v>
      </c>
      <c r="BH142" s="191">
        <f>IF(N142="sníž. přenesená",J142,0)</f>
        <v>0</v>
      </c>
      <c r="BI142" s="191">
        <f>IF(N142="nulová",J142,0)</f>
        <v>0</v>
      </c>
      <c r="BJ142" s="17" t="s">
        <v>523</v>
      </c>
      <c r="BK142" s="191">
        <f>ROUND(I142*H142,2)</f>
        <v>0</v>
      </c>
      <c r="BL142" s="17" t="s">
        <v>605</v>
      </c>
      <c r="BM142" s="17" t="s">
        <v>836</v>
      </c>
    </row>
    <row r="143" spans="2:65" s="12" customFormat="1">
      <c r="B143" s="192"/>
      <c r="C143" s="193"/>
      <c r="D143" s="194" t="s">
        <v>607</v>
      </c>
      <c r="E143" s="195" t="s">
        <v>447</v>
      </c>
      <c r="F143" s="196" t="s">
        <v>1153</v>
      </c>
      <c r="G143" s="193"/>
      <c r="H143" s="197">
        <v>7.4249999999999998</v>
      </c>
      <c r="I143" s="198"/>
      <c r="J143" s="193"/>
      <c r="K143" s="193"/>
      <c r="L143" s="199"/>
      <c r="M143" s="200"/>
      <c r="N143" s="201"/>
      <c r="O143" s="201"/>
      <c r="P143" s="201"/>
      <c r="Q143" s="201"/>
      <c r="R143" s="201"/>
      <c r="S143" s="201"/>
      <c r="T143" s="202"/>
      <c r="AT143" s="203" t="s">
        <v>607</v>
      </c>
      <c r="AU143" s="203" t="s">
        <v>525</v>
      </c>
      <c r="AV143" s="12" t="s">
        <v>525</v>
      </c>
      <c r="AW143" s="12" t="s">
        <v>478</v>
      </c>
      <c r="AX143" s="12" t="s">
        <v>523</v>
      </c>
      <c r="AY143" s="203" t="s">
        <v>598</v>
      </c>
    </row>
    <row r="144" spans="2:65" s="1" customFormat="1" ht="16.5" customHeight="1">
      <c r="B144" s="34"/>
      <c r="C144" s="180" t="s">
        <v>746</v>
      </c>
      <c r="D144" s="180" t="s">
        <v>600</v>
      </c>
      <c r="E144" s="181" t="s">
        <v>1154</v>
      </c>
      <c r="F144" s="182" t="s">
        <v>1155</v>
      </c>
      <c r="G144" s="183" t="s">
        <v>669</v>
      </c>
      <c r="H144" s="184">
        <v>3.718</v>
      </c>
      <c r="I144" s="185"/>
      <c r="J144" s="186">
        <f>ROUND(I144*H144,2)</f>
        <v>0</v>
      </c>
      <c r="K144" s="182" t="s">
        <v>604</v>
      </c>
      <c r="L144" s="38"/>
      <c r="M144" s="187" t="s">
        <v>447</v>
      </c>
      <c r="N144" s="188" t="s">
        <v>487</v>
      </c>
      <c r="O144" s="60"/>
      <c r="P144" s="189">
        <f>O144*H144</f>
        <v>0</v>
      </c>
      <c r="Q144" s="189">
        <v>0</v>
      </c>
      <c r="R144" s="189">
        <f>Q144*H144</f>
        <v>0</v>
      </c>
      <c r="S144" s="189">
        <v>0</v>
      </c>
      <c r="T144" s="190">
        <f>S144*H144</f>
        <v>0</v>
      </c>
      <c r="AR144" s="17" t="s">
        <v>605</v>
      </c>
      <c r="AT144" s="17" t="s">
        <v>600</v>
      </c>
      <c r="AU144" s="17" t="s">
        <v>525</v>
      </c>
      <c r="AY144" s="17" t="s">
        <v>598</v>
      </c>
      <c r="BE144" s="191">
        <f>IF(N144="základní",J144,0)</f>
        <v>0</v>
      </c>
      <c r="BF144" s="191">
        <f>IF(N144="snížená",J144,0)</f>
        <v>0</v>
      </c>
      <c r="BG144" s="191">
        <f>IF(N144="zákl. přenesená",J144,0)</f>
        <v>0</v>
      </c>
      <c r="BH144" s="191">
        <f>IF(N144="sníž. přenesená",J144,0)</f>
        <v>0</v>
      </c>
      <c r="BI144" s="191">
        <f>IF(N144="nulová",J144,0)</f>
        <v>0</v>
      </c>
      <c r="BJ144" s="17" t="s">
        <v>523</v>
      </c>
      <c r="BK144" s="191">
        <f>ROUND(I144*H144,2)</f>
        <v>0</v>
      </c>
      <c r="BL144" s="17" t="s">
        <v>605</v>
      </c>
      <c r="BM144" s="17" t="s">
        <v>1156</v>
      </c>
    </row>
    <row r="145" spans="2:65" s="12" customFormat="1">
      <c r="B145" s="192"/>
      <c r="C145" s="193"/>
      <c r="D145" s="194" t="s">
        <v>607</v>
      </c>
      <c r="E145" s="195" t="s">
        <v>447</v>
      </c>
      <c r="F145" s="196" t="s">
        <v>1157</v>
      </c>
      <c r="G145" s="193"/>
      <c r="H145" s="197">
        <v>3.718</v>
      </c>
      <c r="I145" s="198"/>
      <c r="J145" s="193"/>
      <c r="K145" s="193"/>
      <c r="L145" s="199"/>
      <c r="M145" s="200"/>
      <c r="N145" s="201"/>
      <c r="O145" s="201"/>
      <c r="P145" s="201"/>
      <c r="Q145" s="201"/>
      <c r="R145" s="201"/>
      <c r="S145" s="201"/>
      <c r="T145" s="202"/>
      <c r="AT145" s="203" t="s">
        <v>607</v>
      </c>
      <c r="AU145" s="203" t="s">
        <v>525</v>
      </c>
      <c r="AV145" s="12" t="s">
        <v>525</v>
      </c>
      <c r="AW145" s="12" t="s">
        <v>478</v>
      </c>
      <c r="AX145" s="12" t="s">
        <v>523</v>
      </c>
      <c r="AY145" s="203" t="s">
        <v>598</v>
      </c>
    </row>
    <row r="146" spans="2:65" s="1" customFormat="1" ht="16.5" customHeight="1">
      <c r="B146" s="34"/>
      <c r="C146" s="226" t="s">
        <v>756</v>
      </c>
      <c r="D146" s="226" t="s">
        <v>712</v>
      </c>
      <c r="E146" s="227" t="s">
        <v>1158</v>
      </c>
      <c r="F146" s="228" t="s">
        <v>1159</v>
      </c>
      <c r="G146" s="229" t="s">
        <v>1160</v>
      </c>
      <c r="H146" s="230">
        <v>11</v>
      </c>
      <c r="I146" s="231"/>
      <c r="J146" s="232">
        <f>ROUND(I146*H146,2)</f>
        <v>0</v>
      </c>
      <c r="K146" s="228" t="s">
        <v>604</v>
      </c>
      <c r="L146" s="233"/>
      <c r="M146" s="234" t="s">
        <v>447</v>
      </c>
      <c r="N146" s="235" t="s">
        <v>487</v>
      </c>
      <c r="O146" s="60"/>
      <c r="P146" s="189">
        <f>O146*H146</f>
        <v>0</v>
      </c>
      <c r="Q146" s="189">
        <v>1.07E-3</v>
      </c>
      <c r="R146" s="189">
        <f>Q146*H146</f>
        <v>1.1769999999999999E-2</v>
      </c>
      <c r="S146" s="189">
        <v>0</v>
      </c>
      <c r="T146" s="190">
        <f>S146*H146</f>
        <v>0</v>
      </c>
      <c r="AR146" s="17" t="s">
        <v>639</v>
      </c>
      <c r="AT146" s="17" t="s">
        <v>712</v>
      </c>
      <c r="AU146" s="17" t="s">
        <v>525</v>
      </c>
      <c r="AY146" s="17" t="s">
        <v>598</v>
      </c>
      <c r="BE146" s="191">
        <f>IF(N146="základní",J146,0)</f>
        <v>0</v>
      </c>
      <c r="BF146" s="191">
        <f>IF(N146="snížená",J146,0)</f>
        <v>0</v>
      </c>
      <c r="BG146" s="191">
        <f>IF(N146="zákl. přenesená",J146,0)</f>
        <v>0</v>
      </c>
      <c r="BH146" s="191">
        <f>IF(N146="sníž. přenesená",J146,0)</f>
        <v>0</v>
      </c>
      <c r="BI146" s="191">
        <f>IF(N146="nulová",J146,0)</f>
        <v>0</v>
      </c>
      <c r="BJ146" s="17" t="s">
        <v>523</v>
      </c>
      <c r="BK146" s="191">
        <f>ROUND(I146*H146,2)</f>
        <v>0</v>
      </c>
      <c r="BL146" s="17" t="s">
        <v>605</v>
      </c>
      <c r="BM146" s="17" t="s">
        <v>1161</v>
      </c>
    </row>
    <row r="147" spans="2:65" s="1" customFormat="1" ht="16.5" customHeight="1">
      <c r="B147" s="34"/>
      <c r="C147" s="180" t="s">
        <v>761</v>
      </c>
      <c r="D147" s="180" t="s">
        <v>600</v>
      </c>
      <c r="E147" s="181" t="s">
        <v>1162</v>
      </c>
      <c r="F147" s="182" t="s">
        <v>1163</v>
      </c>
      <c r="G147" s="183" t="s">
        <v>768</v>
      </c>
      <c r="H147" s="184">
        <v>0.29399999999999998</v>
      </c>
      <c r="I147" s="185"/>
      <c r="J147" s="186">
        <f>ROUND(I147*H147,2)</f>
        <v>0</v>
      </c>
      <c r="K147" s="182" t="s">
        <v>604</v>
      </c>
      <c r="L147" s="38"/>
      <c r="M147" s="187" t="s">
        <v>447</v>
      </c>
      <c r="N147" s="188" t="s">
        <v>487</v>
      </c>
      <c r="O147" s="60"/>
      <c r="P147" s="189">
        <f>O147*H147</f>
        <v>0</v>
      </c>
      <c r="Q147" s="189">
        <v>0.85540000000000005</v>
      </c>
      <c r="R147" s="189">
        <f>Q147*H147</f>
        <v>0.25148759999999998</v>
      </c>
      <c r="S147" s="189">
        <v>0</v>
      </c>
      <c r="T147" s="190">
        <f>S147*H147</f>
        <v>0</v>
      </c>
      <c r="AR147" s="17" t="s">
        <v>605</v>
      </c>
      <c r="AT147" s="17" t="s">
        <v>600</v>
      </c>
      <c r="AU147" s="17" t="s">
        <v>525</v>
      </c>
      <c r="AY147" s="17" t="s">
        <v>598</v>
      </c>
      <c r="BE147" s="191">
        <f>IF(N147="základní",J147,0)</f>
        <v>0</v>
      </c>
      <c r="BF147" s="191">
        <f>IF(N147="snížená",J147,0)</f>
        <v>0</v>
      </c>
      <c r="BG147" s="191">
        <f>IF(N147="zákl. přenesená",J147,0)</f>
        <v>0</v>
      </c>
      <c r="BH147" s="191">
        <f>IF(N147="sníž. přenesená",J147,0)</f>
        <v>0</v>
      </c>
      <c r="BI147" s="191">
        <f>IF(N147="nulová",J147,0)</f>
        <v>0</v>
      </c>
      <c r="BJ147" s="17" t="s">
        <v>523</v>
      </c>
      <c r="BK147" s="191">
        <f>ROUND(I147*H147,2)</f>
        <v>0</v>
      </c>
      <c r="BL147" s="17" t="s">
        <v>605</v>
      </c>
      <c r="BM147" s="17" t="s">
        <v>1164</v>
      </c>
    </row>
    <row r="148" spans="2:65" s="12" customFormat="1">
      <c r="B148" s="192"/>
      <c r="C148" s="193"/>
      <c r="D148" s="194" t="s">
        <v>607</v>
      </c>
      <c r="E148" s="195" t="s">
        <v>447</v>
      </c>
      <c r="F148" s="196" t="s">
        <v>1165</v>
      </c>
      <c r="G148" s="193"/>
      <c r="H148" s="197">
        <v>0.29399999999999998</v>
      </c>
      <c r="I148" s="198"/>
      <c r="J148" s="193"/>
      <c r="K148" s="193"/>
      <c r="L148" s="199"/>
      <c r="M148" s="200"/>
      <c r="N148" s="201"/>
      <c r="O148" s="201"/>
      <c r="P148" s="201"/>
      <c r="Q148" s="201"/>
      <c r="R148" s="201"/>
      <c r="S148" s="201"/>
      <c r="T148" s="202"/>
      <c r="AT148" s="203" t="s">
        <v>607</v>
      </c>
      <c r="AU148" s="203" t="s">
        <v>525</v>
      </c>
      <c r="AV148" s="12" t="s">
        <v>525</v>
      </c>
      <c r="AW148" s="12" t="s">
        <v>478</v>
      </c>
      <c r="AX148" s="12" t="s">
        <v>523</v>
      </c>
      <c r="AY148" s="203" t="s">
        <v>598</v>
      </c>
    </row>
    <row r="149" spans="2:65" s="11" customFormat="1" ht="22.9" customHeight="1">
      <c r="B149" s="164"/>
      <c r="C149" s="165"/>
      <c r="D149" s="166" t="s">
        <v>515</v>
      </c>
      <c r="E149" s="178" t="s">
        <v>619</v>
      </c>
      <c r="F149" s="178" t="s">
        <v>841</v>
      </c>
      <c r="G149" s="165"/>
      <c r="H149" s="165"/>
      <c r="I149" s="168"/>
      <c r="J149" s="179">
        <f>BK149</f>
        <v>0</v>
      </c>
      <c r="K149" s="165"/>
      <c r="L149" s="170"/>
      <c r="M149" s="171"/>
      <c r="N149" s="172"/>
      <c r="O149" s="172"/>
      <c r="P149" s="173">
        <f>SUM(P150:P166)</f>
        <v>0</v>
      </c>
      <c r="Q149" s="172"/>
      <c r="R149" s="173">
        <f>SUM(R150:R166)</f>
        <v>0.90549000000000002</v>
      </c>
      <c r="S149" s="172"/>
      <c r="T149" s="174">
        <f>SUM(T150:T166)</f>
        <v>0</v>
      </c>
      <c r="AR149" s="175" t="s">
        <v>523</v>
      </c>
      <c r="AT149" s="176" t="s">
        <v>515</v>
      </c>
      <c r="AU149" s="176" t="s">
        <v>523</v>
      </c>
      <c r="AY149" s="175" t="s">
        <v>598</v>
      </c>
      <c r="BK149" s="177">
        <f>SUM(BK150:BK166)</f>
        <v>0</v>
      </c>
    </row>
    <row r="150" spans="2:65" s="1" customFormat="1" ht="16.5" customHeight="1">
      <c r="B150" s="34"/>
      <c r="C150" s="180" t="s">
        <v>765</v>
      </c>
      <c r="D150" s="180" t="s">
        <v>600</v>
      </c>
      <c r="E150" s="181" t="s">
        <v>1166</v>
      </c>
      <c r="F150" s="182" t="s">
        <v>1167</v>
      </c>
      <c r="G150" s="183" t="s">
        <v>603</v>
      </c>
      <c r="H150" s="184">
        <v>18</v>
      </c>
      <c r="I150" s="185"/>
      <c r="J150" s="186">
        <f>ROUND(I150*H150,2)</f>
        <v>0</v>
      </c>
      <c r="K150" s="182" t="s">
        <v>604</v>
      </c>
      <c r="L150" s="38"/>
      <c r="M150" s="187" t="s">
        <v>447</v>
      </c>
      <c r="N150" s="188" t="s">
        <v>487</v>
      </c>
      <c r="O150" s="60"/>
      <c r="P150" s="189">
        <f>O150*H150</f>
        <v>0</v>
      </c>
      <c r="Q150" s="189">
        <v>0</v>
      </c>
      <c r="R150" s="189">
        <f>Q150*H150</f>
        <v>0</v>
      </c>
      <c r="S150" s="189">
        <v>0</v>
      </c>
      <c r="T150" s="190">
        <f>S150*H150</f>
        <v>0</v>
      </c>
      <c r="AR150" s="17" t="s">
        <v>605</v>
      </c>
      <c r="AT150" s="17" t="s">
        <v>600</v>
      </c>
      <c r="AU150" s="17" t="s">
        <v>525</v>
      </c>
      <c r="AY150" s="17" t="s">
        <v>598</v>
      </c>
      <c r="BE150" s="191">
        <f>IF(N150="základní",J150,0)</f>
        <v>0</v>
      </c>
      <c r="BF150" s="191">
        <f>IF(N150="snížená",J150,0)</f>
        <v>0</v>
      </c>
      <c r="BG150" s="191">
        <f>IF(N150="zákl. přenesená",J150,0)</f>
        <v>0</v>
      </c>
      <c r="BH150" s="191">
        <f>IF(N150="sníž. přenesená",J150,0)</f>
        <v>0</v>
      </c>
      <c r="BI150" s="191">
        <f>IF(N150="nulová",J150,0)</f>
        <v>0</v>
      </c>
      <c r="BJ150" s="17" t="s">
        <v>523</v>
      </c>
      <c r="BK150" s="191">
        <f>ROUND(I150*H150,2)</f>
        <v>0</v>
      </c>
      <c r="BL150" s="17" t="s">
        <v>605</v>
      </c>
      <c r="BM150" s="17" t="s">
        <v>851</v>
      </c>
    </row>
    <row r="151" spans="2:65" s="12" customFormat="1">
      <c r="B151" s="192"/>
      <c r="C151" s="193"/>
      <c r="D151" s="194" t="s">
        <v>607</v>
      </c>
      <c r="E151" s="195" t="s">
        <v>447</v>
      </c>
      <c r="F151" s="196" t="s">
        <v>1168</v>
      </c>
      <c r="G151" s="193"/>
      <c r="H151" s="197">
        <v>4.5</v>
      </c>
      <c r="I151" s="198"/>
      <c r="J151" s="193"/>
      <c r="K151" s="193"/>
      <c r="L151" s="199"/>
      <c r="M151" s="200"/>
      <c r="N151" s="201"/>
      <c r="O151" s="201"/>
      <c r="P151" s="201"/>
      <c r="Q151" s="201"/>
      <c r="R151" s="201"/>
      <c r="S151" s="201"/>
      <c r="T151" s="202"/>
      <c r="AT151" s="203" t="s">
        <v>607</v>
      </c>
      <c r="AU151" s="203" t="s">
        <v>525</v>
      </c>
      <c r="AV151" s="12" t="s">
        <v>525</v>
      </c>
      <c r="AW151" s="12" t="s">
        <v>478</v>
      </c>
      <c r="AX151" s="12" t="s">
        <v>516</v>
      </c>
      <c r="AY151" s="203" t="s">
        <v>598</v>
      </c>
    </row>
    <row r="152" spans="2:65" s="12" customFormat="1">
      <c r="B152" s="192"/>
      <c r="C152" s="193"/>
      <c r="D152" s="194" t="s">
        <v>607</v>
      </c>
      <c r="E152" s="195" t="s">
        <v>447</v>
      </c>
      <c r="F152" s="196" t="s">
        <v>1169</v>
      </c>
      <c r="G152" s="193"/>
      <c r="H152" s="197">
        <v>13.5</v>
      </c>
      <c r="I152" s="198"/>
      <c r="J152" s="193"/>
      <c r="K152" s="193"/>
      <c r="L152" s="199"/>
      <c r="M152" s="200"/>
      <c r="N152" s="201"/>
      <c r="O152" s="201"/>
      <c r="P152" s="201"/>
      <c r="Q152" s="201"/>
      <c r="R152" s="201"/>
      <c r="S152" s="201"/>
      <c r="T152" s="202"/>
      <c r="AT152" s="203" t="s">
        <v>607</v>
      </c>
      <c r="AU152" s="203" t="s">
        <v>525</v>
      </c>
      <c r="AV152" s="12" t="s">
        <v>525</v>
      </c>
      <c r="AW152" s="12" t="s">
        <v>478</v>
      </c>
      <c r="AX152" s="12" t="s">
        <v>516</v>
      </c>
      <c r="AY152" s="203" t="s">
        <v>598</v>
      </c>
    </row>
    <row r="153" spans="2:65" s="13" customFormat="1">
      <c r="B153" s="204"/>
      <c r="C153" s="205"/>
      <c r="D153" s="194" t="s">
        <v>607</v>
      </c>
      <c r="E153" s="206" t="s">
        <v>447</v>
      </c>
      <c r="F153" s="207" t="s">
        <v>627</v>
      </c>
      <c r="G153" s="205"/>
      <c r="H153" s="208">
        <v>18</v>
      </c>
      <c r="I153" s="209"/>
      <c r="J153" s="205"/>
      <c r="K153" s="205"/>
      <c r="L153" s="210"/>
      <c r="M153" s="211"/>
      <c r="N153" s="212"/>
      <c r="O153" s="212"/>
      <c r="P153" s="212"/>
      <c r="Q153" s="212"/>
      <c r="R153" s="212"/>
      <c r="S153" s="212"/>
      <c r="T153" s="213"/>
      <c r="AT153" s="214" t="s">
        <v>607</v>
      </c>
      <c r="AU153" s="214" t="s">
        <v>525</v>
      </c>
      <c r="AV153" s="13" t="s">
        <v>605</v>
      </c>
      <c r="AW153" s="13" t="s">
        <v>478</v>
      </c>
      <c r="AX153" s="13" t="s">
        <v>523</v>
      </c>
      <c r="AY153" s="214" t="s">
        <v>598</v>
      </c>
    </row>
    <row r="154" spans="2:65" s="1" customFormat="1" ht="16.5" customHeight="1">
      <c r="B154" s="34"/>
      <c r="C154" s="180" t="s">
        <v>771</v>
      </c>
      <c r="D154" s="180" t="s">
        <v>600</v>
      </c>
      <c r="E154" s="181" t="s">
        <v>859</v>
      </c>
      <c r="F154" s="182" t="s">
        <v>860</v>
      </c>
      <c r="G154" s="183" t="s">
        <v>603</v>
      </c>
      <c r="H154" s="184">
        <v>4.5</v>
      </c>
      <c r="I154" s="185"/>
      <c r="J154" s="186">
        <f>ROUND(I154*H154,2)</f>
        <v>0</v>
      </c>
      <c r="K154" s="182" t="s">
        <v>604</v>
      </c>
      <c r="L154" s="38"/>
      <c r="M154" s="187" t="s">
        <v>447</v>
      </c>
      <c r="N154" s="188" t="s">
        <v>487</v>
      </c>
      <c r="O154" s="60"/>
      <c r="P154" s="189">
        <f>O154*H154</f>
        <v>0</v>
      </c>
      <c r="Q154" s="189">
        <v>0</v>
      </c>
      <c r="R154" s="189">
        <f>Q154*H154</f>
        <v>0</v>
      </c>
      <c r="S154" s="189">
        <v>0</v>
      </c>
      <c r="T154" s="190">
        <f>S154*H154</f>
        <v>0</v>
      </c>
      <c r="AR154" s="17" t="s">
        <v>605</v>
      </c>
      <c r="AT154" s="17" t="s">
        <v>600</v>
      </c>
      <c r="AU154" s="17" t="s">
        <v>525</v>
      </c>
      <c r="AY154" s="17" t="s">
        <v>598</v>
      </c>
      <c r="BE154" s="191">
        <f>IF(N154="základní",J154,0)</f>
        <v>0</v>
      </c>
      <c r="BF154" s="191">
        <f>IF(N154="snížená",J154,0)</f>
        <v>0</v>
      </c>
      <c r="BG154" s="191">
        <f>IF(N154="zákl. přenesená",J154,0)</f>
        <v>0</v>
      </c>
      <c r="BH154" s="191">
        <f>IF(N154="sníž. přenesená",J154,0)</f>
        <v>0</v>
      </c>
      <c r="BI154" s="191">
        <f>IF(N154="nulová",J154,0)</f>
        <v>0</v>
      </c>
      <c r="BJ154" s="17" t="s">
        <v>523</v>
      </c>
      <c r="BK154" s="191">
        <f>ROUND(I154*H154,2)</f>
        <v>0</v>
      </c>
      <c r="BL154" s="17" t="s">
        <v>605</v>
      </c>
      <c r="BM154" s="17" t="s">
        <v>1170</v>
      </c>
    </row>
    <row r="155" spans="2:65" s="12" customFormat="1">
      <c r="B155" s="192"/>
      <c r="C155" s="193"/>
      <c r="D155" s="194" t="s">
        <v>607</v>
      </c>
      <c r="E155" s="195" t="s">
        <v>447</v>
      </c>
      <c r="F155" s="196" t="s">
        <v>1171</v>
      </c>
      <c r="G155" s="193"/>
      <c r="H155" s="197">
        <v>4.5</v>
      </c>
      <c r="I155" s="198"/>
      <c r="J155" s="193"/>
      <c r="K155" s="193"/>
      <c r="L155" s="199"/>
      <c r="M155" s="200"/>
      <c r="N155" s="201"/>
      <c r="O155" s="201"/>
      <c r="P155" s="201"/>
      <c r="Q155" s="201"/>
      <c r="R155" s="201"/>
      <c r="S155" s="201"/>
      <c r="T155" s="202"/>
      <c r="AT155" s="203" t="s">
        <v>607</v>
      </c>
      <c r="AU155" s="203" t="s">
        <v>525</v>
      </c>
      <c r="AV155" s="12" t="s">
        <v>525</v>
      </c>
      <c r="AW155" s="12" t="s">
        <v>478</v>
      </c>
      <c r="AX155" s="12" t="s">
        <v>523</v>
      </c>
      <c r="AY155" s="203" t="s">
        <v>598</v>
      </c>
    </row>
    <row r="156" spans="2:65" s="1" customFormat="1" ht="16.5" customHeight="1">
      <c r="B156" s="34"/>
      <c r="C156" s="180" t="s">
        <v>776</v>
      </c>
      <c r="D156" s="180" t="s">
        <v>600</v>
      </c>
      <c r="E156" s="181" t="s">
        <v>873</v>
      </c>
      <c r="F156" s="182" t="s">
        <v>874</v>
      </c>
      <c r="G156" s="183" t="s">
        <v>603</v>
      </c>
      <c r="H156" s="184">
        <v>4.5</v>
      </c>
      <c r="I156" s="185"/>
      <c r="J156" s="186">
        <f>ROUND(I156*H156,2)</f>
        <v>0</v>
      </c>
      <c r="K156" s="182" t="s">
        <v>604</v>
      </c>
      <c r="L156" s="38"/>
      <c r="M156" s="187" t="s">
        <v>447</v>
      </c>
      <c r="N156" s="188" t="s">
        <v>487</v>
      </c>
      <c r="O156" s="60"/>
      <c r="P156" s="189">
        <f>O156*H156</f>
        <v>0</v>
      </c>
      <c r="Q156" s="189">
        <v>0</v>
      </c>
      <c r="R156" s="189">
        <f>Q156*H156</f>
        <v>0</v>
      </c>
      <c r="S156" s="189">
        <v>0</v>
      </c>
      <c r="T156" s="190">
        <f>S156*H156</f>
        <v>0</v>
      </c>
      <c r="AR156" s="17" t="s">
        <v>605</v>
      </c>
      <c r="AT156" s="17" t="s">
        <v>600</v>
      </c>
      <c r="AU156" s="17" t="s">
        <v>525</v>
      </c>
      <c r="AY156" s="17" t="s">
        <v>598</v>
      </c>
      <c r="BE156" s="191">
        <f>IF(N156="základní",J156,0)</f>
        <v>0</v>
      </c>
      <c r="BF156" s="191">
        <f>IF(N156="snížená",J156,0)</f>
        <v>0</v>
      </c>
      <c r="BG156" s="191">
        <f>IF(N156="zákl. přenesená",J156,0)</f>
        <v>0</v>
      </c>
      <c r="BH156" s="191">
        <f>IF(N156="sníž. přenesená",J156,0)</f>
        <v>0</v>
      </c>
      <c r="BI156" s="191">
        <f>IF(N156="nulová",J156,0)</f>
        <v>0</v>
      </c>
      <c r="BJ156" s="17" t="s">
        <v>523</v>
      </c>
      <c r="BK156" s="191">
        <f>ROUND(I156*H156,2)</f>
        <v>0</v>
      </c>
      <c r="BL156" s="17" t="s">
        <v>605</v>
      </c>
      <c r="BM156" s="17" t="s">
        <v>875</v>
      </c>
    </row>
    <row r="157" spans="2:65" s="12" customFormat="1">
      <c r="B157" s="192"/>
      <c r="C157" s="193"/>
      <c r="D157" s="194" t="s">
        <v>607</v>
      </c>
      <c r="E157" s="195" t="s">
        <v>447</v>
      </c>
      <c r="F157" s="196" t="s">
        <v>1171</v>
      </c>
      <c r="G157" s="193"/>
      <c r="H157" s="197">
        <v>4.5</v>
      </c>
      <c r="I157" s="198"/>
      <c r="J157" s="193"/>
      <c r="K157" s="193"/>
      <c r="L157" s="199"/>
      <c r="M157" s="200"/>
      <c r="N157" s="201"/>
      <c r="O157" s="201"/>
      <c r="P157" s="201"/>
      <c r="Q157" s="201"/>
      <c r="R157" s="201"/>
      <c r="S157" s="201"/>
      <c r="T157" s="202"/>
      <c r="AT157" s="203" t="s">
        <v>607</v>
      </c>
      <c r="AU157" s="203" t="s">
        <v>525</v>
      </c>
      <c r="AV157" s="12" t="s">
        <v>525</v>
      </c>
      <c r="AW157" s="12" t="s">
        <v>478</v>
      </c>
      <c r="AX157" s="12" t="s">
        <v>523</v>
      </c>
      <c r="AY157" s="203" t="s">
        <v>598</v>
      </c>
    </row>
    <row r="158" spans="2:65" s="1" customFormat="1" ht="16.5" customHeight="1">
      <c r="B158" s="34"/>
      <c r="C158" s="180" t="s">
        <v>787</v>
      </c>
      <c r="D158" s="180" t="s">
        <v>600</v>
      </c>
      <c r="E158" s="181" t="s">
        <v>885</v>
      </c>
      <c r="F158" s="182" t="s">
        <v>886</v>
      </c>
      <c r="G158" s="183" t="s">
        <v>603</v>
      </c>
      <c r="H158" s="184">
        <v>4.5</v>
      </c>
      <c r="I158" s="185"/>
      <c r="J158" s="186">
        <f>ROUND(I158*H158,2)</f>
        <v>0</v>
      </c>
      <c r="K158" s="182" t="s">
        <v>604</v>
      </c>
      <c r="L158" s="38"/>
      <c r="M158" s="187" t="s">
        <v>447</v>
      </c>
      <c r="N158" s="188" t="s">
        <v>487</v>
      </c>
      <c r="O158" s="60"/>
      <c r="P158" s="189">
        <f>O158*H158</f>
        <v>0</v>
      </c>
      <c r="Q158" s="189">
        <v>0</v>
      </c>
      <c r="R158" s="189">
        <f>Q158*H158</f>
        <v>0</v>
      </c>
      <c r="S158" s="189">
        <v>0</v>
      </c>
      <c r="T158" s="190">
        <f>S158*H158</f>
        <v>0</v>
      </c>
      <c r="AR158" s="17" t="s">
        <v>605</v>
      </c>
      <c r="AT158" s="17" t="s">
        <v>600</v>
      </c>
      <c r="AU158" s="17" t="s">
        <v>525</v>
      </c>
      <c r="AY158" s="17" t="s">
        <v>598</v>
      </c>
      <c r="BE158" s="191">
        <f>IF(N158="základní",J158,0)</f>
        <v>0</v>
      </c>
      <c r="BF158" s="191">
        <f>IF(N158="snížená",J158,0)</f>
        <v>0</v>
      </c>
      <c r="BG158" s="191">
        <f>IF(N158="zákl. přenesená",J158,0)</f>
        <v>0</v>
      </c>
      <c r="BH158" s="191">
        <f>IF(N158="sníž. přenesená",J158,0)</f>
        <v>0</v>
      </c>
      <c r="BI158" s="191">
        <f>IF(N158="nulová",J158,0)</f>
        <v>0</v>
      </c>
      <c r="BJ158" s="17" t="s">
        <v>523</v>
      </c>
      <c r="BK158" s="191">
        <f>ROUND(I158*H158,2)</f>
        <v>0</v>
      </c>
      <c r="BL158" s="17" t="s">
        <v>605</v>
      </c>
      <c r="BM158" s="17" t="s">
        <v>887</v>
      </c>
    </row>
    <row r="159" spans="2:65" s="1" customFormat="1" ht="16.5" customHeight="1">
      <c r="B159" s="34"/>
      <c r="C159" s="180" t="s">
        <v>795</v>
      </c>
      <c r="D159" s="180" t="s">
        <v>600</v>
      </c>
      <c r="E159" s="181" t="s">
        <v>889</v>
      </c>
      <c r="F159" s="182" t="s">
        <v>890</v>
      </c>
      <c r="G159" s="183" t="s">
        <v>603</v>
      </c>
      <c r="H159" s="184">
        <v>13.5</v>
      </c>
      <c r="I159" s="185"/>
      <c r="J159" s="186">
        <f>ROUND(I159*H159,2)</f>
        <v>0</v>
      </c>
      <c r="K159" s="182" t="s">
        <v>604</v>
      </c>
      <c r="L159" s="38"/>
      <c r="M159" s="187" t="s">
        <v>447</v>
      </c>
      <c r="N159" s="188" t="s">
        <v>487</v>
      </c>
      <c r="O159" s="60"/>
      <c r="P159" s="189">
        <f>O159*H159</f>
        <v>0</v>
      </c>
      <c r="Q159" s="189">
        <v>0</v>
      </c>
      <c r="R159" s="189">
        <f>Q159*H159</f>
        <v>0</v>
      </c>
      <c r="S159" s="189">
        <v>0</v>
      </c>
      <c r="T159" s="190">
        <f>S159*H159</f>
        <v>0</v>
      </c>
      <c r="AR159" s="17" t="s">
        <v>605</v>
      </c>
      <c r="AT159" s="17" t="s">
        <v>600</v>
      </c>
      <c r="AU159" s="17" t="s">
        <v>525</v>
      </c>
      <c r="AY159" s="17" t="s">
        <v>598</v>
      </c>
      <c r="BE159" s="191">
        <f>IF(N159="základní",J159,0)</f>
        <v>0</v>
      </c>
      <c r="BF159" s="191">
        <f>IF(N159="snížená",J159,0)</f>
        <v>0</v>
      </c>
      <c r="BG159" s="191">
        <f>IF(N159="zákl. přenesená",J159,0)</f>
        <v>0</v>
      </c>
      <c r="BH159" s="191">
        <f>IF(N159="sníž. přenesená",J159,0)</f>
        <v>0</v>
      </c>
      <c r="BI159" s="191">
        <f>IF(N159="nulová",J159,0)</f>
        <v>0</v>
      </c>
      <c r="BJ159" s="17" t="s">
        <v>523</v>
      </c>
      <c r="BK159" s="191">
        <f>ROUND(I159*H159,2)</f>
        <v>0</v>
      </c>
      <c r="BL159" s="17" t="s">
        <v>605</v>
      </c>
      <c r="BM159" s="17" t="s">
        <v>891</v>
      </c>
    </row>
    <row r="160" spans="2:65" s="12" customFormat="1">
      <c r="B160" s="192"/>
      <c r="C160" s="193"/>
      <c r="D160" s="194" t="s">
        <v>607</v>
      </c>
      <c r="E160" s="195" t="s">
        <v>447</v>
      </c>
      <c r="F160" s="196" t="s">
        <v>1172</v>
      </c>
      <c r="G160" s="193"/>
      <c r="H160" s="197">
        <v>13.5</v>
      </c>
      <c r="I160" s="198"/>
      <c r="J160" s="193"/>
      <c r="K160" s="193"/>
      <c r="L160" s="199"/>
      <c r="M160" s="200"/>
      <c r="N160" s="201"/>
      <c r="O160" s="201"/>
      <c r="P160" s="201"/>
      <c r="Q160" s="201"/>
      <c r="R160" s="201"/>
      <c r="S160" s="201"/>
      <c r="T160" s="202"/>
      <c r="AT160" s="203" t="s">
        <v>607</v>
      </c>
      <c r="AU160" s="203" t="s">
        <v>525</v>
      </c>
      <c r="AV160" s="12" t="s">
        <v>525</v>
      </c>
      <c r="AW160" s="12" t="s">
        <v>478</v>
      </c>
      <c r="AX160" s="12" t="s">
        <v>523</v>
      </c>
      <c r="AY160" s="203" t="s">
        <v>598</v>
      </c>
    </row>
    <row r="161" spans="2:65" s="1" customFormat="1" ht="16.5" customHeight="1">
      <c r="B161" s="34"/>
      <c r="C161" s="180" t="s">
        <v>800</v>
      </c>
      <c r="D161" s="180" t="s">
        <v>600</v>
      </c>
      <c r="E161" s="181" t="s">
        <v>1173</v>
      </c>
      <c r="F161" s="182" t="s">
        <v>1174</v>
      </c>
      <c r="G161" s="183" t="s">
        <v>603</v>
      </c>
      <c r="H161" s="184">
        <v>4.5</v>
      </c>
      <c r="I161" s="185"/>
      <c r="J161" s="186">
        <f>ROUND(I161*H161,2)</f>
        <v>0</v>
      </c>
      <c r="K161" s="182" t="s">
        <v>604</v>
      </c>
      <c r="L161" s="38"/>
      <c r="M161" s="187" t="s">
        <v>447</v>
      </c>
      <c r="N161" s="188" t="s">
        <v>487</v>
      </c>
      <c r="O161" s="60"/>
      <c r="P161" s="189">
        <f>O161*H161</f>
        <v>0</v>
      </c>
      <c r="Q161" s="189">
        <v>0.10362</v>
      </c>
      <c r="R161" s="189">
        <f>Q161*H161</f>
        <v>0.46629000000000004</v>
      </c>
      <c r="S161" s="189">
        <v>0</v>
      </c>
      <c r="T161" s="190">
        <f>S161*H161</f>
        <v>0</v>
      </c>
      <c r="AR161" s="17" t="s">
        <v>605</v>
      </c>
      <c r="AT161" s="17" t="s">
        <v>600</v>
      </c>
      <c r="AU161" s="17" t="s">
        <v>525</v>
      </c>
      <c r="AY161" s="17" t="s">
        <v>598</v>
      </c>
      <c r="BE161" s="191">
        <f>IF(N161="základní",J161,0)</f>
        <v>0</v>
      </c>
      <c r="BF161" s="191">
        <f>IF(N161="snížená",J161,0)</f>
        <v>0</v>
      </c>
      <c r="BG161" s="191">
        <f>IF(N161="zákl. přenesená",J161,0)</f>
        <v>0</v>
      </c>
      <c r="BH161" s="191">
        <f>IF(N161="sníž. přenesená",J161,0)</f>
        <v>0</v>
      </c>
      <c r="BI161" s="191">
        <f>IF(N161="nulová",J161,0)</f>
        <v>0</v>
      </c>
      <c r="BJ161" s="17" t="s">
        <v>523</v>
      </c>
      <c r="BK161" s="191">
        <f>ROUND(I161*H161,2)</f>
        <v>0</v>
      </c>
      <c r="BL161" s="17" t="s">
        <v>605</v>
      </c>
      <c r="BM161" s="17" t="s">
        <v>1175</v>
      </c>
    </row>
    <row r="162" spans="2:65" s="12" customFormat="1">
      <c r="B162" s="192"/>
      <c r="C162" s="193"/>
      <c r="D162" s="194" t="s">
        <v>607</v>
      </c>
      <c r="E162" s="195" t="s">
        <v>447</v>
      </c>
      <c r="F162" s="196" t="s">
        <v>1171</v>
      </c>
      <c r="G162" s="193"/>
      <c r="H162" s="197">
        <v>4.5</v>
      </c>
      <c r="I162" s="198"/>
      <c r="J162" s="193"/>
      <c r="K162" s="193"/>
      <c r="L162" s="199"/>
      <c r="M162" s="200"/>
      <c r="N162" s="201"/>
      <c r="O162" s="201"/>
      <c r="P162" s="201"/>
      <c r="Q162" s="201"/>
      <c r="R162" s="201"/>
      <c r="S162" s="201"/>
      <c r="T162" s="202"/>
      <c r="AT162" s="203" t="s">
        <v>607</v>
      </c>
      <c r="AU162" s="203" t="s">
        <v>525</v>
      </c>
      <c r="AV162" s="12" t="s">
        <v>525</v>
      </c>
      <c r="AW162" s="12" t="s">
        <v>478</v>
      </c>
      <c r="AX162" s="12" t="s">
        <v>523</v>
      </c>
      <c r="AY162" s="203" t="s">
        <v>598</v>
      </c>
    </row>
    <row r="163" spans="2:65" s="1" customFormat="1" ht="16.5" customHeight="1">
      <c r="B163" s="34"/>
      <c r="C163" s="226" t="s">
        <v>807</v>
      </c>
      <c r="D163" s="226" t="s">
        <v>712</v>
      </c>
      <c r="E163" s="227" t="s">
        <v>1176</v>
      </c>
      <c r="F163" s="228" t="s">
        <v>1177</v>
      </c>
      <c r="G163" s="229" t="s">
        <v>603</v>
      </c>
      <c r="H163" s="230">
        <v>2.25</v>
      </c>
      <c r="I163" s="231"/>
      <c r="J163" s="232">
        <f>ROUND(I163*H163,2)</f>
        <v>0</v>
      </c>
      <c r="K163" s="228" t="s">
        <v>604</v>
      </c>
      <c r="L163" s="233"/>
      <c r="M163" s="234" t="s">
        <v>447</v>
      </c>
      <c r="N163" s="235" t="s">
        <v>487</v>
      </c>
      <c r="O163" s="60"/>
      <c r="P163" s="189">
        <f>O163*H163</f>
        <v>0</v>
      </c>
      <c r="Q163" s="189">
        <v>0.17599999999999999</v>
      </c>
      <c r="R163" s="189">
        <f>Q163*H163</f>
        <v>0.39599999999999996</v>
      </c>
      <c r="S163" s="189">
        <v>0</v>
      </c>
      <c r="T163" s="190">
        <f>S163*H163</f>
        <v>0</v>
      </c>
      <c r="AR163" s="17" t="s">
        <v>639</v>
      </c>
      <c r="AT163" s="17" t="s">
        <v>712</v>
      </c>
      <c r="AU163" s="17" t="s">
        <v>525</v>
      </c>
      <c r="AY163" s="17" t="s">
        <v>598</v>
      </c>
      <c r="BE163" s="191">
        <f>IF(N163="základní",J163,0)</f>
        <v>0</v>
      </c>
      <c r="BF163" s="191">
        <f>IF(N163="snížená",J163,0)</f>
        <v>0</v>
      </c>
      <c r="BG163" s="191">
        <f>IF(N163="zákl. přenesená",J163,0)</f>
        <v>0</v>
      </c>
      <c r="BH163" s="191">
        <f>IF(N163="sníž. přenesená",J163,0)</f>
        <v>0</v>
      </c>
      <c r="BI163" s="191">
        <f>IF(N163="nulová",J163,0)</f>
        <v>0</v>
      </c>
      <c r="BJ163" s="17" t="s">
        <v>523</v>
      </c>
      <c r="BK163" s="191">
        <f>ROUND(I163*H163,2)</f>
        <v>0</v>
      </c>
      <c r="BL163" s="17" t="s">
        <v>605</v>
      </c>
      <c r="BM163" s="17" t="s">
        <v>1178</v>
      </c>
    </row>
    <row r="164" spans="2:65" s="12" customFormat="1">
      <c r="B164" s="192"/>
      <c r="C164" s="193"/>
      <c r="D164" s="194" t="s">
        <v>607</v>
      </c>
      <c r="E164" s="193"/>
      <c r="F164" s="196" t="s">
        <v>1179</v>
      </c>
      <c r="G164" s="193"/>
      <c r="H164" s="197">
        <v>2.25</v>
      </c>
      <c r="I164" s="198"/>
      <c r="J164" s="193"/>
      <c r="K164" s="193"/>
      <c r="L164" s="199"/>
      <c r="M164" s="200"/>
      <c r="N164" s="201"/>
      <c r="O164" s="201"/>
      <c r="P164" s="201"/>
      <c r="Q164" s="201"/>
      <c r="R164" s="201"/>
      <c r="S164" s="201"/>
      <c r="T164" s="202"/>
      <c r="AT164" s="203" t="s">
        <v>607</v>
      </c>
      <c r="AU164" s="203" t="s">
        <v>525</v>
      </c>
      <c r="AV164" s="12" t="s">
        <v>525</v>
      </c>
      <c r="AW164" s="12" t="s">
        <v>450</v>
      </c>
      <c r="AX164" s="12" t="s">
        <v>523</v>
      </c>
      <c r="AY164" s="203" t="s">
        <v>598</v>
      </c>
    </row>
    <row r="165" spans="2:65" s="1" customFormat="1" ht="16.5" customHeight="1">
      <c r="B165" s="34"/>
      <c r="C165" s="180" t="s">
        <v>811</v>
      </c>
      <c r="D165" s="180" t="s">
        <v>600</v>
      </c>
      <c r="E165" s="181" t="s">
        <v>905</v>
      </c>
      <c r="F165" s="182" t="s">
        <v>906</v>
      </c>
      <c r="G165" s="183" t="s">
        <v>700</v>
      </c>
      <c r="H165" s="184">
        <v>12</v>
      </c>
      <c r="I165" s="185"/>
      <c r="J165" s="186">
        <f>ROUND(I165*H165,2)</f>
        <v>0</v>
      </c>
      <c r="K165" s="182" t="s">
        <v>604</v>
      </c>
      <c r="L165" s="38"/>
      <c r="M165" s="187" t="s">
        <v>447</v>
      </c>
      <c r="N165" s="188" t="s">
        <v>487</v>
      </c>
      <c r="O165" s="60"/>
      <c r="P165" s="189">
        <f>O165*H165</f>
        <v>0</v>
      </c>
      <c r="Q165" s="189">
        <v>3.5999999999999999E-3</v>
      </c>
      <c r="R165" s="189">
        <f>Q165*H165</f>
        <v>4.3200000000000002E-2</v>
      </c>
      <c r="S165" s="189">
        <v>0</v>
      </c>
      <c r="T165" s="190">
        <f>S165*H165</f>
        <v>0</v>
      </c>
      <c r="AR165" s="17" t="s">
        <v>605</v>
      </c>
      <c r="AT165" s="17" t="s">
        <v>600</v>
      </c>
      <c r="AU165" s="17" t="s">
        <v>525</v>
      </c>
      <c r="AY165" s="17" t="s">
        <v>598</v>
      </c>
      <c r="BE165" s="191">
        <f>IF(N165="základní",J165,0)</f>
        <v>0</v>
      </c>
      <c r="BF165" s="191">
        <f>IF(N165="snížená",J165,0)</f>
        <v>0</v>
      </c>
      <c r="BG165" s="191">
        <f>IF(N165="zákl. přenesená",J165,0)</f>
        <v>0</v>
      </c>
      <c r="BH165" s="191">
        <f>IF(N165="sníž. přenesená",J165,0)</f>
        <v>0</v>
      </c>
      <c r="BI165" s="191">
        <f>IF(N165="nulová",J165,0)</f>
        <v>0</v>
      </c>
      <c r="BJ165" s="17" t="s">
        <v>523</v>
      </c>
      <c r="BK165" s="191">
        <f>ROUND(I165*H165,2)</f>
        <v>0</v>
      </c>
      <c r="BL165" s="17" t="s">
        <v>605</v>
      </c>
      <c r="BM165" s="17" t="s">
        <v>907</v>
      </c>
    </row>
    <row r="166" spans="2:65" s="12" customFormat="1">
      <c r="B166" s="192"/>
      <c r="C166" s="193"/>
      <c r="D166" s="194" t="s">
        <v>607</v>
      </c>
      <c r="E166" s="195" t="s">
        <v>447</v>
      </c>
      <c r="F166" s="196" t="s">
        <v>1180</v>
      </c>
      <c r="G166" s="193"/>
      <c r="H166" s="197">
        <v>12</v>
      </c>
      <c r="I166" s="198"/>
      <c r="J166" s="193"/>
      <c r="K166" s="193"/>
      <c r="L166" s="199"/>
      <c r="M166" s="200"/>
      <c r="N166" s="201"/>
      <c r="O166" s="201"/>
      <c r="P166" s="201"/>
      <c r="Q166" s="201"/>
      <c r="R166" s="201"/>
      <c r="S166" s="201"/>
      <c r="T166" s="202"/>
      <c r="AT166" s="203" t="s">
        <v>607</v>
      </c>
      <c r="AU166" s="203" t="s">
        <v>525</v>
      </c>
      <c r="AV166" s="12" t="s">
        <v>525</v>
      </c>
      <c r="AW166" s="12" t="s">
        <v>478</v>
      </c>
      <c r="AX166" s="12" t="s">
        <v>523</v>
      </c>
      <c r="AY166" s="203" t="s">
        <v>598</v>
      </c>
    </row>
    <row r="167" spans="2:65" s="11" customFormat="1" ht="22.9" customHeight="1">
      <c r="B167" s="164"/>
      <c r="C167" s="165"/>
      <c r="D167" s="166" t="s">
        <v>515</v>
      </c>
      <c r="E167" s="178" t="s">
        <v>639</v>
      </c>
      <c r="F167" s="178" t="s">
        <v>914</v>
      </c>
      <c r="G167" s="165"/>
      <c r="H167" s="165"/>
      <c r="I167" s="168"/>
      <c r="J167" s="179">
        <f>BK167</f>
        <v>0</v>
      </c>
      <c r="K167" s="165"/>
      <c r="L167" s="170"/>
      <c r="M167" s="171"/>
      <c r="N167" s="172"/>
      <c r="O167" s="172"/>
      <c r="P167" s="173">
        <f>SUM(P168:P171)</f>
        <v>0</v>
      </c>
      <c r="Q167" s="172"/>
      <c r="R167" s="173">
        <f>SUM(R168:R171)</f>
        <v>1.2117423999999999</v>
      </c>
      <c r="S167" s="172"/>
      <c r="T167" s="174">
        <f>SUM(T168:T171)</f>
        <v>0</v>
      </c>
      <c r="AR167" s="175" t="s">
        <v>523</v>
      </c>
      <c r="AT167" s="176" t="s">
        <v>515</v>
      </c>
      <c r="AU167" s="176" t="s">
        <v>523</v>
      </c>
      <c r="AY167" s="175" t="s">
        <v>598</v>
      </c>
      <c r="BK167" s="177">
        <f>SUM(BK168:BK171)</f>
        <v>0</v>
      </c>
    </row>
    <row r="168" spans="2:65" s="1" customFormat="1" ht="16.5" customHeight="1">
      <c r="B168" s="34"/>
      <c r="C168" s="180" t="s">
        <v>818</v>
      </c>
      <c r="D168" s="180" t="s">
        <v>600</v>
      </c>
      <c r="E168" s="181" t="s">
        <v>1181</v>
      </c>
      <c r="F168" s="182" t="s">
        <v>1182</v>
      </c>
      <c r="G168" s="183" t="s">
        <v>603</v>
      </c>
      <c r="H168" s="184">
        <v>11.44</v>
      </c>
      <c r="I168" s="185"/>
      <c r="J168" s="186">
        <f>ROUND(I168*H168,2)</f>
        <v>0</v>
      </c>
      <c r="K168" s="182" t="s">
        <v>604</v>
      </c>
      <c r="L168" s="38"/>
      <c r="M168" s="187" t="s">
        <v>447</v>
      </c>
      <c r="N168" s="188" t="s">
        <v>487</v>
      </c>
      <c r="O168" s="60"/>
      <c r="P168" s="189">
        <f>O168*H168</f>
        <v>0</v>
      </c>
      <c r="Q168" s="189">
        <v>3.96E-3</v>
      </c>
      <c r="R168" s="189">
        <f>Q168*H168</f>
        <v>4.53024E-2</v>
      </c>
      <c r="S168" s="189">
        <v>0</v>
      </c>
      <c r="T168" s="190">
        <f>S168*H168</f>
        <v>0</v>
      </c>
      <c r="AR168" s="17" t="s">
        <v>605</v>
      </c>
      <c r="AT168" s="17" t="s">
        <v>600</v>
      </c>
      <c r="AU168" s="17" t="s">
        <v>525</v>
      </c>
      <c r="AY168" s="17" t="s">
        <v>598</v>
      </c>
      <c r="BE168" s="191">
        <f>IF(N168="základní",J168,0)</f>
        <v>0</v>
      </c>
      <c r="BF168" s="191">
        <f>IF(N168="snížená",J168,0)</f>
        <v>0</v>
      </c>
      <c r="BG168" s="191">
        <f>IF(N168="zákl. přenesená",J168,0)</f>
        <v>0</v>
      </c>
      <c r="BH168" s="191">
        <f>IF(N168="sníž. přenesená",J168,0)</f>
        <v>0</v>
      </c>
      <c r="BI168" s="191">
        <f>IF(N168="nulová",J168,0)</f>
        <v>0</v>
      </c>
      <c r="BJ168" s="17" t="s">
        <v>523</v>
      </c>
      <c r="BK168" s="191">
        <f>ROUND(I168*H168,2)</f>
        <v>0</v>
      </c>
      <c r="BL168" s="17" t="s">
        <v>605</v>
      </c>
      <c r="BM168" s="17" t="s">
        <v>1183</v>
      </c>
    </row>
    <row r="169" spans="2:65" s="12" customFormat="1">
      <c r="B169" s="192"/>
      <c r="C169" s="193"/>
      <c r="D169" s="194" t="s">
        <v>607</v>
      </c>
      <c r="E169" s="195" t="s">
        <v>447</v>
      </c>
      <c r="F169" s="196" t="s">
        <v>1184</v>
      </c>
      <c r="G169" s="193"/>
      <c r="H169" s="197">
        <v>11.44</v>
      </c>
      <c r="I169" s="198"/>
      <c r="J169" s="193"/>
      <c r="K169" s="193"/>
      <c r="L169" s="199"/>
      <c r="M169" s="200"/>
      <c r="N169" s="201"/>
      <c r="O169" s="201"/>
      <c r="P169" s="201"/>
      <c r="Q169" s="201"/>
      <c r="R169" s="201"/>
      <c r="S169" s="201"/>
      <c r="T169" s="202"/>
      <c r="AT169" s="203" t="s">
        <v>607</v>
      </c>
      <c r="AU169" s="203" t="s">
        <v>525</v>
      </c>
      <c r="AV169" s="12" t="s">
        <v>525</v>
      </c>
      <c r="AW169" s="12" t="s">
        <v>478</v>
      </c>
      <c r="AX169" s="12" t="s">
        <v>523</v>
      </c>
      <c r="AY169" s="203" t="s">
        <v>598</v>
      </c>
    </row>
    <row r="170" spans="2:65" s="1" customFormat="1" ht="16.5" customHeight="1">
      <c r="B170" s="34"/>
      <c r="C170" s="180" t="s">
        <v>825</v>
      </c>
      <c r="D170" s="180" t="s">
        <v>600</v>
      </c>
      <c r="E170" s="181" t="s">
        <v>1185</v>
      </c>
      <c r="F170" s="182" t="s">
        <v>1186</v>
      </c>
      <c r="G170" s="183" t="s">
        <v>962</v>
      </c>
      <c r="H170" s="184">
        <v>22</v>
      </c>
      <c r="I170" s="185"/>
      <c r="J170" s="186">
        <f>ROUND(I170*H170,2)</f>
        <v>0</v>
      </c>
      <c r="K170" s="182" t="s">
        <v>447</v>
      </c>
      <c r="L170" s="38"/>
      <c r="M170" s="187" t="s">
        <v>447</v>
      </c>
      <c r="N170" s="188" t="s">
        <v>487</v>
      </c>
      <c r="O170" s="60"/>
      <c r="P170" s="189">
        <f>O170*H170</f>
        <v>0</v>
      </c>
      <c r="Q170" s="189">
        <v>7.0200000000000002E-3</v>
      </c>
      <c r="R170" s="189">
        <f>Q170*H170</f>
        <v>0.15443999999999999</v>
      </c>
      <c r="S170" s="189">
        <v>0</v>
      </c>
      <c r="T170" s="190">
        <f>S170*H170</f>
        <v>0</v>
      </c>
      <c r="AR170" s="17" t="s">
        <v>605</v>
      </c>
      <c r="AT170" s="17" t="s">
        <v>600</v>
      </c>
      <c r="AU170" s="17" t="s">
        <v>525</v>
      </c>
      <c r="AY170" s="17" t="s">
        <v>598</v>
      </c>
      <c r="BE170" s="191">
        <f>IF(N170="základní",J170,0)</f>
        <v>0</v>
      </c>
      <c r="BF170" s="191">
        <f>IF(N170="snížená",J170,0)</f>
        <v>0</v>
      </c>
      <c r="BG170" s="191">
        <f>IF(N170="zákl. přenesená",J170,0)</f>
        <v>0</v>
      </c>
      <c r="BH170" s="191">
        <f>IF(N170="sníž. přenesená",J170,0)</f>
        <v>0</v>
      </c>
      <c r="BI170" s="191">
        <f>IF(N170="nulová",J170,0)</f>
        <v>0</v>
      </c>
      <c r="BJ170" s="17" t="s">
        <v>523</v>
      </c>
      <c r="BK170" s="191">
        <f>ROUND(I170*H170,2)</f>
        <v>0</v>
      </c>
      <c r="BL170" s="17" t="s">
        <v>605</v>
      </c>
      <c r="BM170" s="17" t="s">
        <v>1187</v>
      </c>
    </row>
    <row r="171" spans="2:65" s="1" customFormat="1" ht="16.5" customHeight="1">
      <c r="B171" s="34"/>
      <c r="C171" s="226" t="s">
        <v>833</v>
      </c>
      <c r="D171" s="226" t="s">
        <v>712</v>
      </c>
      <c r="E171" s="227" t="s">
        <v>1188</v>
      </c>
      <c r="F171" s="228" t="s">
        <v>1189</v>
      </c>
      <c r="G171" s="229" t="s">
        <v>962</v>
      </c>
      <c r="H171" s="230">
        <v>22</v>
      </c>
      <c r="I171" s="231"/>
      <c r="J171" s="232">
        <f>ROUND(I171*H171,2)</f>
        <v>0</v>
      </c>
      <c r="K171" s="228" t="s">
        <v>447</v>
      </c>
      <c r="L171" s="233"/>
      <c r="M171" s="234" t="s">
        <v>447</v>
      </c>
      <c r="N171" s="235" t="s">
        <v>487</v>
      </c>
      <c r="O171" s="60"/>
      <c r="P171" s="189">
        <f>O171*H171</f>
        <v>0</v>
      </c>
      <c r="Q171" s="189">
        <v>4.5999999999999999E-2</v>
      </c>
      <c r="R171" s="189">
        <f>Q171*H171</f>
        <v>1.012</v>
      </c>
      <c r="S171" s="189">
        <v>0</v>
      </c>
      <c r="T171" s="190">
        <f>S171*H171</f>
        <v>0</v>
      </c>
      <c r="AR171" s="17" t="s">
        <v>639</v>
      </c>
      <c r="AT171" s="17" t="s">
        <v>712</v>
      </c>
      <c r="AU171" s="17" t="s">
        <v>525</v>
      </c>
      <c r="AY171" s="17" t="s">
        <v>598</v>
      </c>
      <c r="BE171" s="191">
        <f>IF(N171="základní",J171,0)</f>
        <v>0</v>
      </c>
      <c r="BF171" s="191">
        <f>IF(N171="snížená",J171,0)</f>
        <v>0</v>
      </c>
      <c r="BG171" s="191">
        <f>IF(N171="zákl. přenesená",J171,0)</f>
        <v>0</v>
      </c>
      <c r="BH171" s="191">
        <f>IF(N171="sníž. přenesená",J171,0)</f>
        <v>0</v>
      </c>
      <c r="BI171" s="191">
        <f>IF(N171="nulová",J171,0)</f>
        <v>0</v>
      </c>
      <c r="BJ171" s="17" t="s">
        <v>523</v>
      </c>
      <c r="BK171" s="191">
        <f>ROUND(I171*H171,2)</f>
        <v>0</v>
      </c>
      <c r="BL171" s="17" t="s">
        <v>605</v>
      </c>
      <c r="BM171" s="17" t="s">
        <v>1190</v>
      </c>
    </row>
    <row r="172" spans="2:65" s="11" customFormat="1" ht="22.9" customHeight="1">
      <c r="B172" s="164"/>
      <c r="C172" s="165"/>
      <c r="D172" s="166" t="s">
        <v>515</v>
      </c>
      <c r="E172" s="178" t="s">
        <v>646</v>
      </c>
      <c r="F172" s="178" t="s">
        <v>973</v>
      </c>
      <c r="G172" s="165"/>
      <c r="H172" s="165"/>
      <c r="I172" s="168"/>
      <c r="J172" s="179">
        <f>BK172</f>
        <v>0</v>
      </c>
      <c r="K172" s="165"/>
      <c r="L172" s="170"/>
      <c r="M172" s="171"/>
      <c r="N172" s="172"/>
      <c r="O172" s="172"/>
      <c r="P172" s="173">
        <f>SUM(P173:P178)</f>
        <v>0</v>
      </c>
      <c r="Q172" s="172"/>
      <c r="R172" s="173">
        <f>SUM(R173:R178)</f>
        <v>2.8800000000000002E-3</v>
      </c>
      <c r="S172" s="172"/>
      <c r="T172" s="174">
        <f>SUM(T173:T178)</f>
        <v>0</v>
      </c>
      <c r="AR172" s="175" t="s">
        <v>523</v>
      </c>
      <c r="AT172" s="176" t="s">
        <v>515</v>
      </c>
      <c r="AU172" s="176" t="s">
        <v>523</v>
      </c>
      <c r="AY172" s="175" t="s">
        <v>598</v>
      </c>
      <c r="BK172" s="177">
        <f>SUM(BK173:BK178)</f>
        <v>0</v>
      </c>
    </row>
    <row r="173" spans="2:65" s="1" customFormat="1" ht="16.5" customHeight="1">
      <c r="B173" s="34"/>
      <c r="C173" s="180" t="s">
        <v>842</v>
      </c>
      <c r="D173" s="180" t="s">
        <v>600</v>
      </c>
      <c r="E173" s="181" t="s">
        <v>975</v>
      </c>
      <c r="F173" s="182" t="s">
        <v>976</v>
      </c>
      <c r="G173" s="183" t="s">
        <v>700</v>
      </c>
      <c r="H173" s="184">
        <v>12</v>
      </c>
      <c r="I173" s="185"/>
      <c r="J173" s="186">
        <f>ROUND(I173*H173,2)</f>
        <v>0</v>
      </c>
      <c r="K173" s="182" t="s">
        <v>604</v>
      </c>
      <c r="L173" s="38"/>
      <c r="M173" s="187" t="s">
        <v>447</v>
      </c>
      <c r="N173" s="188" t="s">
        <v>487</v>
      </c>
      <c r="O173" s="60"/>
      <c r="P173" s="189">
        <f>O173*H173</f>
        <v>0</v>
      </c>
      <c r="Q173" s="189">
        <v>0</v>
      </c>
      <c r="R173" s="189">
        <f>Q173*H173</f>
        <v>0</v>
      </c>
      <c r="S173" s="189">
        <v>0</v>
      </c>
      <c r="T173" s="190">
        <f>S173*H173</f>
        <v>0</v>
      </c>
      <c r="AR173" s="17" t="s">
        <v>605</v>
      </c>
      <c r="AT173" s="17" t="s">
        <v>600</v>
      </c>
      <c r="AU173" s="17" t="s">
        <v>525</v>
      </c>
      <c r="AY173" s="17" t="s">
        <v>598</v>
      </c>
      <c r="BE173" s="191">
        <f>IF(N173="základní",J173,0)</f>
        <v>0</v>
      </c>
      <c r="BF173" s="191">
        <f>IF(N173="snížená",J173,0)</f>
        <v>0</v>
      </c>
      <c r="BG173" s="191">
        <f>IF(N173="zákl. přenesená",J173,0)</f>
        <v>0</v>
      </c>
      <c r="BH173" s="191">
        <f>IF(N173="sníž. přenesená",J173,0)</f>
        <v>0</v>
      </c>
      <c r="BI173" s="191">
        <f>IF(N173="nulová",J173,0)</f>
        <v>0</v>
      </c>
      <c r="BJ173" s="17" t="s">
        <v>523</v>
      </c>
      <c r="BK173" s="191">
        <f>ROUND(I173*H173,2)</f>
        <v>0</v>
      </c>
      <c r="BL173" s="17" t="s">
        <v>605</v>
      </c>
      <c r="BM173" s="17" t="s">
        <v>977</v>
      </c>
    </row>
    <row r="174" spans="2:65" s="12" customFormat="1">
      <c r="B174" s="192"/>
      <c r="C174" s="193"/>
      <c r="D174" s="194" t="s">
        <v>607</v>
      </c>
      <c r="E174" s="195" t="s">
        <v>447</v>
      </c>
      <c r="F174" s="196" t="s">
        <v>1180</v>
      </c>
      <c r="G174" s="193"/>
      <c r="H174" s="197">
        <v>12</v>
      </c>
      <c r="I174" s="198"/>
      <c r="J174" s="193"/>
      <c r="K174" s="193"/>
      <c r="L174" s="199"/>
      <c r="M174" s="200"/>
      <c r="N174" s="201"/>
      <c r="O174" s="201"/>
      <c r="P174" s="201"/>
      <c r="Q174" s="201"/>
      <c r="R174" s="201"/>
      <c r="S174" s="201"/>
      <c r="T174" s="202"/>
      <c r="AT174" s="203" t="s">
        <v>607</v>
      </c>
      <c r="AU174" s="203" t="s">
        <v>525</v>
      </c>
      <c r="AV174" s="12" t="s">
        <v>525</v>
      </c>
      <c r="AW174" s="12" t="s">
        <v>478</v>
      </c>
      <c r="AX174" s="12" t="s">
        <v>523</v>
      </c>
      <c r="AY174" s="203" t="s">
        <v>598</v>
      </c>
    </row>
    <row r="175" spans="2:65" s="1" customFormat="1" ht="16.5" customHeight="1">
      <c r="B175" s="34"/>
      <c r="C175" s="180" t="s">
        <v>848</v>
      </c>
      <c r="D175" s="180" t="s">
        <v>600</v>
      </c>
      <c r="E175" s="181" t="s">
        <v>979</v>
      </c>
      <c r="F175" s="182" t="s">
        <v>980</v>
      </c>
      <c r="G175" s="183" t="s">
        <v>700</v>
      </c>
      <c r="H175" s="184">
        <v>12</v>
      </c>
      <c r="I175" s="185"/>
      <c r="J175" s="186">
        <f>ROUND(I175*H175,2)</f>
        <v>0</v>
      </c>
      <c r="K175" s="182" t="s">
        <v>604</v>
      </c>
      <c r="L175" s="38"/>
      <c r="M175" s="187" t="s">
        <v>447</v>
      </c>
      <c r="N175" s="188" t="s">
        <v>487</v>
      </c>
      <c r="O175" s="60"/>
      <c r="P175" s="189">
        <f>O175*H175</f>
        <v>0</v>
      </c>
      <c r="Q175" s="189">
        <v>0</v>
      </c>
      <c r="R175" s="189">
        <f>Q175*H175</f>
        <v>0</v>
      </c>
      <c r="S175" s="189">
        <v>0</v>
      </c>
      <c r="T175" s="190">
        <f>S175*H175</f>
        <v>0</v>
      </c>
      <c r="AR175" s="17" t="s">
        <v>605</v>
      </c>
      <c r="AT175" s="17" t="s">
        <v>600</v>
      </c>
      <c r="AU175" s="17" t="s">
        <v>525</v>
      </c>
      <c r="AY175" s="17" t="s">
        <v>598</v>
      </c>
      <c r="BE175" s="191">
        <f>IF(N175="základní",J175,0)</f>
        <v>0</v>
      </c>
      <c r="BF175" s="191">
        <f>IF(N175="snížená",J175,0)</f>
        <v>0</v>
      </c>
      <c r="BG175" s="191">
        <f>IF(N175="zákl. přenesená",J175,0)</f>
        <v>0</v>
      </c>
      <c r="BH175" s="191">
        <f>IF(N175="sníž. přenesená",J175,0)</f>
        <v>0</v>
      </c>
      <c r="BI175" s="191">
        <f>IF(N175="nulová",J175,0)</f>
        <v>0</v>
      </c>
      <c r="BJ175" s="17" t="s">
        <v>523</v>
      </c>
      <c r="BK175" s="191">
        <f>ROUND(I175*H175,2)</f>
        <v>0</v>
      </c>
      <c r="BL175" s="17" t="s">
        <v>605</v>
      </c>
      <c r="BM175" s="17" t="s">
        <v>981</v>
      </c>
    </row>
    <row r="176" spans="2:65" s="1" customFormat="1" ht="16.5" customHeight="1">
      <c r="B176" s="34"/>
      <c r="C176" s="180" t="s">
        <v>852</v>
      </c>
      <c r="D176" s="180" t="s">
        <v>600</v>
      </c>
      <c r="E176" s="181" t="s">
        <v>983</v>
      </c>
      <c r="F176" s="182" t="s">
        <v>984</v>
      </c>
      <c r="G176" s="183" t="s">
        <v>700</v>
      </c>
      <c r="H176" s="184">
        <v>12</v>
      </c>
      <c r="I176" s="185"/>
      <c r="J176" s="186">
        <f>ROUND(I176*H176,2)</f>
        <v>0</v>
      </c>
      <c r="K176" s="182" t="s">
        <v>604</v>
      </c>
      <c r="L176" s="38"/>
      <c r="M176" s="187" t="s">
        <v>447</v>
      </c>
      <c r="N176" s="188" t="s">
        <v>487</v>
      </c>
      <c r="O176" s="60"/>
      <c r="P176" s="189">
        <f>O176*H176</f>
        <v>0</v>
      </c>
      <c r="Q176" s="189">
        <v>0</v>
      </c>
      <c r="R176" s="189">
        <f>Q176*H176</f>
        <v>0</v>
      </c>
      <c r="S176" s="189">
        <v>0</v>
      </c>
      <c r="T176" s="190">
        <f>S176*H176</f>
        <v>0</v>
      </c>
      <c r="AR176" s="17" t="s">
        <v>605</v>
      </c>
      <c r="AT176" s="17" t="s">
        <v>600</v>
      </c>
      <c r="AU176" s="17" t="s">
        <v>525</v>
      </c>
      <c r="AY176" s="17" t="s">
        <v>598</v>
      </c>
      <c r="BE176" s="191">
        <f>IF(N176="základní",J176,0)</f>
        <v>0</v>
      </c>
      <c r="BF176" s="191">
        <f>IF(N176="snížená",J176,0)</f>
        <v>0</v>
      </c>
      <c r="BG176" s="191">
        <f>IF(N176="zákl. přenesená",J176,0)</f>
        <v>0</v>
      </c>
      <c r="BH176" s="191">
        <f>IF(N176="sníž. přenesená",J176,0)</f>
        <v>0</v>
      </c>
      <c r="BI176" s="191">
        <f>IF(N176="nulová",J176,0)</f>
        <v>0</v>
      </c>
      <c r="BJ176" s="17" t="s">
        <v>523</v>
      </c>
      <c r="BK176" s="191">
        <f>ROUND(I176*H176,2)</f>
        <v>0</v>
      </c>
      <c r="BL176" s="17" t="s">
        <v>605</v>
      </c>
      <c r="BM176" s="17" t="s">
        <v>985</v>
      </c>
    </row>
    <row r="177" spans="2:65" s="1" customFormat="1" ht="16.5" customHeight="1">
      <c r="B177" s="34"/>
      <c r="C177" s="180" t="s">
        <v>858</v>
      </c>
      <c r="D177" s="180" t="s">
        <v>600</v>
      </c>
      <c r="E177" s="181" t="s">
        <v>1191</v>
      </c>
      <c r="F177" s="182" t="s">
        <v>1192</v>
      </c>
      <c r="G177" s="183" t="s">
        <v>700</v>
      </c>
      <c r="H177" s="184">
        <v>36</v>
      </c>
      <c r="I177" s="185"/>
      <c r="J177" s="186">
        <f>ROUND(I177*H177,2)</f>
        <v>0</v>
      </c>
      <c r="K177" s="182" t="s">
        <v>604</v>
      </c>
      <c r="L177" s="38"/>
      <c r="M177" s="187" t="s">
        <v>447</v>
      </c>
      <c r="N177" s="188" t="s">
        <v>487</v>
      </c>
      <c r="O177" s="60"/>
      <c r="P177" s="189">
        <f>O177*H177</f>
        <v>0</v>
      </c>
      <c r="Q177" s="189">
        <v>8.0000000000000007E-5</v>
      </c>
      <c r="R177" s="189">
        <f>Q177*H177</f>
        <v>2.8800000000000002E-3</v>
      </c>
      <c r="S177" s="189">
        <v>0</v>
      </c>
      <c r="T177" s="190">
        <f>S177*H177</f>
        <v>0</v>
      </c>
      <c r="AR177" s="17" t="s">
        <v>605</v>
      </c>
      <c r="AT177" s="17" t="s">
        <v>600</v>
      </c>
      <c r="AU177" s="17" t="s">
        <v>525</v>
      </c>
      <c r="AY177" s="17" t="s">
        <v>598</v>
      </c>
      <c r="BE177" s="191">
        <f>IF(N177="základní",J177,0)</f>
        <v>0</v>
      </c>
      <c r="BF177" s="191">
        <f>IF(N177="snížená",J177,0)</f>
        <v>0</v>
      </c>
      <c r="BG177" s="191">
        <f>IF(N177="zákl. přenesená",J177,0)</f>
        <v>0</v>
      </c>
      <c r="BH177" s="191">
        <f>IF(N177="sníž. přenesená",J177,0)</f>
        <v>0</v>
      </c>
      <c r="BI177" s="191">
        <f>IF(N177="nulová",J177,0)</f>
        <v>0</v>
      </c>
      <c r="BJ177" s="17" t="s">
        <v>523</v>
      </c>
      <c r="BK177" s="191">
        <f>ROUND(I177*H177,2)</f>
        <v>0</v>
      </c>
      <c r="BL177" s="17" t="s">
        <v>605</v>
      </c>
      <c r="BM177" s="17" t="s">
        <v>1193</v>
      </c>
    </row>
    <row r="178" spans="2:65" s="12" customFormat="1">
      <c r="B178" s="192"/>
      <c r="C178" s="193"/>
      <c r="D178" s="194" t="s">
        <v>607</v>
      </c>
      <c r="E178" s="195" t="s">
        <v>447</v>
      </c>
      <c r="F178" s="196" t="s">
        <v>1194</v>
      </c>
      <c r="G178" s="193"/>
      <c r="H178" s="197">
        <v>36</v>
      </c>
      <c r="I178" s="198"/>
      <c r="J178" s="193"/>
      <c r="K178" s="193"/>
      <c r="L178" s="199"/>
      <c r="M178" s="200"/>
      <c r="N178" s="201"/>
      <c r="O178" s="201"/>
      <c r="P178" s="201"/>
      <c r="Q178" s="201"/>
      <c r="R178" s="201"/>
      <c r="S178" s="201"/>
      <c r="T178" s="202"/>
      <c r="AT178" s="203" t="s">
        <v>607</v>
      </c>
      <c r="AU178" s="203" t="s">
        <v>525</v>
      </c>
      <c r="AV178" s="12" t="s">
        <v>525</v>
      </c>
      <c r="AW178" s="12" t="s">
        <v>478</v>
      </c>
      <c r="AX178" s="12" t="s">
        <v>523</v>
      </c>
      <c r="AY178" s="203" t="s">
        <v>598</v>
      </c>
    </row>
    <row r="179" spans="2:65" s="11" customFormat="1" ht="22.9" customHeight="1">
      <c r="B179" s="164"/>
      <c r="C179" s="165"/>
      <c r="D179" s="166" t="s">
        <v>515</v>
      </c>
      <c r="E179" s="178" t="s">
        <v>986</v>
      </c>
      <c r="F179" s="178" t="s">
        <v>987</v>
      </c>
      <c r="G179" s="165"/>
      <c r="H179" s="165"/>
      <c r="I179" s="168"/>
      <c r="J179" s="179">
        <f>BK179</f>
        <v>0</v>
      </c>
      <c r="K179" s="165"/>
      <c r="L179" s="170"/>
      <c r="M179" s="171"/>
      <c r="N179" s="172"/>
      <c r="O179" s="172"/>
      <c r="P179" s="173">
        <f>SUM(P180:P187)</f>
        <v>0</v>
      </c>
      <c r="Q179" s="172"/>
      <c r="R179" s="173">
        <f>SUM(R180:R187)</f>
        <v>0</v>
      </c>
      <c r="S179" s="172"/>
      <c r="T179" s="174">
        <f>SUM(T180:T187)</f>
        <v>0</v>
      </c>
      <c r="AR179" s="175" t="s">
        <v>523</v>
      </c>
      <c r="AT179" s="176" t="s">
        <v>515</v>
      </c>
      <c r="AU179" s="176" t="s">
        <v>523</v>
      </c>
      <c r="AY179" s="175" t="s">
        <v>598</v>
      </c>
      <c r="BK179" s="177">
        <f>SUM(BK180:BK187)</f>
        <v>0</v>
      </c>
    </row>
    <row r="180" spans="2:65" s="1" customFormat="1" ht="16.5" customHeight="1">
      <c r="B180" s="34"/>
      <c r="C180" s="180" t="s">
        <v>862</v>
      </c>
      <c r="D180" s="180" t="s">
        <v>600</v>
      </c>
      <c r="E180" s="181" t="s">
        <v>989</v>
      </c>
      <c r="F180" s="182" t="s">
        <v>990</v>
      </c>
      <c r="G180" s="183" t="s">
        <v>768</v>
      </c>
      <c r="H180" s="184">
        <v>15.143000000000001</v>
      </c>
      <c r="I180" s="185"/>
      <c r="J180" s="186">
        <f>ROUND(I180*H180,2)</f>
        <v>0</v>
      </c>
      <c r="K180" s="182" t="s">
        <v>604</v>
      </c>
      <c r="L180" s="38"/>
      <c r="M180" s="187" t="s">
        <v>447</v>
      </c>
      <c r="N180" s="188" t="s">
        <v>487</v>
      </c>
      <c r="O180" s="60"/>
      <c r="P180" s="189">
        <f>O180*H180</f>
        <v>0</v>
      </c>
      <c r="Q180" s="189">
        <v>0</v>
      </c>
      <c r="R180" s="189">
        <f>Q180*H180</f>
        <v>0</v>
      </c>
      <c r="S180" s="189">
        <v>0</v>
      </c>
      <c r="T180" s="190">
        <f>S180*H180</f>
        <v>0</v>
      </c>
      <c r="AR180" s="17" t="s">
        <v>605</v>
      </c>
      <c r="AT180" s="17" t="s">
        <v>600</v>
      </c>
      <c r="AU180" s="17" t="s">
        <v>525</v>
      </c>
      <c r="AY180" s="17" t="s">
        <v>598</v>
      </c>
      <c r="BE180" s="191">
        <f>IF(N180="základní",J180,0)</f>
        <v>0</v>
      </c>
      <c r="BF180" s="191">
        <f>IF(N180="snížená",J180,0)</f>
        <v>0</v>
      </c>
      <c r="BG180" s="191">
        <f>IF(N180="zákl. přenesená",J180,0)</f>
        <v>0</v>
      </c>
      <c r="BH180" s="191">
        <f>IF(N180="sníž. přenesená",J180,0)</f>
        <v>0</v>
      </c>
      <c r="BI180" s="191">
        <f>IF(N180="nulová",J180,0)</f>
        <v>0</v>
      </c>
      <c r="BJ180" s="17" t="s">
        <v>523</v>
      </c>
      <c r="BK180" s="191">
        <f>ROUND(I180*H180,2)</f>
        <v>0</v>
      </c>
      <c r="BL180" s="17" t="s">
        <v>605</v>
      </c>
      <c r="BM180" s="17" t="s">
        <v>991</v>
      </c>
    </row>
    <row r="181" spans="2:65" s="1" customFormat="1" ht="16.5" customHeight="1">
      <c r="B181" s="34"/>
      <c r="C181" s="180" t="s">
        <v>867</v>
      </c>
      <c r="D181" s="180" t="s">
        <v>600</v>
      </c>
      <c r="E181" s="181" t="s">
        <v>993</v>
      </c>
      <c r="F181" s="182" t="s">
        <v>994</v>
      </c>
      <c r="G181" s="183" t="s">
        <v>768</v>
      </c>
      <c r="H181" s="184">
        <v>212.00200000000001</v>
      </c>
      <c r="I181" s="185"/>
      <c r="J181" s="186">
        <f>ROUND(I181*H181,2)</f>
        <v>0</v>
      </c>
      <c r="K181" s="182" t="s">
        <v>604</v>
      </c>
      <c r="L181" s="38"/>
      <c r="M181" s="187" t="s">
        <v>447</v>
      </c>
      <c r="N181" s="188" t="s">
        <v>487</v>
      </c>
      <c r="O181" s="60"/>
      <c r="P181" s="189">
        <f>O181*H181</f>
        <v>0</v>
      </c>
      <c r="Q181" s="189">
        <v>0</v>
      </c>
      <c r="R181" s="189">
        <f>Q181*H181</f>
        <v>0</v>
      </c>
      <c r="S181" s="189">
        <v>0</v>
      </c>
      <c r="T181" s="190">
        <f>S181*H181</f>
        <v>0</v>
      </c>
      <c r="AR181" s="17" t="s">
        <v>605</v>
      </c>
      <c r="AT181" s="17" t="s">
        <v>600</v>
      </c>
      <c r="AU181" s="17" t="s">
        <v>525</v>
      </c>
      <c r="AY181" s="17" t="s">
        <v>598</v>
      </c>
      <c r="BE181" s="191">
        <f>IF(N181="základní",J181,0)</f>
        <v>0</v>
      </c>
      <c r="BF181" s="191">
        <f>IF(N181="snížená",J181,0)</f>
        <v>0</v>
      </c>
      <c r="BG181" s="191">
        <f>IF(N181="zákl. přenesená",J181,0)</f>
        <v>0</v>
      </c>
      <c r="BH181" s="191">
        <f>IF(N181="sníž. přenesená",J181,0)</f>
        <v>0</v>
      </c>
      <c r="BI181" s="191">
        <f>IF(N181="nulová",J181,0)</f>
        <v>0</v>
      </c>
      <c r="BJ181" s="17" t="s">
        <v>523</v>
      </c>
      <c r="BK181" s="191">
        <f>ROUND(I181*H181,2)</f>
        <v>0</v>
      </c>
      <c r="BL181" s="17" t="s">
        <v>605</v>
      </c>
      <c r="BM181" s="17" t="s">
        <v>995</v>
      </c>
    </row>
    <row r="182" spans="2:65" s="12" customFormat="1">
      <c r="B182" s="192"/>
      <c r="C182" s="193"/>
      <c r="D182" s="194" t="s">
        <v>607</v>
      </c>
      <c r="E182" s="193"/>
      <c r="F182" s="196" t="s">
        <v>1195</v>
      </c>
      <c r="G182" s="193"/>
      <c r="H182" s="197">
        <v>212.00200000000001</v>
      </c>
      <c r="I182" s="198"/>
      <c r="J182" s="193"/>
      <c r="K182" s="193"/>
      <c r="L182" s="199"/>
      <c r="M182" s="200"/>
      <c r="N182" s="201"/>
      <c r="O182" s="201"/>
      <c r="P182" s="201"/>
      <c r="Q182" s="201"/>
      <c r="R182" s="201"/>
      <c r="S182" s="201"/>
      <c r="T182" s="202"/>
      <c r="AT182" s="203" t="s">
        <v>607</v>
      </c>
      <c r="AU182" s="203" t="s">
        <v>525</v>
      </c>
      <c r="AV182" s="12" t="s">
        <v>525</v>
      </c>
      <c r="AW182" s="12" t="s">
        <v>450</v>
      </c>
      <c r="AX182" s="12" t="s">
        <v>523</v>
      </c>
      <c r="AY182" s="203" t="s">
        <v>598</v>
      </c>
    </row>
    <row r="183" spans="2:65" s="1" customFormat="1" ht="16.5" customHeight="1">
      <c r="B183" s="34"/>
      <c r="C183" s="180" t="s">
        <v>872</v>
      </c>
      <c r="D183" s="180" t="s">
        <v>600</v>
      </c>
      <c r="E183" s="181" t="s">
        <v>998</v>
      </c>
      <c r="F183" s="182" t="s">
        <v>999</v>
      </c>
      <c r="G183" s="183" t="s">
        <v>768</v>
      </c>
      <c r="H183" s="184">
        <v>9.0229999999999997</v>
      </c>
      <c r="I183" s="185"/>
      <c r="J183" s="186">
        <f>ROUND(I183*H183,2)</f>
        <v>0</v>
      </c>
      <c r="K183" s="182" t="s">
        <v>604</v>
      </c>
      <c r="L183" s="38"/>
      <c r="M183" s="187" t="s">
        <v>447</v>
      </c>
      <c r="N183" s="188" t="s">
        <v>487</v>
      </c>
      <c r="O183" s="60"/>
      <c r="P183" s="189">
        <f>O183*H183</f>
        <v>0</v>
      </c>
      <c r="Q183" s="189">
        <v>0</v>
      </c>
      <c r="R183" s="189">
        <f>Q183*H183</f>
        <v>0</v>
      </c>
      <c r="S183" s="189">
        <v>0</v>
      </c>
      <c r="T183" s="190">
        <f>S183*H183</f>
        <v>0</v>
      </c>
      <c r="AR183" s="17" t="s">
        <v>605</v>
      </c>
      <c r="AT183" s="17" t="s">
        <v>600</v>
      </c>
      <c r="AU183" s="17" t="s">
        <v>525</v>
      </c>
      <c r="AY183" s="17" t="s">
        <v>598</v>
      </c>
      <c r="BE183" s="191">
        <f>IF(N183="základní",J183,0)</f>
        <v>0</v>
      </c>
      <c r="BF183" s="191">
        <f>IF(N183="snížená",J183,0)</f>
        <v>0</v>
      </c>
      <c r="BG183" s="191">
        <f>IF(N183="zákl. přenesená",J183,0)</f>
        <v>0</v>
      </c>
      <c r="BH183" s="191">
        <f>IF(N183="sníž. přenesená",J183,0)</f>
        <v>0</v>
      </c>
      <c r="BI183" s="191">
        <f>IF(N183="nulová",J183,0)</f>
        <v>0</v>
      </c>
      <c r="BJ183" s="17" t="s">
        <v>523</v>
      </c>
      <c r="BK183" s="191">
        <f>ROUND(I183*H183,2)</f>
        <v>0</v>
      </c>
      <c r="BL183" s="17" t="s">
        <v>605</v>
      </c>
      <c r="BM183" s="17" t="s">
        <v>1000</v>
      </c>
    </row>
    <row r="184" spans="2:65" s="12" customFormat="1">
      <c r="B184" s="192"/>
      <c r="C184" s="193"/>
      <c r="D184" s="194" t="s">
        <v>607</v>
      </c>
      <c r="E184" s="195" t="s">
        <v>447</v>
      </c>
      <c r="F184" s="196" t="s">
        <v>1196</v>
      </c>
      <c r="G184" s="193"/>
      <c r="H184" s="197">
        <v>9.0229999999999997</v>
      </c>
      <c r="I184" s="198"/>
      <c r="J184" s="193"/>
      <c r="K184" s="193"/>
      <c r="L184" s="199"/>
      <c r="M184" s="200"/>
      <c r="N184" s="201"/>
      <c r="O184" s="201"/>
      <c r="P184" s="201"/>
      <c r="Q184" s="201"/>
      <c r="R184" s="201"/>
      <c r="S184" s="201"/>
      <c r="T184" s="202"/>
      <c r="AT184" s="203" t="s">
        <v>607</v>
      </c>
      <c r="AU184" s="203" t="s">
        <v>525</v>
      </c>
      <c r="AV184" s="12" t="s">
        <v>525</v>
      </c>
      <c r="AW184" s="12" t="s">
        <v>478</v>
      </c>
      <c r="AX184" s="12" t="s">
        <v>523</v>
      </c>
      <c r="AY184" s="203" t="s">
        <v>598</v>
      </c>
    </row>
    <row r="185" spans="2:65" s="1" customFormat="1" ht="16.5" customHeight="1">
      <c r="B185" s="34"/>
      <c r="C185" s="180" t="s">
        <v>876</v>
      </c>
      <c r="D185" s="180" t="s">
        <v>600</v>
      </c>
      <c r="E185" s="181" t="s">
        <v>1003</v>
      </c>
      <c r="F185" s="182" t="s">
        <v>1004</v>
      </c>
      <c r="G185" s="183" t="s">
        <v>768</v>
      </c>
      <c r="H185" s="184">
        <v>0.99</v>
      </c>
      <c r="I185" s="185"/>
      <c r="J185" s="186">
        <f>ROUND(I185*H185,2)</f>
        <v>0</v>
      </c>
      <c r="K185" s="182" t="s">
        <v>604</v>
      </c>
      <c r="L185" s="38"/>
      <c r="M185" s="187" t="s">
        <v>447</v>
      </c>
      <c r="N185" s="188" t="s">
        <v>487</v>
      </c>
      <c r="O185" s="60"/>
      <c r="P185" s="189">
        <f>O185*H185</f>
        <v>0</v>
      </c>
      <c r="Q185" s="189">
        <v>0</v>
      </c>
      <c r="R185" s="189">
        <f>Q185*H185</f>
        <v>0</v>
      </c>
      <c r="S185" s="189">
        <v>0</v>
      </c>
      <c r="T185" s="190">
        <f>S185*H185</f>
        <v>0</v>
      </c>
      <c r="AR185" s="17" t="s">
        <v>605</v>
      </c>
      <c r="AT185" s="17" t="s">
        <v>600</v>
      </c>
      <c r="AU185" s="17" t="s">
        <v>525</v>
      </c>
      <c r="AY185" s="17" t="s">
        <v>598</v>
      </c>
      <c r="BE185" s="191">
        <f>IF(N185="základní",J185,0)</f>
        <v>0</v>
      </c>
      <c r="BF185" s="191">
        <f>IF(N185="snížená",J185,0)</f>
        <v>0</v>
      </c>
      <c r="BG185" s="191">
        <f>IF(N185="zákl. přenesená",J185,0)</f>
        <v>0</v>
      </c>
      <c r="BH185" s="191">
        <f>IF(N185="sníž. přenesená",J185,0)</f>
        <v>0</v>
      </c>
      <c r="BI185" s="191">
        <f>IF(N185="nulová",J185,0)</f>
        <v>0</v>
      </c>
      <c r="BJ185" s="17" t="s">
        <v>523</v>
      </c>
      <c r="BK185" s="191">
        <f>ROUND(I185*H185,2)</f>
        <v>0</v>
      </c>
      <c r="BL185" s="17" t="s">
        <v>605</v>
      </c>
      <c r="BM185" s="17" t="s">
        <v>1005</v>
      </c>
    </row>
    <row r="186" spans="2:65" s="1" customFormat="1" ht="16.5" customHeight="1">
      <c r="B186" s="34"/>
      <c r="C186" s="180" t="s">
        <v>880</v>
      </c>
      <c r="D186" s="180" t="s">
        <v>600</v>
      </c>
      <c r="E186" s="181" t="s">
        <v>1008</v>
      </c>
      <c r="F186" s="182" t="s">
        <v>1009</v>
      </c>
      <c r="G186" s="183" t="s">
        <v>768</v>
      </c>
      <c r="H186" s="184">
        <v>4.5449999999999999</v>
      </c>
      <c r="I186" s="185"/>
      <c r="J186" s="186">
        <f>ROUND(I186*H186,2)</f>
        <v>0</v>
      </c>
      <c r="K186" s="182" t="s">
        <v>604</v>
      </c>
      <c r="L186" s="38"/>
      <c r="M186" s="187" t="s">
        <v>447</v>
      </c>
      <c r="N186" s="188" t="s">
        <v>487</v>
      </c>
      <c r="O186" s="60"/>
      <c r="P186" s="189">
        <f>O186*H186</f>
        <v>0</v>
      </c>
      <c r="Q186" s="189">
        <v>0</v>
      </c>
      <c r="R186" s="189">
        <f>Q186*H186</f>
        <v>0</v>
      </c>
      <c r="S186" s="189">
        <v>0</v>
      </c>
      <c r="T186" s="190">
        <f>S186*H186</f>
        <v>0</v>
      </c>
      <c r="AR186" s="17" t="s">
        <v>605</v>
      </c>
      <c r="AT186" s="17" t="s">
        <v>600</v>
      </c>
      <c r="AU186" s="17" t="s">
        <v>525</v>
      </c>
      <c r="AY186" s="17" t="s">
        <v>598</v>
      </c>
      <c r="BE186" s="191">
        <f>IF(N186="základní",J186,0)</f>
        <v>0</v>
      </c>
      <c r="BF186" s="191">
        <f>IF(N186="snížená",J186,0)</f>
        <v>0</v>
      </c>
      <c r="BG186" s="191">
        <f>IF(N186="zákl. přenesená",J186,0)</f>
        <v>0</v>
      </c>
      <c r="BH186" s="191">
        <f>IF(N186="sníž. přenesená",J186,0)</f>
        <v>0</v>
      </c>
      <c r="BI186" s="191">
        <f>IF(N186="nulová",J186,0)</f>
        <v>0</v>
      </c>
      <c r="BJ186" s="17" t="s">
        <v>523</v>
      </c>
      <c r="BK186" s="191">
        <f>ROUND(I186*H186,2)</f>
        <v>0</v>
      </c>
      <c r="BL186" s="17" t="s">
        <v>605</v>
      </c>
      <c r="BM186" s="17" t="s">
        <v>1010</v>
      </c>
    </row>
    <row r="187" spans="2:65" s="12" customFormat="1">
      <c r="B187" s="192"/>
      <c r="C187" s="193"/>
      <c r="D187" s="194" t="s">
        <v>607</v>
      </c>
      <c r="E187" s="195" t="s">
        <v>447</v>
      </c>
      <c r="F187" s="196" t="s">
        <v>1197</v>
      </c>
      <c r="G187" s="193"/>
      <c r="H187" s="197">
        <v>4.5449999999999999</v>
      </c>
      <c r="I187" s="198"/>
      <c r="J187" s="193"/>
      <c r="K187" s="193"/>
      <c r="L187" s="199"/>
      <c r="M187" s="200"/>
      <c r="N187" s="201"/>
      <c r="O187" s="201"/>
      <c r="P187" s="201"/>
      <c r="Q187" s="201"/>
      <c r="R187" s="201"/>
      <c r="S187" s="201"/>
      <c r="T187" s="202"/>
      <c r="AT187" s="203" t="s">
        <v>607</v>
      </c>
      <c r="AU187" s="203" t="s">
        <v>525</v>
      </c>
      <c r="AV187" s="12" t="s">
        <v>525</v>
      </c>
      <c r="AW187" s="12" t="s">
        <v>478</v>
      </c>
      <c r="AX187" s="12" t="s">
        <v>523</v>
      </c>
      <c r="AY187" s="203" t="s">
        <v>598</v>
      </c>
    </row>
    <row r="188" spans="2:65" s="11" customFormat="1" ht="22.9" customHeight="1">
      <c r="B188" s="164"/>
      <c r="C188" s="165"/>
      <c r="D188" s="166" t="s">
        <v>515</v>
      </c>
      <c r="E188" s="178" t="s">
        <v>1012</v>
      </c>
      <c r="F188" s="178" t="s">
        <v>1013</v>
      </c>
      <c r="G188" s="165"/>
      <c r="H188" s="165"/>
      <c r="I188" s="168"/>
      <c r="J188" s="179">
        <f>BK188</f>
        <v>0</v>
      </c>
      <c r="K188" s="165"/>
      <c r="L188" s="170"/>
      <c r="M188" s="171"/>
      <c r="N188" s="172"/>
      <c r="O188" s="172"/>
      <c r="P188" s="173">
        <f>P189</f>
        <v>0</v>
      </c>
      <c r="Q188" s="172"/>
      <c r="R188" s="173">
        <f>R189</f>
        <v>0</v>
      </c>
      <c r="S188" s="172"/>
      <c r="T188" s="174">
        <f>T189</f>
        <v>0</v>
      </c>
      <c r="AR188" s="175" t="s">
        <v>523</v>
      </c>
      <c r="AT188" s="176" t="s">
        <v>515</v>
      </c>
      <c r="AU188" s="176" t="s">
        <v>523</v>
      </c>
      <c r="AY188" s="175" t="s">
        <v>598</v>
      </c>
      <c r="BK188" s="177">
        <f>BK189</f>
        <v>0</v>
      </c>
    </row>
    <row r="189" spans="2:65" s="1" customFormat="1" ht="16.5" customHeight="1">
      <c r="B189" s="34"/>
      <c r="C189" s="180" t="s">
        <v>884</v>
      </c>
      <c r="D189" s="180" t="s">
        <v>600</v>
      </c>
      <c r="E189" s="181" t="s">
        <v>1015</v>
      </c>
      <c r="F189" s="182" t="s">
        <v>1016</v>
      </c>
      <c r="G189" s="183" t="s">
        <v>768</v>
      </c>
      <c r="H189" s="184">
        <v>76.739999999999995</v>
      </c>
      <c r="I189" s="185"/>
      <c r="J189" s="186">
        <f>ROUND(I189*H189,2)</f>
        <v>0</v>
      </c>
      <c r="K189" s="182" t="s">
        <v>604</v>
      </c>
      <c r="L189" s="38"/>
      <c r="M189" s="238" t="s">
        <v>447</v>
      </c>
      <c r="N189" s="239" t="s">
        <v>487</v>
      </c>
      <c r="O189" s="240"/>
      <c r="P189" s="241">
        <f>O189*H189</f>
        <v>0</v>
      </c>
      <c r="Q189" s="241">
        <v>0</v>
      </c>
      <c r="R189" s="241">
        <f>Q189*H189</f>
        <v>0</v>
      </c>
      <c r="S189" s="241">
        <v>0</v>
      </c>
      <c r="T189" s="242">
        <f>S189*H189</f>
        <v>0</v>
      </c>
      <c r="AR189" s="17" t="s">
        <v>605</v>
      </c>
      <c r="AT189" s="17" t="s">
        <v>600</v>
      </c>
      <c r="AU189" s="17" t="s">
        <v>525</v>
      </c>
      <c r="AY189" s="17" t="s">
        <v>598</v>
      </c>
      <c r="BE189" s="191">
        <f>IF(N189="základní",J189,0)</f>
        <v>0</v>
      </c>
      <c r="BF189" s="191">
        <f>IF(N189="snížená",J189,0)</f>
        <v>0</v>
      </c>
      <c r="BG189" s="191">
        <f>IF(N189="zákl. přenesená",J189,0)</f>
        <v>0</v>
      </c>
      <c r="BH189" s="191">
        <f>IF(N189="sníž. přenesená",J189,0)</f>
        <v>0</v>
      </c>
      <c r="BI189" s="191">
        <f>IF(N189="nulová",J189,0)</f>
        <v>0</v>
      </c>
      <c r="BJ189" s="17" t="s">
        <v>523</v>
      </c>
      <c r="BK189" s="191">
        <f>ROUND(I189*H189,2)</f>
        <v>0</v>
      </c>
      <c r="BL189" s="17" t="s">
        <v>605</v>
      </c>
      <c r="BM189" s="17" t="s">
        <v>1017</v>
      </c>
    </row>
    <row r="190" spans="2:65" s="1" customFormat="1" ht="6.95" customHeight="1">
      <c r="B190" s="46"/>
      <c r="C190" s="47"/>
      <c r="D190" s="47"/>
      <c r="E190" s="47"/>
      <c r="F190" s="47"/>
      <c r="G190" s="47"/>
      <c r="H190" s="47"/>
      <c r="I190" s="132"/>
      <c r="J190" s="47"/>
      <c r="K190" s="47"/>
      <c r="L190" s="38"/>
    </row>
  </sheetData>
  <mergeCells count="12">
    <mergeCell ref="L2:V2"/>
    <mergeCell ref="E50:H50"/>
    <mergeCell ref="E52:H52"/>
    <mergeCell ref="E54:H54"/>
    <mergeCell ref="E85:H85"/>
    <mergeCell ref="E83:H83"/>
    <mergeCell ref="E81:H81"/>
    <mergeCell ref="E7:H7"/>
    <mergeCell ref="E9:H9"/>
    <mergeCell ref="E11:H11"/>
    <mergeCell ref="E20:H20"/>
    <mergeCell ref="E29:H29"/>
  </mergeCells>
  <phoneticPr fontId="0" type="noConversion"/>
  <pageMargins left="0.39374999999999999" right="0.39374999999999999" top="0.39374999999999999" bottom="0.39374999999999999" header="0" footer="0"/>
  <pageSetup orientation="landscape" blackAndWhite="1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B2:BM190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style="104" customWidth="1"/>
    <col min="10" max="10" width="23.5" customWidth="1"/>
    <col min="11" max="11" width="15.5" hidden="1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46" ht="36.950000000000003" customHeight="1">
      <c r="L2" s="453"/>
      <c r="M2" s="453"/>
      <c r="N2" s="453"/>
      <c r="O2" s="453"/>
      <c r="P2" s="453"/>
      <c r="Q2" s="453"/>
      <c r="R2" s="453"/>
      <c r="S2" s="453"/>
      <c r="T2" s="453"/>
      <c r="U2" s="453"/>
      <c r="V2" s="453"/>
      <c r="AT2" s="17" t="s">
        <v>544</v>
      </c>
    </row>
    <row r="3" spans="2:46" ht="6.95" customHeight="1">
      <c r="B3" s="105"/>
      <c r="C3" s="106"/>
      <c r="D3" s="106"/>
      <c r="E3" s="106"/>
      <c r="F3" s="106"/>
      <c r="G3" s="106"/>
      <c r="H3" s="106"/>
      <c r="I3" s="107"/>
      <c r="J3" s="106"/>
      <c r="K3" s="106"/>
      <c r="L3" s="20"/>
      <c r="AT3" s="17" t="s">
        <v>525</v>
      </c>
    </row>
    <row r="4" spans="2:46" ht="24.95" customHeight="1">
      <c r="B4" s="20"/>
      <c r="D4" s="108" t="s">
        <v>566</v>
      </c>
      <c r="L4" s="20"/>
      <c r="M4" s="24" t="s">
        <v>456</v>
      </c>
      <c r="AT4" s="17" t="s">
        <v>450</v>
      </c>
    </row>
    <row r="5" spans="2:46" ht="6.95" customHeight="1">
      <c r="B5" s="20"/>
      <c r="L5" s="20"/>
    </row>
    <row r="6" spans="2:46" ht="12" customHeight="1">
      <c r="B6" s="20"/>
      <c r="D6" s="109" t="s">
        <v>462</v>
      </c>
      <c r="L6" s="20"/>
    </row>
    <row r="7" spans="2:46" ht="16.5" customHeight="1">
      <c r="B7" s="20"/>
      <c r="E7" s="487" t="str">
        <f>'Rekapitulace stavby'!K6</f>
        <v>Kanalizace Klučov - napojení místních částí Žhery a Skramníky - UZ+ NN - doplnění dotazů</v>
      </c>
      <c r="F7" s="488"/>
      <c r="G7" s="488"/>
      <c r="H7" s="488"/>
      <c r="L7" s="20"/>
    </row>
    <row r="8" spans="2:46" ht="12" customHeight="1">
      <c r="B8" s="20"/>
      <c r="D8" s="109" t="s">
        <v>567</v>
      </c>
      <c r="L8" s="20"/>
    </row>
    <row r="9" spans="2:46" s="1" customFormat="1" ht="16.5" customHeight="1">
      <c r="B9" s="38"/>
      <c r="E9" s="487" t="s">
        <v>1117</v>
      </c>
      <c r="F9" s="490"/>
      <c r="G9" s="490"/>
      <c r="H9" s="490"/>
      <c r="I9" s="110"/>
      <c r="L9" s="38"/>
    </row>
    <row r="10" spans="2:46" s="1" customFormat="1" ht="12" customHeight="1">
      <c r="B10" s="38"/>
      <c r="D10" s="109" t="s">
        <v>1019</v>
      </c>
      <c r="I10" s="110"/>
      <c r="L10" s="38"/>
    </row>
    <row r="11" spans="2:46" s="1" customFormat="1" ht="36.950000000000003" customHeight="1">
      <c r="B11" s="38"/>
      <c r="E11" s="489" t="s">
        <v>1198</v>
      </c>
      <c r="F11" s="490"/>
      <c r="G11" s="490"/>
      <c r="H11" s="490"/>
      <c r="I11" s="110"/>
      <c r="L11" s="38"/>
    </row>
    <row r="12" spans="2:46" s="1" customFormat="1">
      <c r="B12" s="38"/>
      <c r="I12" s="110"/>
      <c r="L12" s="38"/>
    </row>
    <row r="13" spans="2:46" s="1" customFormat="1" ht="12" customHeight="1">
      <c r="B13" s="38"/>
      <c r="D13" s="109" t="s">
        <v>464</v>
      </c>
      <c r="F13" s="17" t="s">
        <v>447</v>
      </c>
      <c r="I13" s="111" t="s">
        <v>465</v>
      </c>
      <c r="J13" s="17" t="s">
        <v>447</v>
      </c>
      <c r="L13" s="38"/>
    </row>
    <row r="14" spans="2:46" s="1" customFormat="1" ht="12" customHeight="1">
      <c r="B14" s="38"/>
      <c r="D14" s="109" t="s">
        <v>466</v>
      </c>
      <c r="F14" s="17" t="s">
        <v>472</v>
      </c>
      <c r="I14" s="111" t="s">
        <v>468</v>
      </c>
      <c r="J14" s="112" t="str">
        <f>'Rekapitulace stavby'!AN8</f>
        <v>12. 7. 2018</v>
      </c>
      <c r="L14" s="38"/>
    </row>
    <row r="15" spans="2:46" s="1" customFormat="1" ht="10.9" customHeight="1">
      <c r="B15" s="38"/>
      <c r="I15" s="110"/>
      <c r="L15" s="38"/>
    </row>
    <row r="16" spans="2:46" s="1" customFormat="1" ht="12" customHeight="1">
      <c r="B16" s="38"/>
      <c r="D16" s="109" t="s">
        <v>470</v>
      </c>
      <c r="I16" s="111" t="s">
        <v>471</v>
      </c>
      <c r="J16" s="17" t="str">
        <f>IF('Rekapitulace stavby'!AN10="","",'Rekapitulace stavby'!AN10)</f>
        <v/>
      </c>
      <c r="L16" s="38"/>
    </row>
    <row r="17" spans="2:12" s="1" customFormat="1" ht="18" customHeight="1">
      <c r="B17" s="38"/>
      <c r="E17" s="17" t="str">
        <f>IF('Rekapitulace stavby'!E11="","",'Rekapitulace stavby'!E11)</f>
        <v xml:space="preserve"> </v>
      </c>
      <c r="I17" s="111" t="s">
        <v>473</v>
      </c>
      <c r="J17" s="17" t="str">
        <f>IF('Rekapitulace stavby'!AN11="","",'Rekapitulace stavby'!AN11)</f>
        <v/>
      </c>
      <c r="L17" s="38"/>
    </row>
    <row r="18" spans="2:12" s="1" customFormat="1" ht="6.95" customHeight="1">
      <c r="B18" s="38"/>
      <c r="I18" s="110"/>
      <c r="L18" s="38"/>
    </row>
    <row r="19" spans="2:12" s="1" customFormat="1" ht="12" customHeight="1">
      <c r="B19" s="38"/>
      <c r="D19" s="109" t="s">
        <v>474</v>
      </c>
      <c r="I19" s="111" t="s">
        <v>471</v>
      </c>
      <c r="J19" s="30" t="str">
        <f>'Rekapitulace stavby'!AN13</f>
        <v>Vyplň údaj</v>
      </c>
      <c r="L19" s="38"/>
    </row>
    <row r="20" spans="2:12" s="1" customFormat="1" ht="18" customHeight="1">
      <c r="B20" s="38"/>
      <c r="E20" s="491" t="str">
        <f>'Rekapitulace stavby'!E14</f>
        <v>Vyplň údaj</v>
      </c>
      <c r="F20" s="492"/>
      <c r="G20" s="492"/>
      <c r="H20" s="492"/>
      <c r="I20" s="111" t="s">
        <v>473</v>
      </c>
      <c r="J20" s="30" t="str">
        <f>'Rekapitulace stavby'!AN14</f>
        <v>Vyplň údaj</v>
      </c>
      <c r="L20" s="38"/>
    </row>
    <row r="21" spans="2:12" s="1" customFormat="1" ht="6.95" customHeight="1">
      <c r="B21" s="38"/>
      <c r="I21" s="110"/>
      <c r="L21" s="38"/>
    </row>
    <row r="22" spans="2:12" s="1" customFormat="1" ht="12" customHeight="1">
      <c r="B22" s="38"/>
      <c r="D22" s="109" t="s">
        <v>476</v>
      </c>
      <c r="I22" s="111" t="s">
        <v>471</v>
      </c>
      <c r="J22" s="17" t="str">
        <f>IF('Rekapitulace stavby'!AN16="","",'Rekapitulace stavby'!AN16)</f>
        <v/>
      </c>
      <c r="L22" s="38"/>
    </row>
    <row r="23" spans="2:12" s="1" customFormat="1" ht="18" customHeight="1">
      <c r="B23" s="38"/>
      <c r="E23" s="17" t="str">
        <f>IF('Rekapitulace stavby'!E17="","",'Rekapitulace stavby'!E17)</f>
        <v>Ing. Martin Herman</v>
      </c>
      <c r="I23" s="111" t="s">
        <v>473</v>
      </c>
      <c r="J23" s="17" t="str">
        <f>IF('Rekapitulace stavby'!AN17="","",'Rekapitulace stavby'!AN17)</f>
        <v/>
      </c>
      <c r="L23" s="38"/>
    </row>
    <row r="24" spans="2:12" s="1" customFormat="1" ht="6.95" customHeight="1">
      <c r="B24" s="38"/>
      <c r="I24" s="110"/>
      <c r="L24" s="38"/>
    </row>
    <row r="25" spans="2:12" s="1" customFormat="1" ht="12" customHeight="1">
      <c r="B25" s="38"/>
      <c r="D25" s="109" t="s">
        <v>479</v>
      </c>
      <c r="I25" s="111" t="s">
        <v>471</v>
      </c>
      <c r="J25" s="17" t="str">
        <f>IF('Rekapitulace stavby'!AN19="","",'Rekapitulace stavby'!AN19)</f>
        <v/>
      </c>
      <c r="L25" s="38"/>
    </row>
    <row r="26" spans="2:12" s="1" customFormat="1" ht="18" customHeight="1">
      <c r="B26" s="38"/>
      <c r="E26" s="17" t="str">
        <f>IF('Rekapitulace stavby'!E20="","",'Rekapitulace stavby'!E20)</f>
        <v>VIS s.r.o., Hradec Králové, Dita Paštová</v>
      </c>
      <c r="I26" s="111" t="s">
        <v>473</v>
      </c>
      <c r="J26" s="17" t="str">
        <f>IF('Rekapitulace stavby'!AN20="","",'Rekapitulace stavby'!AN20)</f>
        <v/>
      </c>
      <c r="L26" s="38"/>
    </row>
    <row r="27" spans="2:12" s="1" customFormat="1" ht="6.95" customHeight="1">
      <c r="B27" s="38"/>
      <c r="I27" s="110"/>
      <c r="L27" s="38"/>
    </row>
    <row r="28" spans="2:12" s="1" customFormat="1" ht="12" customHeight="1">
      <c r="B28" s="38"/>
      <c r="D28" s="109" t="s">
        <v>481</v>
      </c>
      <c r="I28" s="110"/>
      <c r="L28" s="38"/>
    </row>
    <row r="29" spans="2:12" s="7" customFormat="1" ht="16.5" customHeight="1">
      <c r="B29" s="113"/>
      <c r="E29" s="493" t="s">
        <v>447</v>
      </c>
      <c r="F29" s="493"/>
      <c r="G29" s="493"/>
      <c r="H29" s="493"/>
      <c r="I29" s="114"/>
      <c r="L29" s="113"/>
    </row>
    <row r="30" spans="2:12" s="1" customFormat="1" ht="6.95" customHeight="1">
      <c r="B30" s="38"/>
      <c r="I30" s="110"/>
      <c r="L30" s="38"/>
    </row>
    <row r="31" spans="2:12" s="1" customFormat="1" ht="6.95" customHeight="1">
      <c r="B31" s="38"/>
      <c r="D31" s="56"/>
      <c r="E31" s="56"/>
      <c r="F31" s="56"/>
      <c r="G31" s="56"/>
      <c r="H31" s="56"/>
      <c r="I31" s="115"/>
      <c r="J31" s="56"/>
      <c r="K31" s="56"/>
      <c r="L31" s="38"/>
    </row>
    <row r="32" spans="2:12" s="1" customFormat="1" ht="25.35" customHeight="1">
      <c r="B32" s="38"/>
      <c r="D32" s="116" t="s">
        <v>482</v>
      </c>
      <c r="I32" s="110"/>
      <c r="J32" s="117">
        <f>ROUND(J93, 2)</f>
        <v>0</v>
      </c>
      <c r="L32" s="38"/>
    </row>
    <row r="33" spans="2:12" s="1" customFormat="1" ht="6.95" customHeight="1">
      <c r="B33" s="38"/>
      <c r="D33" s="56"/>
      <c r="E33" s="56"/>
      <c r="F33" s="56"/>
      <c r="G33" s="56"/>
      <c r="H33" s="56"/>
      <c r="I33" s="115"/>
      <c r="J33" s="56"/>
      <c r="K33" s="56"/>
      <c r="L33" s="38"/>
    </row>
    <row r="34" spans="2:12" s="1" customFormat="1" ht="14.45" customHeight="1">
      <c r="B34" s="38"/>
      <c r="F34" s="118" t="s">
        <v>484</v>
      </c>
      <c r="I34" s="119" t="s">
        <v>483</v>
      </c>
      <c r="J34" s="118" t="s">
        <v>485</v>
      </c>
      <c r="L34" s="38"/>
    </row>
    <row r="35" spans="2:12" s="1" customFormat="1" ht="14.45" customHeight="1">
      <c r="B35" s="38"/>
      <c r="D35" s="109" t="s">
        <v>486</v>
      </c>
      <c r="E35" s="109" t="s">
        <v>487</v>
      </c>
      <c r="F35" s="120">
        <f>ROUND((SUM(BE93:BE189)),  2)</f>
        <v>0</v>
      </c>
      <c r="I35" s="121">
        <v>0.21</v>
      </c>
      <c r="J35" s="120">
        <f>ROUND(((SUM(BE93:BE189))*I35),  2)</f>
        <v>0</v>
      </c>
      <c r="L35" s="38"/>
    </row>
    <row r="36" spans="2:12" s="1" customFormat="1" ht="14.45" customHeight="1">
      <c r="B36" s="38"/>
      <c r="E36" s="109" t="s">
        <v>488</v>
      </c>
      <c r="F36" s="120">
        <f>ROUND((SUM(BF93:BF189)),  2)</f>
        <v>0</v>
      </c>
      <c r="I36" s="121">
        <v>0.15</v>
      </c>
      <c r="J36" s="120">
        <f>ROUND(((SUM(BF93:BF189))*I36),  2)</f>
        <v>0</v>
      </c>
      <c r="L36" s="38"/>
    </row>
    <row r="37" spans="2:12" s="1" customFormat="1" ht="14.45" hidden="1" customHeight="1">
      <c r="B37" s="38"/>
      <c r="E37" s="109" t="s">
        <v>489</v>
      </c>
      <c r="F37" s="120">
        <f>ROUND((SUM(BG93:BG189)),  2)</f>
        <v>0</v>
      </c>
      <c r="I37" s="121">
        <v>0.21</v>
      </c>
      <c r="J37" s="120">
        <f>0</f>
        <v>0</v>
      </c>
      <c r="L37" s="38"/>
    </row>
    <row r="38" spans="2:12" s="1" customFormat="1" ht="14.45" hidden="1" customHeight="1">
      <c r="B38" s="38"/>
      <c r="E38" s="109" t="s">
        <v>490</v>
      </c>
      <c r="F38" s="120">
        <f>ROUND((SUM(BH93:BH189)),  2)</f>
        <v>0</v>
      </c>
      <c r="I38" s="121">
        <v>0.15</v>
      </c>
      <c r="J38" s="120">
        <f>0</f>
        <v>0</v>
      </c>
      <c r="L38" s="38"/>
    </row>
    <row r="39" spans="2:12" s="1" customFormat="1" ht="14.45" hidden="1" customHeight="1">
      <c r="B39" s="38"/>
      <c r="E39" s="109" t="s">
        <v>491</v>
      </c>
      <c r="F39" s="120">
        <f>ROUND((SUM(BI93:BI189)),  2)</f>
        <v>0</v>
      </c>
      <c r="I39" s="121">
        <v>0</v>
      </c>
      <c r="J39" s="120">
        <f>0</f>
        <v>0</v>
      </c>
      <c r="L39" s="38"/>
    </row>
    <row r="40" spans="2:12" s="1" customFormat="1" ht="6.95" customHeight="1">
      <c r="B40" s="38"/>
      <c r="I40" s="110"/>
      <c r="L40" s="38"/>
    </row>
    <row r="41" spans="2:12" s="1" customFormat="1" ht="25.35" customHeight="1">
      <c r="B41" s="38"/>
      <c r="C41" s="122"/>
      <c r="D41" s="123" t="s">
        <v>492</v>
      </c>
      <c r="E41" s="124"/>
      <c r="F41" s="124"/>
      <c r="G41" s="125" t="s">
        <v>493</v>
      </c>
      <c r="H41" s="126" t="s">
        <v>494</v>
      </c>
      <c r="I41" s="127"/>
      <c r="J41" s="128">
        <f>SUM(J32:J39)</f>
        <v>0</v>
      </c>
      <c r="K41" s="129"/>
      <c r="L41" s="38"/>
    </row>
    <row r="42" spans="2:12" s="1" customFormat="1" ht="14.45" customHeight="1">
      <c r="B42" s="130"/>
      <c r="C42" s="131"/>
      <c r="D42" s="131"/>
      <c r="E42" s="131"/>
      <c r="F42" s="131"/>
      <c r="G42" s="131"/>
      <c r="H42" s="131"/>
      <c r="I42" s="132"/>
      <c r="J42" s="131"/>
      <c r="K42" s="131"/>
      <c r="L42" s="38"/>
    </row>
    <row r="46" spans="2:12" s="1" customFormat="1" ht="6.95" customHeight="1">
      <c r="B46" s="133"/>
      <c r="C46" s="134"/>
      <c r="D46" s="134"/>
      <c r="E46" s="134"/>
      <c r="F46" s="134"/>
      <c r="G46" s="134"/>
      <c r="H46" s="134"/>
      <c r="I46" s="135"/>
      <c r="J46" s="134"/>
      <c r="K46" s="134"/>
      <c r="L46" s="38"/>
    </row>
    <row r="47" spans="2:12" s="1" customFormat="1" ht="24.95" customHeight="1">
      <c r="B47" s="34"/>
      <c r="C47" s="23" t="s">
        <v>569</v>
      </c>
      <c r="D47" s="35"/>
      <c r="E47" s="35"/>
      <c r="F47" s="35"/>
      <c r="G47" s="35"/>
      <c r="H47" s="35"/>
      <c r="I47" s="110"/>
      <c r="J47" s="35"/>
      <c r="K47" s="35"/>
      <c r="L47" s="38"/>
    </row>
    <row r="48" spans="2:12" s="1" customFormat="1" ht="6.95" customHeight="1">
      <c r="B48" s="34"/>
      <c r="C48" s="35"/>
      <c r="D48" s="35"/>
      <c r="E48" s="35"/>
      <c r="F48" s="35"/>
      <c r="G48" s="35"/>
      <c r="H48" s="35"/>
      <c r="I48" s="110"/>
      <c r="J48" s="35"/>
      <c r="K48" s="35"/>
      <c r="L48" s="38"/>
    </row>
    <row r="49" spans="2:47" s="1" customFormat="1" ht="12" customHeight="1">
      <c r="B49" s="34"/>
      <c r="C49" s="29" t="s">
        <v>462</v>
      </c>
      <c r="D49" s="35"/>
      <c r="E49" s="35"/>
      <c r="F49" s="35"/>
      <c r="G49" s="35"/>
      <c r="H49" s="35"/>
      <c r="I49" s="110"/>
      <c r="J49" s="35"/>
      <c r="K49" s="35"/>
      <c r="L49" s="38"/>
    </row>
    <row r="50" spans="2:47" s="1" customFormat="1" ht="16.5" customHeight="1">
      <c r="B50" s="34"/>
      <c r="C50" s="35"/>
      <c r="D50" s="35"/>
      <c r="E50" s="485" t="str">
        <f>E7</f>
        <v>Kanalizace Klučov - napojení místních částí Žhery a Skramníky - UZ+ NN - doplnění dotazů</v>
      </c>
      <c r="F50" s="486"/>
      <c r="G50" s="486"/>
      <c r="H50" s="486"/>
      <c r="I50" s="110"/>
      <c r="J50" s="35"/>
      <c r="K50" s="35"/>
      <c r="L50" s="38"/>
    </row>
    <row r="51" spans="2:47" ht="12" customHeight="1">
      <c r="B51" s="21"/>
      <c r="C51" s="29" t="s">
        <v>567</v>
      </c>
      <c r="D51" s="22"/>
      <c r="E51" s="22"/>
      <c r="F51" s="22"/>
      <c r="G51" s="22"/>
      <c r="H51" s="22"/>
      <c r="J51" s="22"/>
      <c r="K51" s="22"/>
      <c r="L51" s="20"/>
    </row>
    <row r="52" spans="2:47" s="1" customFormat="1" ht="16.5" customHeight="1">
      <c r="B52" s="34"/>
      <c r="C52" s="35"/>
      <c r="D52" s="35"/>
      <c r="E52" s="485" t="s">
        <v>1117</v>
      </c>
      <c r="F52" s="461"/>
      <c r="G52" s="461"/>
      <c r="H52" s="461"/>
      <c r="I52" s="110"/>
      <c r="J52" s="35"/>
      <c r="K52" s="35"/>
      <c r="L52" s="38"/>
    </row>
    <row r="53" spans="2:47" s="1" customFormat="1" ht="12" customHeight="1">
      <c r="B53" s="34"/>
      <c r="C53" s="29" t="s">
        <v>1019</v>
      </c>
      <c r="D53" s="35"/>
      <c r="E53" s="35"/>
      <c r="F53" s="35"/>
      <c r="G53" s="35"/>
      <c r="H53" s="35"/>
      <c r="I53" s="110"/>
      <c r="J53" s="35"/>
      <c r="K53" s="35"/>
      <c r="L53" s="38"/>
    </row>
    <row r="54" spans="2:47" s="1" customFormat="1" ht="16.5" customHeight="1">
      <c r="B54" s="34"/>
      <c r="C54" s="35"/>
      <c r="D54" s="35"/>
      <c r="E54" s="462" t="str">
        <f>E11</f>
        <v>SO_03.2 - Domovní čerpací stanice - neuznatelné náklady</v>
      </c>
      <c r="F54" s="461"/>
      <c r="G54" s="461"/>
      <c r="H54" s="461"/>
      <c r="I54" s="110"/>
      <c r="J54" s="35"/>
      <c r="K54" s="35"/>
      <c r="L54" s="38"/>
    </row>
    <row r="55" spans="2:47" s="1" customFormat="1" ht="6.95" customHeight="1">
      <c r="B55" s="34"/>
      <c r="C55" s="35"/>
      <c r="D55" s="35"/>
      <c r="E55" s="35"/>
      <c r="F55" s="35"/>
      <c r="G55" s="35"/>
      <c r="H55" s="35"/>
      <c r="I55" s="110"/>
      <c r="J55" s="35"/>
      <c r="K55" s="35"/>
      <c r="L55" s="38"/>
    </row>
    <row r="56" spans="2:47" s="1" customFormat="1" ht="12" customHeight="1">
      <c r="B56" s="34"/>
      <c r="C56" s="29" t="s">
        <v>466</v>
      </c>
      <c r="D56" s="35"/>
      <c r="E56" s="35"/>
      <c r="F56" s="27" t="str">
        <f>F14</f>
        <v xml:space="preserve"> </v>
      </c>
      <c r="G56" s="35"/>
      <c r="H56" s="35"/>
      <c r="I56" s="111" t="s">
        <v>468</v>
      </c>
      <c r="J56" s="55" t="str">
        <f>IF(J14="","",J14)</f>
        <v>12. 7. 2018</v>
      </c>
      <c r="K56" s="35"/>
      <c r="L56" s="38"/>
    </row>
    <row r="57" spans="2:47" s="1" customFormat="1" ht="6.95" customHeight="1">
      <c r="B57" s="34"/>
      <c r="C57" s="35"/>
      <c r="D57" s="35"/>
      <c r="E57" s="35"/>
      <c r="F57" s="35"/>
      <c r="G57" s="35"/>
      <c r="H57" s="35"/>
      <c r="I57" s="110"/>
      <c r="J57" s="35"/>
      <c r="K57" s="35"/>
      <c r="L57" s="38"/>
    </row>
    <row r="58" spans="2:47" s="1" customFormat="1" ht="13.7" customHeight="1">
      <c r="B58" s="34"/>
      <c r="C58" s="29" t="s">
        <v>470</v>
      </c>
      <c r="D58" s="35"/>
      <c r="E58" s="35"/>
      <c r="F58" s="27" t="str">
        <f>E17</f>
        <v xml:space="preserve"> </v>
      </c>
      <c r="G58" s="35"/>
      <c r="H58" s="35"/>
      <c r="I58" s="111" t="s">
        <v>476</v>
      </c>
      <c r="J58" s="32" t="str">
        <f>E23</f>
        <v>Ing. Martin Herman</v>
      </c>
      <c r="K58" s="35"/>
      <c r="L58" s="38"/>
    </row>
    <row r="59" spans="2:47" s="1" customFormat="1" ht="24.95" customHeight="1">
      <c r="B59" s="34"/>
      <c r="C59" s="29" t="s">
        <v>474</v>
      </c>
      <c r="D59" s="35"/>
      <c r="E59" s="35"/>
      <c r="F59" s="27" t="str">
        <f>IF(E20="","",E20)</f>
        <v>Vyplň údaj</v>
      </c>
      <c r="G59" s="35"/>
      <c r="H59" s="35"/>
      <c r="I59" s="111" t="s">
        <v>479</v>
      </c>
      <c r="J59" s="32" t="str">
        <f>E26</f>
        <v>VIS s.r.o., Hradec Králové, Dita Paštová</v>
      </c>
      <c r="K59" s="35"/>
      <c r="L59" s="38"/>
    </row>
    <row r="60" spans="2:47" s="1" customFormat="1" ht="10.35" customHeight="1">
      <c r="B60" s="34"/>
      <c r="C60" s="35"/>
      <c r="D60" s="35"/>
      <c r="E60" s="35"/>
      <c r="F60" s="35"/>
      <c r="G60" s="35"/>
      <c r="H60" s="35"/>
      <c r="I60" s="110"/>
      <c r="J60" s="35"/>
      <c r="K60" s="35"/>
      <c r="L60" s="38"/>
    </row>
    <row r="61" spans="2:47" s="1" customFormat="1" ht="29.25" customHeight="1">
      <c r="B61" s="34"/>
      <c r="C61" s="136" t="s">
        <v>570</v>
      </c>
      <c r="D61" s="42"/>
      <c r="E61" s="42"/>
      <c r="F61" s="42"/>
      <c r="G61" s="42"/>
      <c r="H61" s="42"/>
      <c r="I61" s="137"/>
      <c r="J61" s="138" t="s">
        <v>571</v>
      </c>
      <c r="K61" s="42"/>
      <c r="L61" s="38"/>
    </row>
    <row r="62" spans="2:47" s="1" customFormat="1" ht="10.35" customHeight="1">
      <c r="B62" s="34"/>
      <c r="C62" s="35"/>
      <c r="D62" s="35"/>
      <c r="E62" s="35"/>
      <c r="F62" s="35"/>
      <c r="G62" s="35"/>
      <c r="H62" s="35"/>
      <c r="I62" s="110"/>
      <c r="J62" s="35"/>
      <c r="K62" s="35"/>
      <c r="L62" s="38"/>
    </row>
    <row r="63" spans="2:47" s="1" customFormat="1" ht="22.9" customHeight="1">
      <c r="B63" s="34"/>
      <c r="C63" s="139" t="s">
        <v>572</v>
      </c>
      <c r="D63" s="35"/>
      <c r="E63" s="35"/>
      <c r="F63" s="35"/>
      <c r="G63" s="35"/>
      <c r="H63" s="35"/>
      <c r="I63" s="110"/>
      <c r="J63" s="72">
        <f>J93</f>
        <v>0</v>
      </c>
      <c r="K63" s="35"/>
      <c r="L63" s="38"/>
      <c r="AU63" s="17" t="s">
        <v>573</v>
      </c>
    </row>
    <row r="64" spans="2:47" s="8" customFormat="1" ht="24.95" customHeight="1">
      <c r="B64" s="140"/>
      <c r="C64" s="141"/>
      <c r="D64" s="142" t="s">
        <v>574</v>
      </c>
      <c r="E64" s="143"/>
      <c r="F64" s="143"/>
      <c r="G64" s="143"/>
      <c r="H64" s="143"/>
      <c r="I64" s="144"/>
      <c r="J64" s="145">
        <f>J94</f>
        <v>0</v>
      </c>
      <c r="K64" s="141"/>
      <c r="L64" s="146"/>
    </row>
    <row r="65" spans="2:12" s="9" customFormat="1" ht="19.899999999999999" customHeight="1">
      <c r="B65" s="147"/>
      <c r="C65" s="92"/>
      <c r="D65" s="148" t="s">
        <v>575</v>
      </c>
      <c r="E65" s="149"/>
      <c r="F65" s="149"/>
      <c r="G65" s="149"/>
      <c r="H65" s="149"/>
      <c r="I65" s="150"/>
      <c r="J65" s="151">
        <f>J95</f>
        <v>0</v>
      </c>
      <c r="K65" s="92"/>
      <c r="L65" s="152"/>
    </row>
    <row r="66" spans="2:12" s="9" customFormat="1" ht="19.899999999999999" customHeight="1">
      <c r="B66" s="147"/>
      <c r="C66" s="92"/>
      <c r="D66" s="148" t="s">
        <v>577</v>
      </c>
      <c r="E66" s="149"/>
      <c r="F66" s="149"/>
      <c r="G66" s="149"/>
      <c r="H66" s="149"/>
      <c r="I66" s="150"/>
      <c r="J66" s="151">
        <f>J141</f>
        <v>0</v>
      </c>
      <c r="K66" s="92"/>
      <c r="L66" s="152"/>
    </row>
    <row r="67" spans="2:12" s="9" customFormat="1" ht="19.899999999999999" customHeight="1">
      <c r="B67" s="147"/>
      <c r="C67" s="92"/>
      <c r="D67" s="148" t="s">
        <v>578</v>
      </c>
      <c r="E67" s="149"/>
      <c r="F67" s="149"/>
      <c r="G67" s="149"/>
      <c r="H67" s="149"/>
      <c r="I67" s="150"/>
      <c r="J67" s="151">
        <f>J149</f>
        <v>0</v>
      </c>
      <c r="K67" s="92"/>
      <c r="L67" s="152"/>
    </row>
    <row r="68" spans="2:12" s="9" customFormat="1" ht="19.899999999999999" customHeight="1">
      <c r="B68" s="147"/>
      <c r="C68" s="92"/>
      <c r="D68" s="148" t="s">
        <v>579</v>
      </c>
      <c r="E68" s="149"/>
      <c r="F68" s="149"/>
      <c r="G68" s="149"/>
      <c r="H68" s="149"/>
      <c r="I68" s="150"/>
      <c r="J68" s="151">
        <f>J167</f>
        <v>0</v>
      </c>
      <c r="K68" s="92"/>
      <c r="L68" s="152"/>
    </row>
    <row r="69" spans="2:12" s="9" customFormat="1" ht="19.899999999999999" customHeight="1">
      <c r="B69" s="147"/>
      <c r="C69" s="92"/>
      <c r="D69" s="148" t="s">
        <v>580</v>
      </c>
      <c r="E69" s="149"/>
      <c r="F69" s="149"/>
      <c r="G69" s="149"/>
      <c r="H69" s="149"/>
      <c r="I69" s="150"/>
      <c r="J69" s="151">
        <f>J172</f>
        <v>0</v>
      </c>
      <c r="K69" s="92"/>
      <c r="L69" s="152"/>
    </row>
    <row r="70" spans="2:12" s="9" customFormat="1" ht="19.899999999999999" customHeight="1">
      <c r="B70" s="147"/>
      <c r="C70" s="92"/>
      <c r="D70" s="148" t="s">
        <v>581</v>
      </c>
      <c r="E70" s="149"/>
      <c r="F70" s="149"/>
      <c r="G70" s="149"/>
      <c r="H70" s="149"/>
      <c r="I70" s="150"/>
      <c r="J70" s="151">
        <f>J179</f>
        <v>0</v>
      </c>
      <c r="K70" s="92"/>
      <c r="L70" s="152"/>
    </row>
    <row r="71" spans="2:12" s="9" customFormat="1" ht="19.899999999999999" customHeight="1">
      <c r="B71" s="147"/>
      <c r="C71" s="92"/>
      <c r="D71" s="148" t="s">
        <v>582</v>
      </c>
      <c r="E71" s="149"/>
      <c r="F71" s="149"/>
      <c r="G71" s="149"/>
      <c r="H71" s="149"/>
      <c r="I71" s="150"/>
      <c r="J71" s="151">
        <f>J188</f>
        <v>0</v>
      </c>
      <c r="K71" s="92"/>
      <c r="L71" s="152"/>
    </row>
    <row r="72" spans="2:12" s="1" customFormat="1" ht="21.75" customHeight="1">
      <c r="B72" s="34"/>
      <c r="C72" s="35"/>
      <c r="D72" s="35"/>
      <c r="E72" s="35"/>
      <c r="F72" s="35"/>
      <c r="G72" s="35"/>
      <c r="H72" s="35"/>
      <c r="I72" s="110"/>
      <c r="J72" s="35"/>
      <c r="K72" s="35"/>
      <c r="L72" s="38"/>
    </row>
    <row r="73" spans="2:12" s="1" customFormat="1" ht="6.95" customHeight="1">
      <c r="B73" s="46"/>
      <c r="C73" s="47"/>
      <c r="D73" s="47"/>
      <c r="E73" s="47"/>
      <c r="F73" s="47"/>
      <c r="G73" s="47"/>
      <c r="H73" s="47"/>
      <c r="I73" s="132"/>
      <c r="J73" s="47"/>
      <c r="K73" s="47"/>
      <c r="L73" s="38"/>
    </row>
    <row r="77" spans="2:12" s="1" customFormat="1" ht="6.95" customHeight="1">
      <c r="B77" s="48"/>
      <c r="C77" s="49"/>
      <c r="D77" s="49"/>
      <c r="E77" s="49"/>
      <c r="F77" s="49"/>
      <c r="G77" s="49"/>
      <c r="H77" s="49"/>
      <c r="I77" s="135"/>
      <c r="J77" s="49"/>
      <c r="K77" s="49"/>
      <c r="L77" s="38"/>
    </row>
    <row r="78" spans="2:12" s="1" customFormat="1" ht="24.95" customHeight="1">
      <c r="B78" s="34"/>
      <c r="C78" s="23" t="s">
        <v>583</v>
      </c>
      <c r="D78" s="35"/>
      <c r="E78" s="35"/>
      <c r="F78" s="35"/>
      <c r="G78" s="35"/>
      <c r="H78" s="35"/>
      <c r="I78" s="110"/>
      <c r="J78" s="35"/>
      <c r="K78" s="35"/>
      <c r="L78" s="38"/>
    </row>
    <row r="79" spans="2:12" s="1" customFormat="1" ht="6.95" customHeight="1">
      <c r="B79" s="34"/>
      <c r="C79" s="35"/>
      <c r="D79" s="35"/>
      <c r="E79" s="35"/>
      <c r="F79" s="35"/>
      <c r="G79" s="35"/>
      <c r="H79" s="35"/>
      <c r="I79" s="110"/>
      <c r="J79" s="35"/>
      <c r="K79" s="35"/>
      <c r="L79" s="38"/>
    </row>
    <row r="80" spans="2:12" s="1" customFormat="1" ht="12" customHeight="1">
      <c r="B80" s="34"/>
      <c r="C80" s="29" t="s">
        <v>462</v>
      </c>
      <c r="D80" s="35"/>
      <c r="E80" s="35"/>
      <c r="F80" s="35"/>
      <c r="G80" s="35"/>
      <c r="H80" s="35"/>
      <c r="I80" s="110"/>
      <c r="J80" s="35"/>
      <c r="K80" s="35"/>
      <c r="L80" s="38"/>
    </row>
    <row r="81" spans="2:65" s="1" customFormat="1" ht="16.5" customHeight="1">
      <c r="B81" s="34"/>
      <c r="C81" s="35"/>
      <c r="D81" s="35"/>
      <c r="E81" s="485" t="str">
        <f>E7</f>
        <v>Kanalizace Klučov - napojení místních částí Žhery a Skramníky - UZ+ NN - doplnění dotazů</v>
      </c>
      <c r="F81" s="486"/>
      <c r="G81" s="486"/>
      <c r="H81" s="486"/>
      <c r="I81" s="110"/>
      <c r="J81" s="35"/>
      <c r="K81" s="35"/>
      <c r="L81" s="38"/>
    </row>
    <row r="82" spans="2:65" ht="12" customHeight="1">
      <c r="B82" s="21"/>
      <c r="C82" s="29" t="s">
        <v>567</v>
      </c>
      <c r="D82" s="22"/>
      <c r="E82" s="22"/>
      <c r="F82" s="22"/>
      <c r="G82" s="22"/>
      <c r="H82" s="22"/>
      <c r="J82" s="22"/>
      <c r="K82" s="22"/>
      <c r="L82" s="20"/>
    </row>
    <row r="83" spans="2:65" s="1" customFormat="1" ht="16.5" customHeight="1">
      <c r="B83" s="34"/>
      <c r="C83" s="35"/>
      <c r="D83" s="35"/>
      <c r="E83" s="485" t="s">
        <v>1117</v>
      </c>
      <c r="F83" s="461"/>
      <c r="G83" s="461"/>
      <c r="H83" s="461"/>
      <c r="I83" s="110"/>
      <c r="J83" s="35"/>
      <c r="K83" s="35"/>
      <c r="L83" s="38"/>
    </row>
    <row r="84" spans="2:65" s="1" customFormat="1" ht="12" customHeight="1">
      <c r="B84" s="34"/>
      <c r="C84" s="29" t="s">
        <v>1019</v>
      </c>
      <c r="D84" s="35"/>
      <c r="E84" s="35"/>
      <c r="F84" s="35"/>
      <c r="G84" s="35"/>
      <c r="H84" s="35"/>
      <c r="I84" s="110"/>
      <c r="J84" s="35"/>
      <c r="K84" s="35"/>
      <c r="L84" s="38"/>
    </row>
    <row r="85" spans="2:65" s="1" customFormat="1" ht="16.5" customHeight="1">
      <c r="B85" s="34"/>
      <c r="C85" s="35"/>
      <c r="D85" s="35"/>
      <c r="E85" s="462" t="str">
        <f>E11</f>
        <v>SO_03.2 - Domovní čerpací stanice - neuznatelné náklady</v>
      </c>
      <c r="F85" s="461"/>
      <c r="G85" s="461"/>
      <c r="H85" s="461"/>
      <c r="I85" s="110"/>
      <c r="J85" s="35"/>
      <c r="K85" s="35"/>
      <c r="L85" s="38"/>
    </row>
    <row r="86" spans="2:65" s="1" customFormat="1" ht="6.95" customHeight="1">
      <c r="B86" s="34"/>
      <c r="C86" s="35"/>
      <c r="D86" s="35"/>
      <c r="E86" s="35"/>
      <c r="F86" s="35"/>
      <c r="G86" s="35"/>
      <c r="H86" s="35"/>
      <c r="I86" s="110"/>
      <c r="J86" s="35"/>
      <c r="K86" s="35"/>
      <c r="L86" s="38"/>
    </row>
    <row r="87" spans="2:65" s="1" customFormat="1" ht="12" customHeight="1">
      <c r="B87" s="34"/>
      <c r="C87" s="29" t="s">
        <v>466</v>
      </c>
      <c r="D87" s="35"/>
      <c r="E87" s="35"/>
      <c r="F87" s="27" t="str">
        <f>F14</f>
        <v xml:space="preserve"> </v>
      </c>
      <c r="G87" s="35"/>
      <c r="H87" s="35"/>
      <c r="I87" s="111" t="s">
        <v>468</v>
      </c>
      <c r="J87" s="55" t="str">
        <f>IF(J14="","",J14)</f>
        <v>12. 7. 2018</v>
      </c>
      <c r="K87" s="35"/>
      <c r="L87" s="38"/>
    </row>
    <row r="88" spans="2:65" s="1" customFormat="1" ht="6.95" customHeight="1">
      <c r="B88" s="34"/>
      <c r="C88" s="35"/>
      <c r="D88" s="35"/>
      <c r="E88" s="35"/>
      <c r="F88" s="35"/>
      <c r="G88" s="35"/>
      <c r="H88" s="35"/>
      <c r="I88" s="110"/>
      <c r="J88" s="35"/>
      <c r="K88" s="35"/>
      <c r="L88" s="38"/>
    </row>
    <row r="89" spans="2:65" s="1" customFormat="1" ht="13.7" customHeight="1">
      <c r="B89" s="34"/>
      <c r="C89" s="29" t="s">
        <v>470</v>
      </c>
      <c r="D89" s="35"/>
      <c r="E89" s="35"/>
      <c r="F89" s="27" t="str">
        <f>E17</f>
        <v xml:space="preserve"> </v>
      </c>
      <c r="G89" s="35"/>
      <c r="H89" s="35"/>
      <c r="I89" s="111" t="s">
        <v>476</v>
      </c>
      <c r="J89" s="32" t="str">
        <f>E23</f>
        <v>Ing. Martin Herman</v>
      </c>
      <c r="K89" s="35"/>
      <c r="L89" s="38"/>
    </row>
    <row r="90" spans="2:65" s="1" customFormat="1" ht="24.95" customHeight="1">
      <c r="B90" s="34"/>
      <c r="C90" s="29" t="s">
        <v>474</v>
      </c>
      <c r="D90" s="35"/>
      <c r="E90" s="35"/>
      <c r="F90" s="27" t="str">
        <f>IF(E20="","",E20)</f>
        <v>Vyplň údaj</v>
      </c>
      <c r="G90" s="35"/>
      <c r="H90" s="35"/>
      <c r="I90" s="111" t="s">
        <v>479</v>
      </c>
      <c r="J90" s="32" t="str">
        <f>E26</f>
        <v>VIS s.r.o., Hradec Králové, Dita Paštová</v>
      </c>
      <c r="K90" s="35"/>
      <c r="L90" s="38"/>
    </row>
    <row r="91" spans="2:65" s="1" customFormat="1" ht="10.35" customHeight="1">
      <c r="B91" s="34"/>
      <c r="C91" s="35"/>
      <c r="D91" s="35"/>
      <c r="E91" s="35"/>
      <c r="F91" s="35"/>
      <c r="G91" s="35"/>
      <c r="H91" s="35"/>
      <c r="I91" s="110"/>
      <c r="J91" s="35"/>
      <c r="K91" s="35"/>
      <c r="L91" s="38"/>
    </row>
    <row r="92" spans="2:65" s="10" customFormat="1" ht="29.25" customHeight="1">
      <c r="B92" s="153"/>
      <c r="C92" s="154" t="s">
        <v>584</v>
      </c>
      <c r="D92" s="155" t="s">
        <v>501</v>
      </c>
      <c r="E92" s="155" t="s">
        <v>497</v>
      </c>
      <c r="F92" s="155" t="s">
        <v>498</v>
      </c>
      <c r="G92" s="155" t="s">
        <v>585</v>
      </c>
      <c r="H92" s="155" t="s">
        <v>586</v>
      </c>
      <c r="I92" s="156" t="s">
        <v>587</v>
      </c>
      <c r="J92" s="157" t="s">
        <v>571</v>
      </c>
      <c r="K92" s="158" t="s">
        <v>588</v>
      </c>
      <c r="L92" s="159"/>
      <c r="M92" s="63" t="s">
        <v>447</v>
      </c>
      <c r="N92" s="64" t="s">
        <v>486</v>
      </c>
      <c r="O92" s="64" t="s">
        <v>589</v>
      </c>
      <c r="P92" s="64" t="s">
        <v>590</v>
      </c>
      <c r="Q92" s="64" t="s">
        <v>591</v>
      </c>
      <c r="R92" s="64" t="s">
        <v>592</v>
      </c>
      <c r="S92" s="64" t="s">
        <v>593</v>
      </c>
      <c r="T92" s="65" t="s">
        <v>594</v>
      </c>
    </row>
    <row r="93" spans="2:65" s="1" customFormat="1" ht="22.9" customHeight="1">
      <c r="B93" s="34"/>
      <c r="C93" s="70" t="s">
        <v>595</v>
      </c>
      <c r="D93" s="35"/>
      <c r="E93" s="35"/>
      <c r="F93" s="35"/>
      <c r="G93" s="35"/>
      <c r="H93" s="35"/>
      <c r="I93" s="110"/>
      <c r="J93" s="160">
        <f>BK93</f>
        <v>0</v>
      </c>
      <c r="K93" s="35"/>
      <c r="L93" s="38"/>
      <c r="M93" s="66"/>
      <c r="N93" s="67"/>
      <c r="O93" s="67"/>
      <c r="P93" s="161">
        <f>P94</f>
        <v>0</v>
      </c>
      <c r="Q93" s="67"/>
      <c r="R93" s="161">
        <f>R94</f>
        <v>52.566527999999991</v>
      </c>
      <c r="S93" s="67"/>
      <c r="T93" s="162">
        <f>T94</f>
        <v>5.76</v>
      </c>
      <c r="AT93" s="17" t="s">
        <v>515</v>
      </c>
      <c r="AU93" s="17" t="s">
        <v>573</v>
      </c>
      <c r="BK93" s="163">
        <f>BK94</f>
        <v>0</v>
      </c>
    </row>
    <row r="94" spans="2:65" s="11" customFormat="1" ht="25.9" customHeight="1">
      <c r="B94" s="164"/>
      <c r="C94" s="165"/>
      <c r="D94" s="166" t="s">
        <v>515</v>
      </c>
      <c r="E94" s="167" t="s">
        <v>596</v>
      </c>
      <c r="F94" s="167" t="s">
        <v>597</v>
      </c>
      <c r="G94" s="165"/>
      <c r="H94" s="165"/>
      <c r="I94" s="168"/>
      <c r="J94" s="169">
        <f>BK94</f>
        <v>0</v>
      </c>
      <c r="K94" s="165"/>
      <c r="L94" s="170"/>
      <c r="M94" s="171"/>
      <c r="N94" s="172"/>
      <c r="O94" s="172"/>
      <c r="P94" s="173">
        <f>P95+P141+P149+P167+P172+P179+P188</f>
        <v>0</v>
      </c>
      <c r="Q94" s="172"/>
      <c r="R94" s="173">
        <f>R95+R141+R149+R167+R172+R179+R188</f>
        <v>52.566527999999991</v>
      </c>
      <c r="S94" s="172"/>
      <c r="T94" s="174">
        <f>T95+T141+T149+T167+T172+T179+T188</f>
        <v>5.76</v>
      </c>
      <c r="AR94" s="175" t="s">
        <v>523</v>
      </c>
      <c r="AT94" s="176" t="s">
        <v>515</v>
      </c>
      <c r="AU94" s="176" t="s">
        <v>516</v>
      </c>
      <c r="AY94" s="175" t="s">
        <v>598</v>
      </c>
      <c r="BK94" s="177">
        <f>BK95+BK141+BK149+BK167+BK172+BK179+BK188</f>
        <v>0</v>
      </c>
    </row>
    <row r="95" spans="2:65" s="11" customFormat="1" ht="22.9" customHeight="1">
      <c r="B95" s="164"/>
      <c r="C95" s="165"/>
      <c r="D95" s="166" t="s">
        <v>515</v>
      </c>
      <c r="E95" s="178" t="s">
        <v>523</v>
      </c>
      <c r="F95" s="178" t="s">
        <v>599</v>
      </c>
      <c r="G95" s="165"/>
      <c r="H95" s="165"/>
      <c r="I95" s="168"/>
      <c r="J95" s="179">
        <f>BK95</f>
        <v>0</v>
      </c>
      <c r="K95" s="165"/>
      <c r="L95" s="170"/>
      <c r="M95" s="171"/>
      <c r="N95" s="172"/>
      <c r="O95" s="172"/>
      <c r="P95" s="173">
        <f>SUM(P96:P140)</f>
        <v>0</v>
      </c>
      <c r="Q95" s="172"/>
      <c r="R95" s="173">
        <f>SUM(R96:R140)</f>
        <v>50.709464999999994</v>
      </c>
      <c r="S95" s="172"/>
      <c r="T95" s="174">
        <f>SUM(T96:T140)</f>
        <v>5.76</v>
      </c>
      <c r="AR95" s="175" t="s">
        <v>523</v>
      </c>
      <c r="AT95" s="176" t="s">
        <v>515</v>
      </c>
      <c r="AU95" s="176" t="s">
        <v>523</v>
      </c>
      <c r="AY95" s="175" t="s">
        <v>598</v>
      </c>
      <c r="BK95" s="177">
        <f>SUM(BK96:BK140)</f>
        <v>0</v>
      </c>
    </row>
    <row r="96" spans="2:65" s="1" customFormat="1" ht="16.5" customHeight="1">
      <c r="B96" s="34"/>
      <c r="C96" s="180" t="s">
        <v>523</v>
      </c>
      <c r="D96" s="180" t="s">
        <v>600</v>
      </c>
      <c r="E96" s="181" t="s">
        <v>1119</v>
      </c>
      <c r="F96" s="182" t="s">
        <v>1120</v>
      </c>
      <c r="G96" s="183" t="s">
        <v>603</v>
      </c>
      <c r="H96" s="184">
        <v>2.25</v>
      </c>
      <c r="I96" s="185"/>
      <c r="J96" s="186">
        <f>ROUND(I96*H96,2)</f>
        <v>0</v>
      </c>
      <c r="K96" s="182" t="s">
        <v>604</v>
      </c>
      <c r="L96" s="38"/>
      <c r="M96" s="187" t="s">
        <v>447</v>
      </c>
      <c r="N96" s="188" t="s">
        <v>487</v>
      </c>
      <c r="O96" s="60"/>
      <c r="P96" s="189">
        <f>O96*H96</f>
        <v>0</v>
      </c>
      <c r="Q96" s="189">
        <v>0</v>
      </c>
      <c r="R96" s="189">
        <f>Q96*H96</f>
        <v>0</v>
      </c>
      <c r="S96" s="189">
        <v>0.26</v>
      </c>
      <c r="T96" s="190">
        <f>S96*H96</f>
        <v>0.58499999999999996</v>
      </c>
      <c r="AR96" s="17" t="s">
        <v>605</v>
      </c>
      <c r="AT96" s="17" t="s">
        <v>600</v>
      </c>
      <c r="AU96" s="17" t="s">
        <v>525</v>
      </c>
      <c r="AY96" s="17" t="s">
        <v>598</v>
      </c>
      <c r="BE96" s="191">
        <f>IF(N96="základní",J96,0)</f>
        <v>0</v>
      </c>
      <c r="BF96" s="191">
        <f>IF(N96="snížená",J96,0)</f>
        <v>0</v>
      </c>
      <c r="BG96" s="191">
        <f>IF(N96="zákl. přenesená",J96,0)</f>
        <v>0</v>
      </c>
      <c r="BH96" s="191">
        <f>IF(N96="sníž. přenesená",J96,0)</f>
        <v>0</v>
      </c>
      <c r="BI96" s="191">
        <f>IF(N96="nulová",J96,0)</f>
        <v>0</v>
      </c>
      <c r="BJ96" s="17" t="s">
        <v>523</v>
      </c>
      <c r="BK96" s="191">
        <f>ROUND(I96*H96,2)</f>
        <v>0</v>
      </c>
      <c r="BL96" s="17" t="s">
        <v>605</v>
      </c>
      <c r="BM96" s="17" t="s">
        <v>611</v>
      </c>
    </row>
    <row r="97" spans="2:65" s="12" customFormat="1">
      <c r="B97" s="192"/>
      <c r="C97" s="193"/>
      <c r="D97" s="194" t="s">
        <v>607</v>
      </c>
      <c r="E97" s="195" t="s">
        <v>447</v>
      </c>
      <c r="F97" s="196" t="s">
        <v>1199</v>
      </c>
      <c r="G97" s="193"/>
      <c r="H97" s="197">
        <v>2.25</v>
      </c>
      <c r="I97" s="198"/>
      <c r="J97" s="193"/>
      <c r="K97" s="193"/>
      <c r="L97" s="199"/>
      <c r="M97" s="200"/>
      <c r="N97" s="201"/>
      <c r="O97" s="201"/>
      <c r="P97" s="201"/>
      <c r="Q97" s="201"/>
      <c r="R97" s="201"/>
      <c r="S97" s="201"/>
      <c r="T97" s="202"/>
      <c r="AT97" s="203" t="s">
        <v>607</v>
      </c>
      <c r="AU97" s="203" t="s">
        <v>525</v>
      </c>
      <c r="AV97" s="12" t="s">
        <v>525</v>
      </c>
      <c r="AW97" s="12" t="s">
        <v>478</v>
      </c>
      <c r="AX97" s="12" t="s">
        <v>523</v>
      </c>
      <c r="AY97" s="203" t="s">
        <v>598</v>
      </c>
    </row>
    <row r="98" spans="2:65" s="1" customFormat="1" ht="16.5" customHeight="1">
      <c r="B98" s="34"/>
      <c r="C98" s="180" t="s">
        <v>525</v>
      </c>
      <c r="D98" s="180" t="s">
        <v>600</v>
      </c>
      <c r="E98" s="181" t="s">
        <v>613</v>
      </c>
      <c r="F98" s="182" t="s">
        <v>614</v>
      </c>
      <c r="G98" s="183" t="s">
        <v>603</v>
      </c>
      <c r="H98" s="184">
        <v>6.75</v>
      </c>
      <c r="I98" s="185"/>
      <c r="J98" s="186">
        <f>ROUND(I98*H98,2)</f>
        <v>0</v>
      </c>
      <c r="K98" s="182" t="s">
        <v>604</v>
      </c>
      <c r="L98" s="38"/>
      <c r="M98" s="187" t="s">
        <v>447</v>
      </c>
      <c r="N98" s="188" t="s">
        <v>487</v>
      </c>
      <c r="O98" s="60"/>
      <c r="P98" s="189">
        <f>O98*H98</f>
        <v>0</v>
      </c>
      <c r="Q98" s="189">
        <v>0</v>
      </c>
      <c r="R98" s="189">
        <f>Q98*H98</f>
        <v>0</v>
      </c>
      <c r="S98" s="189">
        <v>0.18</v>
      </c>
      <c r="T98" s="190">
        <f>S98*H98</f>
        <v>1.2149999999999999</v>
      </c>
      <c r="AR98" s="17" t="s">
        <v>605</v>
      </c>
      <c r="AT98" s="17" t="s">
        <v>600</v>
      </c>
      <c r="AU98" s="17" t="s">
        <v>525</v>
      </c>
      <c r="AY98" s="17" t="s">
        <v>598</v>
      </c>
      <c r="BE98" s="191">
        <f>IF(N98="základní",J98,0)</f>
        <v>0</v>
      </c>
      <c r="BF98" s="191">
        <f>IF(N98="snížená",J98,0)</f>
        <v>0</v>
      </c>
      <c r="BG98" s="191">
        <f>IF(N98="zákl. přenesená",J98,0)</f>
        <v>0</v>
      </c>
      <c r="BH98" s="191">
        <f>IF(N98="sníž. přenesená",J98,0)</f>
        <v>0</v>
      </c>
      <c r="BI98" s="191">
        <f>IF(N98="nulová",J98,0)</f>
        <v>0</v>
      </c>
      <c r="BJ98" s="17" t="s">
        <v>523</v>
      </c>
      <c r="BK98" s="191">
        <f>ROUND(I98*H98,2)</f>
        <v>0</v>
      </c>
      <c r="BL98" s="17" t="s">
        <v>605</v>
      </c>
      <c r="BM98" s="17" t="s">
        <v>615</v>
      </c>
    </row>
    <row r="99" spans="2:65" s="12" customFormat="1">
      <c r="B99" s="192"/>
      <c r="C99" s="193"/>
      <c r="D99" s="194" t="s">
        <v>607</v>
      </c>
      <c r="E99" s="195" t="s">
        <v>447</v>
      </c>
      <c r="F99" s="196" t="s">
        <v>1199</v>
      </c>
      <c r="G99" s="193"/>
      <c r="H99" s="197">
        <v>2.25</v>
      </c>
      <c r="I99" s="198"/>
      <c r="J99" s="193"/>
      <c r="K99" s="193"/>
      <c r="L99" s="199"/>
      <c r="M99" s="200"/>
      <c r="N99" s="201"/>
      <c r="O99" s="201"/>
      <c r="P99" s="201"/>
      <c r="Q99" s="201"/>
      <c r="R99" s="201"/>
      <c r="S99" s="201"/>
      <c r="T99" s="202"/>
      <c r="AT99" s="203" t="s">
        <v>607</v>
      </c>
      <c r="AU99" s="203" t="s">
        <v>525</v>
      </c>
      <c r="AV99" s="12" t="s">
        <v>525</v>
      </c>
      <c r="AW99" s="12" t="s">
        <v>478</v>
      </c>
      <c r="AX99" s="12" t="s">
        <v>516</v>
      </c>
      <c r="AY99" s="203" t="s">
        <v>598</v>
      </c>
    </row>
    <row r="100" spans="2:65" s="12" customFormat="1">
      <c r="B100" s="192"/>
      <c r="C100" s="193"/>
      <c r="D100" s="194" t="s">
        <v>607</v>
      </c>
      <c r="E100" s="195" t="s">
        <v>447</v>
      </c>
      <c r="F100" s="196" t="s">
        <v>1200</v>
      </c>
      <c r="G100" s="193"/>
      <c r="H100" s="197">
        <v>4.5</v>
      </c>
      <c r="I100" s="198"/>
      <c r="J100" s="193"/>
      <c r="K100" s="193"/>
      <c r="L100" s="199"/>
      <c r="M100" s="200"/>
      <c r="N100" s="201"/>
      <c r="O100" s="201"/>
      <c r="P100" s="201"/>
      <c r="Q100" s="201"/>
      <c r="R100" s="201"/>
      <c r="S100" s="201"/>
      <c r="T100" s="202"/>
      <c r="AT100" s="203" t="s">
        <v>607</v>
      </c>
      <c r="AU100" s="203" t="s">
        <v>525</v>
      </c>
      <c r="AV100" s="12" t="s">
        <v>525</v>
      </c>
      <c r="AW100" s="12" t="s">
        <v>478</v>
      </c>
      <c r="AX100" s="12" t="s">
        <v>516</v>
      </c>
      <c r="AY100" s="203" t="s">
        <v>598</v>
      </c>
    </row>
    <row r="101" spans="2:65" s="13" customFormat="1">
      <c r="B101" s="204"/>
      <c r="C101" s="205"/>
      <c r="D101" s="194" t="s">
        <v>607</v>
      </c>
      <c r="E101" s="206" t="s">
        <v>447</v>
      </c>
      <c r="F101" s="207" t="s">
        <v>627</v>
      </c>
      <c r="G101" s="205"/>
      <c r="H101" s="208">
        <v>6.75</v>
      </c>
      <c r="I101" s="209"/>
      <c r="J101" s="205"/>
      <c r="K101" s="205"/>
      <c r="L101" s="210"/>
      <c r="M101" s="211"/>
      <c r="N101" s="212"/>
      <c r="O101" s="212"/>
      <c r="P101" s="212"/>
      <c r="Q101" s="212"/>
      <c r="R101" s="212"/>
      <c r="S101" s="212"/>
      <c r="T101" s="213"/>
      <c r="AT101" s="214" t="s">
        <v>607</v>
      </c>
      <c r="AU101" s="214" t="s">
        <v>525</v>
      </c>
      <c r="AV101" s="13" t="s">
        <v>605</v>
      </c>
      <c r="AW101" s="13" t="s">
        <v>478</v>
      </c>
      <c r="AX101" s="13" t="s">
        <v>523</v>
      </c>
      <c r="AY101" s="214" t="s">
        <v>598</v>
      </c>
    </row>
    <row r="102" spans="2:65" s="1" customFormat="1" ht="16.5" customHeight="1">
      <c r="B102" s="34"/>
      <c r="C102" s="180" t="s">
        <v>612</v>
      </c>
      <c r="D102" s="180" t="s">
        <v>600</v>
      </c>
      <c r="E102" s="181" t="s">
        <v>1123</v>
      </c>
      <c r="F102" s="182" t="s">
        <v>1124</v>
      </c>
      <c r="G102" s="183" t="s">
        <v>603</v>
      </c>
      <c r="H102" s="184">
        <v>2.25</v>
      </c>
      <c r="I102" s="185"/>
      <c r="J102" s="186">
        <f>ROUND(I102*H102,2)</f>
        <v>0</v>
      </c>
      <c r="K102" s="182" t="s">
        <v>604</v>
      </c>
      <c r="L102" s="38"/>
      <c r="M102" s="187" t="s">
        <v>447</v>
      </c>
      <c r="N102" s="188" t="s">
        <v>487</v>
      </c>
      <c r="O102" s="60"/>
      <c r="P102" s="189">
        <f>O102*H102</f>
        <v>0</v>
      </c>
      <c r="Q102" s="189">
        <v>0</v>
      </c>
      <c r="R102" s="189">
        <f>Q102*H102</f>
        <v>0</v>
      </c>
      <c r="S102" s="189">
        <v>0.22</v>
      </c>
      <c r="T102" s="190">
        <f>S102*H102</f>
        <v>0.495</v>
      </c>
      <c r="AR102" s="17" t="s">
        <v>605</v>
      </c>
      <c r="AT102" s="17" t="s">
        <v>600</v>
      </c>
      <c r="AU102" s="17" t="s">
        <v>525</v>
      </c>
      <c r="AY102" s="17" t="s">
        <v>598</v>
      </c>
      <c r="BE102" s="191">
        <f>IF(N102="základní",J102,0)</f>
        <v>0</v>
      </c>
      <c r="BF102" s="191">
        <f>IF(N102="snížená",J102,0)</f>
        <v>0</v>
      </c>
      <c r="BG102" s="191">
        <f>IF(N102="zákl. přenesená",J102,0)</f>
        <v>0</v>
      </c>
      <c r="BH102" s="191">
        <f>IF(N102="sníž. přenesená",J102,0)</f>
        <v>0</v>
      </c>
      <c r="BI102" s="191">
        <f>IF(N102="nulová",J102,0)</f>
        <v>0</v>
      </c>
      <c r="BJ102" s="17" t="s">
        <v>523</v>
      </c>
      <c r="BK102" s="191">
        <f>ROUND(I102*H102,2)</f>
        <v>0</v>
      </c>
      <c r="BL102" s="17" t="s">
        <v>605</v>
      </c>
      <c r="BM102" s="17" t="s">
        <v>1125</v>
      </c>
    </row>
    <row r="103" spans="2:65" s="12" customFormat="1">
      <c r="B103" s="192"/>
      <c r="C103" s="193"/>
      <c r="D103" s="194" t="s">
        <v>607</v>
      </c>
      <c r="E103" s="195" t="s">
        <v>447</v>
      </c>
      <c r="F103" s="196" t="s">
        <v>1201</v>
      </c>
      <c r="G103" s="193"/>
      <c r="H103" s="197">
        <v>2.25</v>
      </c>
      <c r="I103" s="198"/>
      <c r="J103" s="193"/>
      <c r="K103" s="193"/>
      <c r="L103" s="199"/>
      <c r="M103" s="200"/>
      <c r="N103" s="201"/>
      <c r="O103" s="201"/>
      <c r="P103" s="201"/>
      <c r="Q103" s="201"/>
      <c r="R103" s="201"/>
      <c r="S103" s="201"/>
      <c r="T103" s="202"/>
      <c r="AT103" s="203" t="s">
        <v>607</v>
      </c>
      <c r="AU103" s="203" t="s">
        <v>525</v>
      </c>
      <c r="AV103" s="12" t="s">
        <v>525</v>
      </c>
      <c r="AW103" s="12" t="s">
        <v>478</v>
      </c>
      <c r="AX103" s="12" t="s">
        <v>523</v>
      </c>
      <c r="AY103" s="203" t="s">
        <v>598</v>
      </c>
    </row>
    <row r="104" spans="2:65" s="1" customFormat="1" ht="16.5" customHeight="1">
      <c r="B104" s="34"/>
      <c r="C104" s="180" t="s">
        <v>605</v>
      </c>
      <c r="D104" s="180" t="s">
        <v>600</v>
      </c>
      <c r="E104" s="181" t="s">
        <v>1127</v>
      </c>
      <c r="F104" s="182" t="s">
        <v>1128</v>
      </c>
      <c r="G104" s="183" t="s">
        <v>603</v>
      </c>
      <c r="H104" s="184">
        <v>2.25</v>
      </c>
      <c r="I104" s="185"/>
      <c r="J104" s="186">
        <f>ROUND(I104*H104,2)</f>
        <v>0</v>
      </c>
      <c r="K104" s="182" t="s">
        <v>604</v>
      </c>
      <c r="L104" s="38"/>
      <c r="M104" s="187" t="s">
        <v>447</v>
      </c>
      <c r="N104" s="188" t="s">
        <v>487</v>
      </c>
      <c r="O104" s="60"/>
      <c r="P104" s="189">
        <f>O104*H104</f>
        <v>0</v>
      </c>
      <c r="Q104" s="189">
        <v>0</v>
      </c>
      <c r="R104" s="189">
        <f>Q104*H104</f>
        <v>0</v>
      </c>
      <c r="S104" s="189">
        <v>0.28999999999999998</v>
      </c>
      <c r="T104" s="190">
        <f>S104*H104</f>
        <v>0.65249999999999997</v>
      </c>
      <c r="AR104" s="17" t="s">
        <v>605</v>
      </c>
      <c r="AT104" s="17" t="s">
        <v>600</v>
      </c>
      <c r="AU104" s="17" t="s">
        <v>525</v>
      </c>
      <c r="AY104" s="17" t="s">
        <v>598</v>
      </c>
      <c r="BE104" s="191">
        <f>IF(N104="základní",J104,0)</f>
        <v>0</v>
      </c>
      <c r="BF104" s="191">
        <f>IF(N104="snížená",J104,0)</f>
        <v>0</v>
      </c>
      <c r="BG104" s="191">
        <f>IF(N104="zákl. přenesená",J104,0)</f>
        <v>0</v>
      </c>
      <c r="BH104" s="191">
        <f>IF(N104="sníž. přenesená",J104,0)</f>
        <v>0</v>
      </c>
      <c r="BI104" s="191">
        <f>IF(N104="nulová",J104,0)</f>
        <v>0</v>
      </c>
      <c r="BJ104" s="17" t="s">
        <v>523</v>
      </c>
      <c r="BK104" s="191">
        <f>ROUND(I104*H104,2)</f>
        <v>0</v>
      </c>
      <c r="BL104" s="17" t="s">
        <v>605</v>
      </c>
      <c r="BM104" s="17" t="s">
        <v>618</v>
      </c>
    </row>
    <row r="105" spans="2:65" s="12" customFormat="1">
      <c r="B105" s="192"/>
      <c r="C105" s="193"/>
      <c r="D105" s="194" t="s">
        <v>607</v>
      </c>
      <c r="E105" s="195" t="s">
        <v>447</v>
      </c>
      <c r="F105" s="196" t="s">
        <v>1201</v>
      </c>
      <c r="G105" s="193"/>
      <c r="H105" s="197">
        <v>2.25</v>
      </c>
      <c r="I105" s="198"/>
      <c r="J105" s="193"/>
      <c r="K105" s="193"/>
      <c r="L105" s="199"/>
      <c r="M105" s="200"/>
      <c r="N105" s="201"/>
      <c r="O105" s="201"/>
      <c r="P105" s="201"/>
      <c r="Q105" s="201"/>
      <c r="R105" s="201"/>
      <c r="S105" s="201"/>
      <c r="T105" s="202"/>
      <c r="AT105" s="203" t="s">
        <v>607</v>
      </c>
      <c r="AU105" s="203" t="s">
        <v>525</v>
      </c>
      <c r="AV105" s="12" t="s">
        <v>525</v>
      </c>
      <c r="AW105" s="12" t="s">
        <v>478</v>
      </c>
      <c r="AX105" s="12" t="s">
        <v>523</v>
      </c>
      <c r="AY105" s="203" t="s">
        <v>598</v>
      </c>
    </row>
    <row r="106" spans="2:65" s="1" customFormat="1" ht="16.5" customHeight="1">
      <c r="B106" s="34"/>
      <c r="C106" s="180" t="s">
        <v>619</v>
      </c>
      <c r="D106" s="180" t="s">
        <v>600</v>
      </c>
      <c r="E106" s="181" t="s">
        <v>629</v>
      </c>
      <c r="F106" s="182" t="s">
        <v>630</v>
      </c>
      <c r="G106" s="183" t="s">
        <v>603</v>
      </c>
      <c r="H106" s="184">
        <v>4.5</v>
      </c>
      <c r="I106" s="185"/>
      <c r="J106" s="186">
        <f>ROUND(I106*H106,2)</f>
        <v>0</v>
      </c>
      <c r="K106" s="182" t="s">
        <v>604</v>
      </c>
      <c r="L106" s="38"/>
      <c r="M106" s="187" t="s">
        <v>447</v>
      </c>
      <c r="N106" s="188" t="s">
        <v>487</v>
      </c>
      <c r="O106" s="60"/>
      <c r="P106" s="189">
        <f>O106*H106</f>
        <v>0</v>
      </c>
      <c r="Q106" s="189">
        <v>0</v>
      </c>
      <c r="R106" s="189">
        <f>Q106*H106</f>
        <v>0</v>
      </c>
      <c r="S106" s="189">
        <v>0.625</v>
      </c>
      <c r="T106" s="190">
        <f>S106*H106</f>
        <v>2.8125</v>
      </c>
      <c r="AR106" s="17" t="s">
        <v>605</v>
      </c>
      <c r="AT106" s="17" t="s">
        <v>600</v>
      </c>
      <c r="AU106" s="17" t="s">
        <v>525</v>
      </c>
      <c r="AY106" s="17" t="s">
        <v>598</v>
      </c>
      <c r="BE106" s="191">
        <f>IF(N106="základní",J106,0)</f>
        <v>0</v>
      </c>
      <c r="BF106" s="191">
        <f>IF(N106="snížená",J106,0)</f>
        <v>0</v>
      </c>
      <c r="BG106" s="191">
        <f>IF(N106="zákl. přenesená",J106,0)</f>
        <v>0</v>
      </c>
      <c r="BH106" s="191">
        <f>IF(N106="sníž. přenesená",J106,0)</f>
        <v>0</v>
      </c>
      <c r="BI106" s="191">
        <f>IF(N106="nulová",J106,0)</f>
        <v>0</v>
      </c>
      <c r="BJ106" s="17" t="s">
        <v>523</v>
      </c>
      <c r="BK106" s="191">
        <f>ROUND(I106*H106,2)</f>
        <v>0</v>
      </c>
      <c r="BL106" s="17" t="s">
        <v>605</v>
      </c>
      <c r="BM106" s="17" t="s">
        <v>631</v>
      </c>
    </row>
    <row r="107" spans="2:65" s="12" customFormat="1">
      <c r="B107" s="192"/>
      <c r="C107" s="193"/>
      <c r="D107" s="194" t="s">
        <v>607</v>
      </c>
      <c r="E107" s="195" t="s">
        <v>447</v>
      </c>
      <c r="F107" s="196" t="s">
        <v>1200</v>
      </c>
      <c r="G107" s="193"/>
      <c r="H107" s="197">
        <v>4.5</v>
      </c>
      <c r="I107" s="198"/>
      <c r="J107" s="193"/>
      <c r="K107" s="193"/>
      <c r="L107" s="199"/>
      <c r="M107" s="200"/>
      <c r="N107" s="201"/>
      <c r="O107" s="201"/>
      <c r="P107" s="201"/>
      <c r="Q107" s="201"/>
      <c r="R107" s="201"/>
      <c r="S107" s="201"/>
      <c r="T107" s="202"/>
      <c r="AT107" s="203" t="s">
        <v>607</v>
      </c>
      <c r="AU107" s="203" t="s">
        <v>525</v>
      </c>
      <c r="AV107" s="12" t="s">
        <v>525</v>
      </c>
      <c r="AW107" s="12" t="s">
        <v>478</v>
      </c>
      <c r="AX107" s="12" t="s">
        <v>523</v>
      </c>
      <c r="AY107" s="203" t="s">
        <v>598</v>
      </c>
    </row>
    <row r="108" spans="2:65" s="1" customFormat="1" ht="16.5" customHeight="1">
      <c r="B108" s="34"/>
      <c r="C108" s="180" t="s">
        <v>628</v>
      </c>
      <c r="D108" s="180" t="s">
        <v>600</v>
      </c>
      <c r="E108" s="181" t="s">
        <v>657</v>
      </c>
      <c r="F108" s="182" t="s">
        <v>658</v>
      </c>
      <c r="G108" s="183" t="s">
        <v>659</v>
      </c>
      <c r="H108" s="184">
        <v>75</v>
      </c>
      <c r="I108" s="185"/>
      <c r="J108" s="186">
        <f>ROUND(I108*H108,2)</f>
        <v>0</v>
      </c>
      <c r="K108" s="182" t="s">
        <v>604</v>
      </c>
      <c r="L108" s="38"/>
      <c r="M108" s="187" t="s">
        <v>447</v>
      </c>
      <c r="N108" s="188" t="s">
        <v>487</v>
      </c>
      <c r="O108" s="60"/>
      <c r="P108" s="189">
        <f>O108*H108</f>
        <v>0</v>
      </c>
      <c r="Q108" s="189">
        <v>0</v>
      </c>
      <c r="R108" s="189">
        <f>Q108*H108</f>
        <v>0</v>
      </c>
      <c r="S108" s="189">
        <v>0</v>
      </c>
      <c r="T108" s="190">
        <f>S108*H108</f>
        <v>0</v>
      </c>
      <c r="AR108" s="17" t="s">
        <v>605</v>
      </c>
      <c r="AT108" s="17" t="s">
        <v>600</v>
      </c>
      <c r="AU108" s="17" t="s">
        <v>525</v>
      </c>
      <c r="AY108" s="17" t="s">
        <v>598</v>
      </c>
      <c r="BE108" s="191">
        <f>IF(N108="základní",J108,0)</f>
        <v>0</v>
      </c>
      <c r="BF108" s="191">
        <f>IF(N108="snížená",J108,0)</f>
        <v>0</v>
      </c>
      <c r="BG108" s="191">
        <f>IF(N108="zákl. přenesená",J108,0)</f>
        <v>0</v>
      </c>
      <c r="BH108" s="191">
        <f>IF(N108="sníž. přenesená",J108,0)</f>
        <v>0</v>
      </c>
      <c r="BI108" s="191">
        <f>IF(N108="nulová",J108,0)</f>
        <v>0</v>
      </c>
      <c r="BJ108" s="17" t="s">
        <v>523</v>
      </c>
      <c r="BK108" s="191">
        <f>ROUND(I108*H108,2)</f>
        <v>0</v>
      </c>
      <c r="BL108" s="17" t="s">
        <v>605</v>
      </c>
      <c r="BM108" s="17" t="s">
        <v>1129</v>
      </c>
    </row>
    <row r="109" spans="2:65" s="12" customFormat="1">
      <c r="B109" s="192"/>
      <c r="C109" s="193"/>
      <c r="D109" s="194" t="s">
        <v>607</v>
      </c>
      <c r="E109" s="195" t="s">
        <v>447</v>
      </c>
      <c r="F109" s="196" t="s">
        <v>1202</v>
      </c>
      <c r="G109" s="193"/>
      <c r="H109" s="197">
        <v>75</v>
      </c>
      <c r="I109" s="198"/>
      <c r="J109" s="193"/>
      <c r="K109" s="193"/>
      <c r="L109" s="199"/>
      <c r="M109" s="200"/>
      <c r="N109" s="201"/>
      <c r="O109" s="201"/>
      <c r="P109" s="201"/>
      <c r="Q109" s="201"/>
      <c r="R109" s="201"/>
      <c r="S109" s="201"/>
      <c r="T109" s="202"/>
      <c r="AT109" s="203" t="s">
        <v>607</v>
      </c>
      <c r="AU109" s="203" t="s">
        <v>525</v>
      </c>
      <c r="AV109" s="12" t="s">
        <v>525</v>
      </c>
      <c r="AW109" s="12" t="s">
        <v>478</v>
      </c>
      <c r="AX109" s="12" t="s">
        <v>523</v>
      </c>
      <c r="AY109" s="203" t="s">
        <v>598</v>
      </c>
    </row>
    <row r="110" spans="2:65" s="1" customFormat="1" ht="16.5" customHeight="1">
      <c r="B110" s="34"/>
      <c r="C110" s="180" t="s">
        <v>635</v>
      </c>
      <c r="D110" s="180" t="s">
        <v>600</v>
      </c>
      <c r="E110" s="181" t="s">
        <v>662</v>
      </c>
      <c r="F110" s="182" t="s">
        <v>663</v>
      </c>
      <c r="G110" s="183" t="s">
        <v>664</v>
      </c>
      <c r="H110" s="184">
        <v>15</v>
      </c>
      <c r="I110" s="185"/>
      <c r="J110" s="186">
        <f>ROUND(I110*H110,2)</f>
        <v>0</v>
      </c>
      <c r="K110" s="182" t="s">
        <v>604</v>
      </c>
      <c r="L110" s="38"/>
      <c r="M110" s="187" t="s">
        <v>447</v>
      </c>
      <c r="N110" s="188" t="s">
        <v>487</v>
      </c>
      <c r="O110" s="60"/>
      <c r="P110" s="189">
        <f>O110*H110</f>
        <v>0</v>
      </c>
      <c r="Q110" s="189">
        <v>0</v>
      </c>
      <c r="R110" s="189">
        <f>Q110*H110</f>
        <v>0</v>
      </c>
      <c r="S110" s="189">
        <v>0</v>
      </c>
      <c r="T110" s="190">
        <f>S110*H110</f>
        <v>0</v>
      </c>
      <c r="AR110" s="17" t="s">
        <v>605</v>
      </c>
      <c r="AT110" s="17" t="s">
        <v>600</v>
      </c>
      <c r="AU110" s="17" t="s">
        <v>525</v>
      </c>
      <c r="AY110" s="17" t="s">
        <v>598</v>
      </c>
      <c r="BE110" s="191">
        <f>IF(N110="základní",J110,0)</f>
        <v>0</v>
      </c>
      <c r="BF110" s="191">
        <f>IF(N110="snížená",J110,0)</f>
        <v>0</v>
      </c>
      <c r="BG110" s="191">
        <f>IF(N110="zákl. přenesená",J110,0)</f>
        <v>0</v>
      </c>
      <c r="BH110" s="191">
        <f>IF(N110="sníž. přenesená",J110,0)</f>
        <v>0</v>
      </c>
      <c r="BI110" s="191">
        <f>IF(N110="nulová",J110,0)</f>
        <v>0</v>
      </c>
      <c r="BJ110" s="17" t="s">
        <v>523</v>
      </c>
      <c r="BK110" s="191">
        <f>ROUND(I110*H110,2)</f>
        <v>0</v>
      </c>
      <c r="BL110" s="17" t="s">
        <v>605</v>
      </c>
      <c r="BM110" s="17" t="s">
        <v>1131</v>
      </c>
    </row>
    <row r="111" spans="2:65" s="1" customFormat="1" ht="16.5" customHeight="1">
      <c r="B111" s="34"/>
      <c r="C111" s="180" t="s">
        <v>639</v>
      </c>
      <c r="D111" s="180" t="s">
        <v>600</v>
      </c>
      <c r="E111" s="181" t="s">
        <v>667</v>
      </c>
      <c r="F111" s="182" t="s">
        <v>668</v>
      </c>
      <c r="G111" s="183" t="s">
        <v>669</v>
      </c>
      <c r="H111" s="184">
        <v>7.4249999999999998</v>
      </c>
      <c r="I111" s="185"/>
      <c r="J111" s="186">
        <f>ROUND(I111*H111,2)</f>
        <v>0</v>
      </c>
      <c r="K111" s="182" t="s">
        <v>604</v>
      </c>
      <c r="L111" s="38"/>
      <c r="M111" s="187" t="s">
        <v>447</v>
      </c>
      <c r="N111" s="188" t="s">
        <v>487</v>
      </c>
      <c r="O111" s="60"/>
      <c r="P111" s="189">
        <f>O111*H111</f>
        <v>0</v>
      </c>
      <c r="Q111" s="189">
        <v>0</v>
      </c>
      <c r="R111" s="189">
        <f>Q111*H111</f>
        <v>0</v>
      </c>
      <c r="S111" s="189">
        <v>0</v>
      </c>
      <c r="T111" s="190">
        <f>S111*H111</f>
        <v>0</v>
      </c>
      <c r="AR111" s="17" t="s">
        <v>605</v>
      </c>
      <c r="AT111" s="17" t="s">
        <v>600</v>
      </c>
      <c r="AU111" s="17" t="s">
        <v>525</v>
      </c>
      <c r="AY111" s="17" t="s">
        <v>598</v>
      </c>
      <c r="BE111" s="191">
        <f>IF(N111="základní",J111,0)</f>
        <v>0</v>
      </c>
      <c r="BF111" s="191">
        <f>IF(N111="snížená",J111,0)</f>
        <v>0</v>
      </c>
      <c r="BG111" s="191">
        <f>IF(N111="zákl. přenesená",J111,0)</f>
        <v>0</v>
      </c>
      <c r="BH111" s="191">
        <f>IF(N111="sníž. přenesená",J111,0)</f>
        <v>0</v>
      </c>
      <c r="BI111" s="191">
        <f>IF(N111="nulová",J111,0)</f>
        <v>0</v>
      </c>
      <c r="BJ111" s="17" t="s">
        <v>523</v>
      </c>
      <c r="BK111" s="191">
        <f>ROUND(I111*H111,2)</f>
        <v>0</v>
      </c>
      <c r="BL111" s="17" t="s">
        <v>605</v>
      </c>
      <c r="BM111" s="17" t="s">
        <v>670</v>
      </c>
    </row>
    <row r="112" spans="2:65" s="12" customFormat="1">
      <c r="B112" s="192"/>
      <c r="C112" s="193"/>
      <c r="D112" s="194" t="s">
        <v>607</v>
      </c>
      <c r="E112" s="195" t="s">
        <v>447</v>
      </c>
      <c r="F112" s="196" t="s">
        <v>1203</v>
      </c>
      <c r="G112" s="193"/>
      <c r="H112" s="197">
        <v>7.4249999999999998</v>
      </c>
      <c r="I112" s="198"/>
      <c r="J112" s="193"/>
      <c r="K112" s="193"/>
      <c r="L112" s="199"/>
      <c r="M112" s="200"/>
      <c r="N112" s="201"/>
      <c r="O112" s="201"/>
      <c r="P112" s="201"/>
      <c r="Q112" s="201"/>
      <c r="R112" s="201"/>
      <c r="S112" s="201"/>
      <c r="T112" s="202"/>
      <c r="AT112" s="203" t="s">
        <v>607</v>
      </c>
      <c r="AU112" s="203" t="s">
        <v>525</v>
      </c>
      <c r="AV112" s="12" t="s">
        <v>525</v>
      </c>
      <c r="AW112" s="12" t="s">
        <v>478</v>
      </c>
      <c r="AX112" s="12" t="s">
        <v>523</v>
      </c>
      <c r="AY112" s="203" t="s">
        <v>598</v>
      </c>
    </row>
    <row r="113" spans="2:65" s="1" customFormat="1" ht="16.5" customHeight="1">
      <c r="B113" s="34"/>
      <c r="C113" s="180" t="s">
        <v>646</v>
      </c>
      <c r="D113" s="180" t="s">
        <v>600</v>
      </c>
      <c r="E113" s="181" t="s">
        <v>676</v>
      </c>
      <c r="F113" s="182" t="s">
        <v>677</v>
      </c>
      <c r="G113" s="183" t="s">
        <v>669</v>
      </c>
      <c r="H113" s="184">
        <v>42.188000000000002</v>
      </c>
      <c r="I113" s="185"/>
      <c r="J113" s="186">
        <f>ROUND(I113*H113,2)</f>
        <v>0</v>
      </c>
      <c r="K113" s="182" t="s">
        <v>604</v>
      </c>
      <c r="L113" s="38"/>
      <c r="M113" s="187" t="s">
        <v>447</v>
      </c>
      <c r="N113" s="188" t="s">
        <v>487</v>
      </c>
      <c r="O113" s="60"/>
      <c r="P113" s="189">
        <f>O113*H113</f>
        <v>0</v>
      </c>
      <c r="Q113" s="189">
        <v>0</v>
      </c>
      <c r="R113" s="189">
        <f>Q113*H113</f>
        <v>0</v>
      </c>
      <c r="S113" s="189">
        <v>0</v>
      </c>
      <c r="T113" s="190">
        <f>S113*H113</f>
        <v>0</v>
      </c>
      <c r="AR113" s="17" t="s">
        <v>605</v>
      </c>
      <c r="AT113" s="17" t="s">
        <v>600</v>
      </c>
      <c r="AU113" s="17" t="s">
        <v>525</v>
      </c>
      <c r="AY113" s="17" t="s">
        <v>598</v>
      </c>
      <c r="BE113" s="191">
        <f>IF(N113="základní",J113,0)</f>
        <v>0</v>
      </c>
      <c r="BF113" s="191">
        <f>IF(N113="snížená",J113,0)</f>
        <v>0</v>
      </c>
      <c r="BG113" s="191">
        <f>IF(N113="zákl. přenesená",J113,0)</f>
        <v>0</v>
      </c>
      <c r="BH113" s="191">
        <f>IF(N113="sníž. přenesená",J113,0)</f>
        <v>0</v>
      </c>
      <c r="BI113" s="191">
        <f>IF(N113="nulová",J113,0)</f>
        <v>0</v>
      </c>
      <c r="BJ113" s="17" t="s">
        <v>523</v>
      </c>
      <c r="BK113" s="191">
        <f>ROUND(I113*H113,2)</f>
        <v>0</v>
      </c>
      <c r="BL113" s="17" t="s">
        <v>605</v>
      </c>
      <c r="BM113" s="17" t="s">
        <v>1133</v>
      </c>
    </row>
    <row r="114" spans="2:65" s="12" customFormat="1">
      <c r="B114" s="192"/>
      <c r="C114" s="193"/>
      <c r="D114" s="194" t="s">
        <v>607</v>
      </c>
      <c r="E114" s="195" t="s">
        <v>447</v>
      </c>
      <c r="F114" s="196" t="s">
        <v>1204</v>
      </c>
      <c r="G114" s="193"/>
      <c r="H114" s="197">
        <v>42.188000000000002</v>
      </c>
      <c r="I114" s="198"/>
      <c r="J114" s="193"/>
      <c r="K114" s="193"/>
      <c r="L114" s="199"/>
      <c r="M114" s="200"/>
      <c r="N114" s="201"/>
      <c r="O114" s="201"/>
      <c r="P114" s="201"/>
      <c r="Q114" s="201"/>
      <c r="R114" s="201"/>
      <c r="S114" s="201"/>
      <c r="T114" s="202"/>
      <c r="AT114" s="203" t="s">
        <v>607</v>
      </c>
      <c r="AU114" s="203" t="s">
        <v>525</v>
      </c>
      <c r="AV114" s="12" t="s">
        <v>525</v>
      </c>
      <c r="AW114" s="12" t="s">
        <v>478</v>
      </c>
      <c r="AX114" s="12" t="s">
        <v>523</v>
      </c>
      <c r="AY114" s="203" t="s">
        <v>598</v>
      </c>
    </row>
    <row r="115" spans="2:65" s="1" customFormat="1" ht="16.5" customHeight="1">
      <c r="B115" s="34"/>
      <c r="C115" s="180" t="s">
        <v>656</v>
      </c>
      <c r="D115" s="180" t="s">
        <v>600</v>
      </c>
      <c r="E115" s="181" t="s">
        <v>686</v>
      </c>
      <c r="F115" s="182" t="s">
        <v>687</v>
      </c>
      <c r="G115" s="183" t="s">
        <v>669</v>
      </c>
      <c r="H115" s="184">
        <v>42.188000000000002</v>
      </c>
      <c r="I115" s="185"/>
      <c r="J115" s="186">
        <f>ROUND(I115*H115,2)</f>
        <v>0</v>
      </c>
      <c r="K115" s="182" t="s">
        <v>604</v>
      </c>
      <c r="L115" s="38"/>
      <c r="M115" s="187" t="s">
        <v>447</v>
      </c>
      <c r="N115" s="188" t="s">
        <v>487</v>
      </c>
      <c r="O115" s="60"/>
      <c r="P115" s="189">
        <f>O115*H115</f>
        <v>0</v>
      </c>
      <c r="Q115" s="189">
        <v>0</v>
      </c>
      <c r="R115" s="189">
        <f>Q115*H115</f>
        <v>0</v>
      </c>
      <c r="S115" s="189">
        <v>0</v>
      </c>
      <c r="T115" s="190">
        <f>S115*H115</f>
        <v>0</v>
      </c>
      <c r="AR115" s="17" t="s">
        <v>605</v>
      </c>
      <c r="AT115" s="17" t="s">
        <v>600</v>
      </c>
      <c r="AU115" s="17" t="s">
        <v>525</v>
      </c>
      <c r="AY115" s="17" t="s">
        <v>598</v>
      </c>
      <c r="BE115" s="191">
        <f>IF(N115="základní",J115,0)</f>
        <v>0</v>
      </c>
      <c r="BF115" s="191">
        <f>IF(N115="snížená",J115,0)</f>
        <v>0</v>
      </c>
      <c r="BG115" s="191">
        <f>IF(N115="zákl. přenesená",J115,0)</f>
        <v>0</v>
      </c>
      <c r="BH115" s="191">
        <f>IF(N115="sníž. přenesená",J115,0)</f>
        <v>0</v>
      </c>
      <c r="BI115" s="191">
        <f>IF(N115="nulová",J115,0)</f>
        <v>0</v>
      </c>
      <c r="BJ115" s="17" t="s">
        <v>523</v>
      </c>
      <c r="BK115" s="191">
        <f>ROUND(I115*H115,2)</f>
        <v>0</v>
      </c>
      <c r="BL115" s="17" t="s">
        <v>605</v>
      </c>
      <c r="BM115" s="17" t="s">
        <v>1135</v>
      </c>
    </row>
    <row r="116" spans="2:65" s="1" customFormat="1" ht="16.5" customHeight="1">
      <c r="B116" s="34"/>
      <c r="C116" s="180" t="s">
        <v>661</v>
      </c>
      <c r="D116" s="180" t="s">
        <v>600</v>
      </c>
      <c r="E116" s="181" t="s">
        <v>689</v>
      </c>
      <c r="F116" s="182" t="s">
        <v>690</v>
      </c>
      <c r="G116" s="183" t="s">
        <v>669</v>
      </c>
      <c r="H116" s="184">
        <v>42.188000000000002</v>
      </c>
      <c r="I116" s="185"/>
      <c r="J116" s="186">
        <f>ROUND(I116*H116,2)</f>
        <v>0</v>
      </c>
      <c r="K116" s="182" t="s">
        <v>604</v>
      </c>
      <c r="L116" s="38"/>
      <c r="M116" s="187" t="s">
        <v>447</v>
      </c>
      <c r="N116" s="188" t="s">
        <v>487</v>
      </c>
      <c r="O116" s="60"/>
      <c r="P116" s="189">
        <f>O116*H116</f>
        <v>0</v>
      </c>
      <c r="Q116" s="189">
        <v>0</v>
      </c>
      <c r="R116" s="189">
        <f>Q116*H116</f>
        <v>0</v>
      </c>
      <c r="S116" s="189">
        <v>0</v>
      </c>
      <c r="T116" s="190">
        <f>S116*H116</f>
        <v>0</v>
      </c>
      <c r="AR116" s="17" t="s">
        <v>605</v>
      </c>
      <c r="AT116" s="17" t="s">
        <v>600</v>
      </c>
      <c r="AU116" s="17" t="s">
        <v>525</v>
      </c>
      <c r="AY116" s="17" t="s">
        <v>598</v>
      </c>
      <c r="BE116" s="191">
        <f>IF(N116="základní",J116,0)</f>
        <v>0</v>
      </c>
      <c r="BF116" s="191">
        <f>IF(N116="snížená",J116,0)</f>
        <v>0</v>
      </c>
      <c r="BG116" s="191">
        <f>IF(N116="zákl. přenesená",J116,0)</f>
        <v>0</v>
      </c>
      <c r="BH116" s="191">
        <f>IF(N116="sníž. přenesená",J116,0)</f>
        <v>0</v>
      </c>
      <c r="BI116" s="191">
        <f>IF(N116="nulová",J116,0)</f>
        <v>0</v>
      </c>
      <c r="BJ116" s="17" t="s">
        <v>523</v>
      </c>
      <c r="BK116" s="191">
        <f>ROUND(I116*H116,2)</f>
        <v>0</v>
      </c>
      <c r="BL116" s="17" t="s">
        <v>605</v>
      </c>
      <c r="BM116" s="17" t="s">
        <v>1136</v>
      </c>
    </row>
    <row r="117" spans="2:65" s="12" customFormat="1">
      <c r="B117" s="192"/>
      <c r="C117" s="193"/>
      <c r="D117" s="194" t="s">
        <v>607</v>
      </c>
      <c r="E117" s="195" t="s">
        <v>447</v>
      </c>
      <c r="F117" s="196" t="s">
        <v>1205</v>
      </c>
      <c r="G117" s="193"/>
      <c r="H117" s="197">
        <v>42.188000000000002</v>
      </c>
      <c r="I117" s="198"/>
      <c r="J117" s="193"/>
      <c r="K117" s="193"/>
      <c r="L117" s="199"/>
      <c r="M117" s="200"/>
      <c r="N117" s="201"/>
      <c r="O117" s="201"/>
      <c r="P117" s="201"/>
      <c r="Q117" s="201"/>
      <c r="R117" s="201"/>
      <c r="S117" s="201"/>
      <c r="T117" s="202"/>
      <c r="AT117" s="203" t="s">
        <v>607</v>
      </c>
      <c r="AU117" s="203" t="s">
        <v>525</v>
      </c>
      <c r="AV117" s="12" t="s">
        <v>525</v>
      </c>
      <c r="AW117" s="12" t="s">
        <v>478</v>
      </c>
      <c r="AX117" s="12" t="s">
        <v>523</v>
      </c>
      <c r="AY117" s="203" t="s">
        <v>598</v>
      </c>
    </row>
    <row r="118" spans="2:65" s="1" customFormat="1" ht="16.5" customHeight="1">
      <c r="B118" s="34"/>
      <c r="C118" s="180" t="s">
        <v>666</v>
      </c>
      <c r="D118" s="180" t="s">
        <v>600</v>
      </c>
      <c r="E118" s="181" t="s">
        <v>694</v>
      </c>
      <c r="F118" s="182" t="s">
        <v>695</v>
      </c>
      <c r="G118" s="183" t="s">
        <v>669</v>
      </c>
      <c r="H118" s="184">
        <v>42.188000000000002</v>
      </c>
      <c r="I118" s="185"/>
      <c r="J118" s="186">
        <f>ROUND(I118*H118,2)</f>
        <v>0</v>
      </c>
      <c r="K118" s="182" t="s">
        <v>604</v>
      </c>
      <c r="L118" s="38"/>
      <c r="M118" s="187" t="s">
        <v>447</v>
      </c>
      <c r="N118" s="188" t="s">
        <v>487</v>
      </c>
      <c r="O118" s="60"/>
      <c r="P118" s="189">
        <f>O118*H118</f>
        <v>0</v>
      </c>
      <c r="Q118" s="189">
        <v>0</v>
      </c>
      <c r="R118" s="189">
        <f>Q118*H118</f>
        <v>0</v>
      </c>
      <c r="S118" s="189">
        <v>0</v>
      </c>
      <c r="T118" s="190">
        <f>S118*H118</f>
        <v>0</v>
      </c>
      <c r="AR118" s="17" t="s">
        <v>605</v>
      </c>
      <c r="AT118" s="17" t="s">
        <v>600</v>
      </c>
      <c r="AU118" s="17" t="s">
        <v>525</v>
      </c>
      <c r="AY118" s="17" t="s">
        <v>598</v>
      </c>
      <c r="BE118" s="191">
        <f>IF(N118="základní",J118,0)</f>
        <v>0</v>
      </c>
      <c r="BF118" s="191">
        <f>IF(N118="snížená",J118,0)</f>
        <v>0</v>
      </c>
      <c r="BG118" s="191">
        <f>IF(N118="zákl. přenesená",J118,0)</f>
        <v>0</v>
      </c>
      <c r="BH118" s="191">
        <f>IF(N118="sníž. přenesená",J118,0)</f>
        <v>0</v>
      </c>
      <c r="BI118" s="191">
        <f>IF(N118="nulová",J118,0)</f>
        <v>0</v>
      </c>
      <c r="BJ118" s="17" t="s">
        <v>523</v>
      </c>
      <c r="BK118" s="191">
        <f>ROUND(I118*H118,2)</f>
        <v>0</v>
      </c>
      <c r="BL118" s="17" t="s">
        <v>605</v>
      </c>
      <c r="BM118" s="17" t="s">
        <v>1138</v>
      </c>
    </row>
    <row r="119" spans="2:65" s="1" customFormat="1" ht="16.5" customHeight="1">
      <c r="B119" s="34"/>
      <c r="C119" s="180" t="s">
        <v>675</v>
      </c>
      <c r="D119" s="180" t="s">
        <v>600</v>
      </c>
      <c r="E119" s="181" t="s">
        <v>742</v>
      </c>
      <c r="F119" s="182" t="s">
        <v>743</v>
      </c>
      <c r="G119" s="183" t="s">
        <v>669</v>
      </c>
      <c r="H119" s="184">
        <v>42.188000000000002</v>
      </c>
      <c r="I119" s="185"/>
      <c r="J119" s="186">
        <f>ROUND(I119*H119,2)</f>
        <v>0</v>
      </c>
      <c r="K119" s="182" t="s">
        <v>604</v>
      </c>
      <c r="L119" s="38"/>
      <c r="M119" s="187" t="s">
        <v>447</v>
      </c>
      <c r="N119" s="188" t="s">
        <v>487</v>
      </c>
      <c r="O119" s="60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AR119" s="17" t="s">
        <v>605</v>
      </c>
      <c r="AT119" s="17" t="s">
        <v>600</v>
      </c>
      <c r="AU119" s="17" t="s">
        <v>525</v>
      </c>
      <c r="AY119" s="17" t="s">
        <v>598</v>
      </c>
      <c r="BE119" s="191">
        <f>IF(N119="základní",J119,0)</f>
        <v>0</v>
      </c>
      <c r="BF119" s="191">
        <f>IF(N119="snížená",J119,0)</f>
        <v>0</v>
      </c>
      <c r="BG119" s="191">
        <f>IF(N119="zákl. přenesená",J119,0)</f>
        <v>0</v>
      </c>
      <c r="BH119" s="191">
        <f>IF(N119="sníž. přenesená",J119,0)</f>
        <v>0</v>
      </c>
      <c r="BI119" s="191">
        <f>IF(N119="nulová",J119,0)</f>
        <v>0</v>
      </c>
      <c r="BJ119" s="17" t="s">
        <v>523</v>
      </c>
      <c r="BK119" s="191">
        <f>ROUND(I119*H119,2)</f>
        <v>0</v>
      </c>
      <c r="BL119" s="17" t="s">
        <v>605</v>
      </c>
      <c r="BM119" s="17" t="s">
        <v>1139</v>
      </c>
    </row>
    <row r="120" spans="2:65" s="12" customFormat="1">
      <c r="B120" s="192"/>
      <c r="C120" s="193"/>
      <c r="D120" s="194" t="s">
        <v>607</v>
      </c>
      <c r="E120" s="193"/>
      <c r="F120" s="196" t="s">
        <v>1206</v>
      </c>
      <c r="G120" s="193"/>
      <c r="H120" s="197">
        <v>42.188000000000002</v>
      </c>
      <c r="I120" s="198"/>
      <c r="J120" s="193"/>
      <c r="K120" s="193"/>
      <c r="L120" s="199"/>
      <c r="M120" s="200"/>
      <c r="N120" s="201"/>
      <c r="O120" s="201"/>
      <c r="P120" s="201"/>
      <c r="Q120" s="201"/>
      <c r="R120" s="201"/>
      <c r="S120" s="201"/>
      <c r="T120" s="202"/>
      <c r="AT120" s="203" t="s">
        <v>607</v>
      </c>
      <c r="AU120" s="203" t="s">
        <v>525</v>
      </c>
      <c r="AV120" s="12" t="s">
        <v>525</v>
      </c>
      <c r="AW120" s="12" t="s">
        <v>450</v>
      </c>
      <c r="AX120" s="12" t="s">
        <v>523</v>
      </c>
      <c r="AY120" s="203" t="s">
        <v>598</v>
      </c>
    </row>
    <row r="121" spans="2:65" s="1" customFormat="1" ht="16.5" customHeight="1">
      <c r="B121" s="34"/>
      <c r="C121" s="180" t="s">
        <v>685</v>
      </c>
      <c r="D121" s="180" t="s">
        <v>600</v>
      </c>
      <c r="E121" s="181" t="s">
        <v>1044</v>
      </c>
      <c r="F121" s="182" t="s">
        <v>1045</v>
      </c>
      <c r="G121" s="183" t="s">
        <v>603</v>
      </c>
      <c r="H121" s="184">
        <v>225</v>
      </c>
      <c r="I121" s="185"/>
      <c r="J121" s="186">
        <f>ROUND(I121*H121,2)</f>
        <v>0</v>
      </c>
      <c r="K121" s="182" t="s">
        <v>604</v>
      </c>
      <c r="L121" s="38"/>
      <c r="M121" s="187" t="s">
        <v>447</v>
      </c>
      <c r="N121" s="188" t="s">
        <v>487</v>
      </c>
      <c r="O121" s="60"/>
      <c r="P121" s="189">
        <f>O121*H121</f>
        <v>0</v>
      </c>
      <c r="Q121" s="189">
        <v>5.8E-4</v>
      </c>
      <c r="R121" s="189">
        <f>Q121*H121</f>
        <v>0.1305</v>
      </c>
      <c r="S121" s="189">
        <v>0</v>
      </c>
      <c r="T121" s="190">
        <f>S121*H121</f>
        <v>0</v>
      </c>
      <c r="AR121" s="17" t="s">
        <v>605</v>
      </c>
      <c r="AT121" s="17" t="s">
        <v>600</v>
      </c>
      <c r="AU121" s="17" t="s">
        <v>525</v>
      </c>
      <c r="AY121" s="17" t="s">
        <v>598</v>
      </c>
      <c r="BE121" s="191">
        <f>IF(N121="základní",J121,0)</f>
        <v>0</v>
      </c>
      <c r="BF121" s="191">
        <f>IF(N121="snížená",J121,0)</f>
        <v>0</v>
      </c>
      <c r="BG121" s="191">
        <f>IF(N121="zákl. přenesená",J121,0)</f>
        <v>0</v>
      </c>
      <c r="BH121" s="191">
        <f>IF(N121="sníž. přenesená",J121,0)</f>
        <v>0</v>
      </c>
      <c r="BI121" s="191">
        <f>IF(N121="nulová",J121,0)</f>
        <v>0</v>
      </c>
      <c r="BJ121" s="17" t="s">
        <v>523</v>
      </c>
      <c r="BK121" s="191">
        <f>ROUND(I121*H121,2)</f>
        <v>0</v>
      </c>
      <c r="BL121" s="17" t="s">
        <v>605</v>
      </c>
      <c r="BM121" s="17" t="s">
        <v>725</v>
      </c>
    </row>
    <row r="122" spans="2:65" s="12" customFormat="1">
      <c r="B122" s="192"/>
      <c r="C122" s="193"/>
      <c r="D122" s="194" t="s">
        <v>607</v>
      </c>
      <c r="E122" s="195" t="s">
        <v>447</v>
      </c>
      <c r="F122" s="196" t="s">
        <v>1207</v>
      </c>
      <c r="G122" s="193"/>
      <c r="H122" s="197">
        <v>225</v>
      </c>
      <c r="I122" s="198"/>
      <c r="J122" s="193"/>
      <c r="K122" s="193"/>
      <c r="L122" s="199"/>
      <c r="M122" s="200"/>
      <c r="N122" s="201"/>
      <c r="O122" s="201"/>
      <c r="P122" s="201"/>
      <c r="Q122" s="201"/>
      <c r="R122" s="201"/>
      <c r="S122" s="201"/>
      <c r="T122" s="202"/>
      <c r="AT122" s="203" t="s">
        <v>607</v>
      </c>
      <c r="AU122" s="203" t="s">
        <v>525</v>
      </c>
      <c r="AV122" s="12" t="s">
        <v>525</v>
      </c>
      <c r="AW122" s="12" t="s">
        <v>478</v>
      </c>
      <c r="AX122" s="12" t="s">
        <v>523</v>
      </c>
      <c r="AY122" s="203" t="s">
        <v>598</v>
      </c>
    </row>
    <row r="123" spans="2:65" s="1" customFormat="1" ht="16.5" customHeight="1">
      <c r="B123" s="34"/>
      <c r="C123" s="180" t="s">
        <v>454</v>
      </c>
      <c r="D123" s="180" t="s">
        <v>600</v>
      </c>
      <c r="E123" s="181" t="s">
        <v>1047</v>
      </c>
      <c r="F123" s="182" t="s">
        <v>1048</v>
      </c>
      <c r="G123" s="183" t="s">
        <v>603</v>
      </c>
      <c r="H123" s="184">
        <v>225</v>
      </c>
      <c r="I123" s="185"/>
      <c r="J123" s="186">
        <f>ROUND(I123*H123,2)</f>
        <v>0</v>
      </c>
      <c r="K123" s="182" t="s">
        <v>604</v>
      </c>
      <c r="L123" s="38"/>
      <c r="M123" s="187" t="s">
        <v>447</v>
      </c>
      <c r="N123" s="188" t="s">
        <v>487</v>
      </c>
      <c r="O123" s="60"/>
      <c r="P123" s="189">
        <f>O123*H123</f>
        <v>0</v>
      </c>
      <c r="Q123" s="189">
        <v>0</v>
      </c>
      <c r="R123" s="189">
        <f>Q123*H123</f>
        <v>0</v>
      </c>
      <c r="S123" s="189">
        <v>0</v>
      </c>
      <c r="T123" s="190">
        <f>S123*H123</f>
        <v>0</v>
      </c>
      <c r="AR123" s="17" t="s">
        <v>605</v>
      </c>
      <c r="AT123" s="17" t="s">
        <v>600</v>
      </c>
      <c r="AU123" s="17" t="s">
        <v>525</v>
      </c>
      <c r="AY123" s="17" t="s">
        <v>598</v>
      </c>
      <c r="BE123" s="191">
        <f>IF(N123="základní",J123,0)</f>
        <v>0</v>
      </c>
      <c r="BF123" s="191">
        <f>IF(N123="snížená",J123,0)</f>
        <v>0</v>
      </c>
      <c r="BG123" s="191">
        <f>IF(N123="zákl. přenesená",J123,0)</f>
        <v>0</v>
      </c>
      <c r="BH123" s="191">
        <f>IF(N123="sníž. přenesená",J123,0)</f>
        <v>0</v>
      </c>
      <c r="BI123" s="191">
        <f>IF(N123="nulová",J123,0)</f>
        <v>0</v>
      </c>
      <c r="BJ123" s="17" t="s">
        <v>523</v>
      </c>
      <c r="BK123" s="191">
        <f>ROUND(I123*H123,2)</f>
        <v>0</v>
      </c>
      <c r="BL123" s="17" t="s">
        <v>605</v>
      </c>
      <c r="BM123" s="17" t="s">
        <v>736</v>
      </c>
    </row>
    <row r="124" spans="2:65" s="1" customFormat="1" ht="16.5" customHeight="1">
      <c r="B124" s="34"/>
      <c r="C124" s="180" t="s">
        <v>693</v>
      </c>
      <c r="D124" s="180" t="s">
        <v>600</v>
      </c>
      <c r="E124" s="181" t="s">
        <v>747</v>
      </c>
      <c r="F124" s="182" t="s">
        <v>748</v>
      </c>
      <c r="G124" s="183" t="s">
        <v>669</v>
      </c>
      <c r="H124" s="184">
        <v>59.176000000000002</v>
      </c>
      <c r="I124" s="185"/>
      <c r="J124" s="186">
        <f>ROUND(I124*H124,2)</f>
        <v>0</v>
      </c>
      <c r="K124" s="182" t="s">
        <v>604</v>
      </c>
      <c r="L124" s="38"/>
      <c r="M124" s="187" t="s">
        <v>447</v>
      </c>
      <c r="N124" s="188" t="s">
        <v>487</v>
      </c>
      <c r="O124" s="60"/>
      <c r="P124" s="189">
        <f>O124*H124</f>
        <v>0</v>
      </c>
      <c r="Q124" s="189">
        <v>0</v>
      </c>
      <c r="R124" s="189">
        <f>Q124*H124</f>
        <v>0</v>
      </c>
      <c r="S124" s="189">
        <v>0</v>
      </c>
      <c r="T124" s="190">
        <f>S124*H124</f>
        <v>0</v>
      </c>
      <c r="AR124" s="17" t="s">
        <v>605</v>
      </c>
      <c r="AT124" s="17" t="s">
        <v>600</v>
      </c>
      <c r="AU124" s="17" t="s">
        <v>525</v>
      </c>
      <c r="AY124" s="17" t="s">
        <v>598</v>
      </c>
      <c r="BE124" s="191">
        <f>IF(N124="základní",J124,0)</f>
        <v>0</v>
      </c>
      <c r="BF124" s="191">
        <f>IF(N124="snížená",J124,0)</f>
        <v>0</v>
      </c>
      <c r="BG124" s="191">
        <f>IF(N124="zákl. přenesená",J124,0)</f>
        <v>0</v>
      </c>
      <c r="BH124" s="191">
        <f>IF(N124="sníž. přenesená",J124,0)</f>
        <v>0</v>
      </c>
      <c r="BI124" s="191">
        <f>IF(N124="nulová",J124,0)</f>
        <v>0</v>
      </c>
      <c r="BJ124" s="17" t="s">
        <v>523</v>
      </c>
      <c r="BK124" s="191">
        <f>ROUND(I124*H124,2)</f>
        <v>0</v>
      </c>
      <c r="BL124" s="17" t="s">
        <v>605</v>
      </c>
      <c r="BM124" s="17" t="s">
        <v>749</v>
      </c>
    </row>
    <row r="125" spans="2:65" s="12" customFormat="1">
      <c r="B125" s="192"/>
      <c r="C125" s="193"/>
      <c r="D125" s="194" t="s">
        <v>607</v>
      </c>
      <c r="E125" s="195" t="s">
        <v>447</v>
      </c>
      <c r="F125" s="196" t="s">
        <v>1208</v>
      </c>
      <c r="G125" s="193"/>
      <c r="H125" s="197">
        <v>59.176000000000002</v>
      </c>
      <c r="I125" s="198"/>
      <c r="J125" s="193"/>
      <c r="K125" s="193"/>
      <c r="L125" s="199"/>
      <c r="M125" s="200"/>
      <c r="N125" s="201"/>
      <c r="O125" s="201"/>
      <c r="P125" s="201"/>
      <c r="Q125" s="201"/>
      <c r="R125" s="201"/>
      <c r="S125" s="201"/>
      <c r="T125" s="202"/>
      <c r="AT125" s="203" t="s">
        <v>607</v>
      </c>
      <c r="AU125" s="203" t="s">
        <v>525</v>
      </c>
      <c r="AV125" s="12" t="s">
        <v>525</v>
      </c>
      <c r="AW125" s="12" t="s">
        <v>478</v>
      </c>
      <c r="AX125" s="12" t="s">
        <v>523</v>
      </c>
      <c r="AY125" s="203" t="s">
        <v>598</v>
      </c>
    </row>
    <row r="126" spans="2:65" s="1" customFormat="1" ht="16.5" customHeight="1">
      <c r="B126" s="34"/>
      <c r="C126" s="180" t="s">
        <v>697</v>
      </c>
      <c r="D126" s="180" t="s">
        <v>600</v>
      </c>
      <c r="E126" s="181" t="s">
        <v>757</v>
      </c>
      <c r="F126" s="182" t="s">
        <v>758</v>
      </c>
      <c r="G126" s="183" t="s">
        <v>669</v>
      </c>
      <c r="H126" s="184">
        <v>295.88</v>
      </c>
      <c r="I126" s="185"/>
      <c r="J126" s="186">
        <f>ROUND(I126*H126,2)</f>
        <v>0</v>
      </c>
      <c r="K126" s="182" t="s">
        <v>604</v>
      </c>
      <c r="L126" s="38"/>
      <c r="M126" s="187" t="s">
        <v>447</v>
      </c>
      <c r="N126" s="188" t="s">
        <v>487</v>
      </c>
      <c r="O126" s="60"/>
      <c r="P126" s="189">
        <f>O126*H126</f>
        <v>0</v>
      </c>
      <c r="Q126" s="189">
        <v>0</v>
      </c>
      <c r="R126" s="189">
        <f>Q126*H126</f>
        <v>0</v>
      </c>
      <c r="S126" s="189">
        <v>0</v>
      </c>
      <c r="T126" s="190">
        <f>S126*H126</f>
        <v>0</v>
      </c>
      <c r="AR126" s="17" t="s">
        <v>605</v>
      </c>
      <c r="AT126" s="17" t="s">
        <v>600</v>
      </c>
      <c r="AU126" s="17" t="s">
        <v>525</v>
      </c>
      <c r="AY126" s="17" t="s">
        <v>598</v>
      </c>
      <c r="BE126" s="191">
        <f>IF(N126="základní",J126,0)</f>
        <v>0</v>
      </c>
      <c r="BF126" s="191">
        <f>IF(N126="snížená",J126,0)</f>
        <v>0</v>
      </c>
      <c r="BG126" s="191">
        <f>IF(N126="zákl. přenesená",J126,0)</f>
        <v>0</v>
      </c>
      <c r="BH126" s="191">
        <f>IF(N126="sníž. přenesená",J126,0)</f>
        <v>0</v>
      </c>
      <c r="BI126" s="191">
        <f>IF(N126="nulová",J126,0)</f>
        <v>0</v>
      </c>
      <c r="BJ126" s="17" t="s">
        <v>523</v>
      </c>
      <c r="BK126" s="191">
        <f>ROUND(I126*H126,2)</f>
        <v>0</v>
      </c>
      <c r="BL126" s="17" t="s">
        <v>605</v>
      </c>
      <c r="BM126" s="17" t="s">
        <v>759</v>
      </c>
    </row>
    <row r="127" spans="2:65" s="12" customFormat="1">
      <c r="B127" s="192"/>
      <c r="C127" s="193"/>
      <c r="D127" s="194" t="s">
        <v>607</v>
      </c>
      <c r="E127" s="193"/>
      <c r="F127" s="196" t="s">
        <v>1209</v>
      </c>
      <c r="G127" s="193"/>
      <c r="H127" s="197">
        <v>295.88</v>
      </c>
      <c r="I127" s="198"/>
      <c r="J127" s="193"/>
      <c r="K127" s="193"/>
      <c r="L127" s="199"/>
      <c r="M127" s="200"/>
      <c r="N127" s="201"/>
      <c r="O127" s="201"/>
      <c r="P127" s="201"/>
      <c r="Q127" s="201"/>
      <c r="R127" s="201"/>
      <c r="S127" s="201"/>
      <c r="T127" s="202"/>
      <c r="AT127" s="203" t="s">
        <v>607</v>
      </c>
      <c r="AU127" s="203" t="s">
        <v>525</v>
      </c>
      <c r="AV127" s="12" t="s">
        <v>525</v>
      </c>
      <c r="AW127" s="12" t="s">
        <v>450</v>
      </c>
      <c r="AX127" s="12" t="s">
        <v>523</v>
      </c>
      <c r="AY127" s="203" t="s">
        <v>598</v>
      </c>
    </row>
    <row r="128" spans="2:65" s="1" customFormat="1" ht="16.5" customHeight="1">
      <c r="B128" s="34"/>
      <c r="C128" s="180" t="s">
        <v>702</v>
      </c>
      <c r="D128" s="180" t="s">
        <v>600</v>
      </c>
      <c r="E128" s="181" t="s">
        <v>762</v>
      </c>
      <c r="F128" s="182" t="s">
        <v>763</v>
      </c>
      <c r="G128" s="183" t="s">
        <v>669</v>
      </c>
      <c r="H128" s="184">
        <v>100.566</v>
      </c>
      <c r="I128" s="185"/>
      <c r="J128" s="186">
        <f>ROUND(I128*H128,2)</f>
        <v>0</v>
      </c>
      <c r="K128" s="182" t="s">
        <v>604</v>
      </c>
      <c r="L128" s="38"/>
      <c r="M128" s="187" t="s">
        <v>447</v>
      </c>
      <c r="N128" s="188" t="s">
        <v>487</v>
      </c>
      <c r="O128" s="60"/>
      <c r="P128" s="189">
        <f>O128*H128</f>
        <v>0</v>
      </c>
      <c r="Q128" s="189">
        <v>0</v>
      </c>
      <c r="R128" s="189">
        <f>Q128*H128</f>
        <v>0</v>
      </c>
      <c r="S128" s="189">
        <v>0</v>
      </c>
      <c r="T128" s="190">
        <f>S128*H128</f>
        <v>0</v>
      </c>
      <c r="AR128" s="17" t="s">
        <v>605</v>
      </c>
      <c r="AT128" s="17" t="s">
        <v>600</v>
      </c>
      <c r="AU128" s="17" t="s">
        <v>525</v>
      </c>
      <c r="AY128" s="17" t="s">
        <v>598</v>
      </c>
      <c r="BE128" s="191">
        <f>IF(N128="základní",J128,0)</f>
        <v>0</v>
      </c>
      <c r="BF128" s="191">
        <f>IF(N128="snížená",J128,0)</f>
        <v>0</v>
      </c>
      <c r="BG128" s="191">
        <f>IF(N128="zákl. přenesená",J128,0)</f>
        <v>0</v>
      </c>
      <c r="BH128" s="191">
        <f>IF(N128="sníž. přenesená",J128,0)</f>
        <v>0</v>
      </c>
      <c r="BI128" s="191">
        <f>IF(N128="nulová",J128,0)</f>
        <v>0</v>
      </c>
      <c r="BJ128" s="17" t="s">
        <v>523</v>
      </c>
      <c r="BK128" s="191">
        <f>ROUND(I128*H128,2)</f>
        <v>0</v>
      </c>
      <c r="BL128" s="17" t="s">
        <v>605</v>
      </c>
      <c r="BM128" s="17" t="s">
        <v>764</v>
      </c>
    </row>
    <row r="129" spans="2:65" s="1" customFormat="1" ht="16.5" customHeight="1">
      <c r="B129" s="34"/>
      <c r="C129" s="180" t="s">
        <v>711</v>
      </c>
      <c r="D129" s="180" t="s">
        <v>600</v>
      </c>
      <c r="E129" s="181" t="s">
        <v>766</v>
      </c>
      <c r="F129" s="182" t="s">
        <v>767</v>
      </c>
      <c r="G129" s="183" t="s">
        <v>768</v>
      </c>
      <c r="H129" s="184">
        <v>206.16</v>
      </c>
      <c r="I129" s="185"/>
      <c r="J129" s="186">
        <f>ROUND(I129*H129,2)</f>
        <v>0</v>
      </c>
      <c r="K129" s="182" t="s">
        <v>604</v>
      </c>
      <c r="L129" s="38"/>
      <c r="M129" s="187" t="s">
        <v>447</v>
      </c>
      <c r="N129" s="188" t="s">
        <v>487</v>
      </c>
      <c r="O129" s="60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AR129" s="17" t="s">
        <v>605</v>
      </c>
      <c r="AT129" s="17" t="s">
        <v>600</v>
      </c>
      <c r="AU129" s="17" t="s">
        <v>525</v>
      </c>
      <c r="AY129" s="17" t="s">
        <v>598</v>
      </c>
      <c r="BE129" s="191">
        <f>IF(N129="základní",J129,0)</f>
        <v>0</v>
      </c>
      <c r="BF129" s="191">
        <f>IF(N129="snížená",J129,0)</f>
        <v>0</v>
      </c>
      <c r="BG129" s="191">
        <f>IF(N129="zákl. přenesená",J129,0)</f>
        <v>0</v>
      </c>
      <c r="BH129" s="191">
        <f>IF(N129="sníž. přenesená",J129,0)</f>
        <v>0</v>
      </c>
      <c r="BI129" s="191">
        <f>IF(N129="nulová",J129,0)</f>
        <v>0</v>
      </c>
      <c r="BJ129" s="17" t="s">
        <v>523</v>
      </c>
      <c r="BK129" s="191">
        <f>ROUND(I129*H129,2)</f>
        <v>0</v>
      </c>
      <c r="BL129" s="17" t="s">
        <v>605</v>
      </c>
      <c r="BM129" s="17" t="s">
        <v>769</v>
      </c>
    </row>
    <row r="130" spans="2:65" s="12" customFormat="1">
      <c r="B130" s="192"/>
      <c r="C130" s="193"/>
      <c r="D130" s="194" t="s">
        <v>607</v>
      </c>
      <c r="E130" s="193"/>
      <c r="F130" s="196" t="s">
        <v>1210</v>
      </c>
      <c r="G130" s="193"/>
      <c r="H130" s="197">
        <v>206.16</v>
      </c>
      <c r="I130" s="198"/>
      <c r="J130" s="193"/>
      <c r="K130" s="193"/>
      <c r="L130" s="199"/>
      <c r="M130" s="200"/>
      <c r="N130" s="201"/>
      <c r="O130" s="201"/>
      <c r="P130" s="201"/>
      <c r="Q130" s="201"/>
      <c r="R130" s="201"/>
      <c r="S130" s="201"/>
      <c r="T130" s="202"/>
      <c r="AT130" s="203" t="s">
        <v>607</v>
      </c>
      <c r="AU130" s="203" t="s">
        <v>525</v>
      </c>
      <c r="AV130" s="12" t="s">
        <v>525</v>
      </c>
      <c r="AW130" s="12" t="s">
        <v>450</v>
      </c>
      <c r="AX130" s="12" t="s">
        <v>523</v>
      </c>
      <c r="AY130" s="203" t="s">
        <v>598</v>
      </c>
    </row>
    <row r="131" spans="2:65" s="1" customFormat="1" ht="16.5" customHeight="1">
      <c r="B131" s="34"/>
      <c r="C131" s="180" t="s">
        <v>717</v>
      </c>
      <c r="D131" s="180" t="s">
        <v>600</v>
      </c>
      <c r="E131" s="181" t="s">
        <v>772</v>
      </c>
      <c r="F131" s="182" t="s">
        <v>773</v>
      </c>
      <c r="G131" s="183" t="s">
        <v>669</v>
      </c>
      <c r="H131" s="184">
        <v>60.531999999999996</v>
      </c>
      <c r="I131" s="185"/>
      <c r="J131" s="186">
        <f>ROUND(I131*H131,2)</f>
        <v>0</v>
      </c>
      <c r="K131" s="182" t="s">
        <v>604</v>
      </c>
      <c r="L131" s="38"/>
      <c r="M131" s="187" t="s">
        <v>447</v>
      </c>
      <c r="N131" s="188" t="s">
        <v>487</v>
      </c>
      <c r="O131" s="60"/>
      <c r="P131" s="189">
        <f>O131*H131</f>
        <v>0</v>
      </c>
      <c r="Q131" s="189">
        <v>0</v>
      </c>
      <c r="R131" s="189">
        <f>Q131*H131</f>
        <v>0</v>
      </c>
      <c r="S131" s="189">
        <v>0</v>
      </c>
      <c r="T131" s="190">
        <f>S131*H131</f>
        <v>0</v>
      </c>
      <c r="AR131" s="17" t="s">
        <v>605</v>
      </c>
      <c r="AT131" s="17" t="s">
        <v>600</v>
      </c>
      <c r="AU131" s="17" t="s">
        <v>525</v>
      </c>
      <c r="AY131" s="17" t="s">
        <v>598</v>
      </c>
      <c r="BE131" s="191">
        <f>IF(N131="základní",J131,0)</f>
        <v>0</v>
      </c>
      <c r="BF131" s="191">
        <f>IF(N131="snížená",J131,0)</f>
        <v>0</v>
      </c>
      <c r="BG131" s="191">
        <f>IF(N131="zákl. přenesená",J131,0)</f>
        <v>0</v>
      </c>
      <c r="BH131" s="191">
        <f>IF(N131="sníž. přenesená",J131,0)</f>
        <v>0</v>
      </c>
      <c r="BI131" s="191">
        <f>IF(N131="nulová",J131,0)</f>
        <v>0</v>
      </c>
      <c r="BJ131" s="17" t="s">
        <v>523</v>
      </c>
      <c r="BK131" s="191">
        <f>ROUND(I131*H131,2)</f>
        <v>0</v>
      </c>
      <c r="BL131" s="17" t="s">
        <v>605</v>
      </c>
      <c r="BM131" s="17" t="s">
        <v>774</v>
      </c>
    </row>
    <row r="132" spans="2:65" s="12" customFormat="1">
      <c r="B132" s="192"/>
      <c r="C132" s="193"/>
      <c r="D132" s="194" t="s">
        <v>607</v>
      </c>
      <c r="E132" s="195" t="s">
        <v>447</v>
      </c>
      <c r="F132" s="196" t="s">
        <v>1211</v>
      </c>
      <c r="G132" s="193"/>
      <c r="H132" s="197">
        <v>60.531999999999996</v>
      </c>
      <c r="I132" s="198"/>
      <c r="J132" s="193"/>
      <c r="K132" s="193"/>
      <c r="L132" s="199"/>
      <c r="M132" s="200"/>
      <c r="N132" s="201"/>
      <c r="O132" s="201"/>
      <c r="P132" s="201"/>
      <c r="Q132" s="201"/>
      <c r="R132" s="201"/>
      <c r="S132" s="201"/>
      <c r="T132" s="202"/>
      <c r="AT132" s="203" t="s">
        <v>607</v>
      </c>
      <c r="AU132" s="203" t="s">
        <v>525</v>
      </c>
      <c r="AV132" s="12" t="s">
        <v>525</v>
      </c>
      <c r="AW132" s="12" t="s">
        <v>478</v>
      </c>
      <c r="AX132" s="12" t="s">
        <v>523</v>
      </c>
      <c r="AY132" s="203" t="s">
        <v>598</v>
      </c>
    </row>
    <row r="133" spans="2:65" s="1" customFormat="1" ht="16.5" customHeight="1">
      <c r="B133" s="34"/>
      <c r="C133" s="226" t="s">
        <v>453</v>
      </c>
      <c r="D133" s="226" t="s">
        <v>712</v>
      </c>
      <c r="E133" s="227" t="s">
        <v>1146</v>
      </c>
      <c r="F133" s="228" t="s">
        <v>1147</v>
      </c>
      <c r="G133" s="229" t="s">
        <v>768</v>
      </c>
      <c r="H133" s="230">
        <v>50.543999999999997</v>
      </c>
      <c r="I133" s="231"/>
      <c r="J133" s="232">
        <f>ROUND(I133*H133,2)</f>
        <v>0</v>
      </c>
      <c r="K133" s="228" t="s">
        <v>604</v>
      </c>
      <c r="L133" s="233"/>
      <c r="M133" s="234" t="s">
        <v>447</v>
      </c>
      <c r="N133" s="235" t="s">
        <v>487</v>
      </c>
      <c r="O133" s="60"/>
      <c r="P133" s="189">
        <f>O133*H133</f>
        <v>0</v>
      </c>
      <c r="Q133" s="189">
        <v>1</v>
      </c>
      <c r="R133" s="189">
        <f>Q133*H133</f>
        <v>50.543999999999997</v>
      </c>
      <c r="S133" s="189">
        <v>0</v>
      </c>
      <c r="T133" s="190">
        <f>S133*H133</f>
        <v>0</v>
      </c>
      <c r="AR133" s="17" t="s">
        <v>639</v>
      </c>
      <c r="AT133" s="17" t="s">
        <v>712</v>
      </c>
      <c r="AU133" s="17" t="s">
        <v>525</v>
      </c>
      <c r="AY133" s="17" t="s">
        <v>598</v>
      </c>
      <c r="BE133" s="191">
        <f>IF(N133="základní",J133,0)</f>
        <v>0</v>
      </c>
      <c r="BF133" s="191">
        <f>IF(N133="snížená",J133,0)</f>
        <v>0</v>
      </c>
      <c r="BG133" s="191">
        <f>IF(N133="zákl. přenesená",J133,0)</f>
        <v>0</v>
      </c>
      <c r="BH133" s="191">
        <f>IF(N133="sníž. přenesená",J133,0)</f>
        <v>0</v>
      </c>
      <c r="BI133" s="191">
        <f>IF(N133="nulová",J133,0)</f>
        <v>0</v>
      </c>
      <c r="BJ133" s="17" t="s">
        <v>523</v>
      </c>
      <c r="BK133" s="191">
        <f>ROUND(I133*H133,2)</f>
        <v>0</v>
      </c>
      <c r="BL133" s="17" t="s">
        <v>605</v>
      </c>
      <c r="BM133" s="17" t="s">
        <v>1148</v>
      </c>
    </row>
    <row r="134" spans="2:65" s="12" customFormat="1">
      <c r="B134" s="192"/>
      <c r="C134" s="193"/>
      <c r="D134" s="194" t="s">
        <v>607</v>
      </c>
      <c r="E134" s="195" t="s">
        <v>447</v>
      </c>
      <c r="F134" s="196" t="s">
        <v>1212</v>
      </c>
      <c r="G134" s="193"/>
      <c r="H134" s="197">
        <v>30.265999999999998</v>
      </c>
      <c r="I134" s="198"/>
      <c r="J134" s="193"/>
      <c r="K134" s="193"/>
      <c r="L134" s="199"/>
      <c r="M134" s="200"/>
      <c r="N134" s="201"/>
      <c r="O134" s="201"/>
      <c r="P134" s="201"/>
      <c r="Q134" s="201"/>
      <c r="R134" s="201"/>
      <c r="S134" s="201"/>
      <c r="T134" s="202"/>
      <c r="AT134" s="203" t="s">
        <v>607</v>
      </c>
      <c r="AU134" s="203" t="s">
        <v>525</v>
      </c>
      <c r="AV134" s="12" t="s">
        <v>525</v>
      </c>
      <c r="AW134" s="12" t="s">
        <v>478</v>
      </c>
      <c r="AX134" s="12" t="s">
        <v>523</v>
      </c>
      <c r="AY134" s="203" t="s">
        <v>598</v>
      </c>
    </row>
    <row r="135" spans="2:65" s="12" customFormat="1">
      <c r="B135" s="192"/>
      <c r="C135" s="193"/>
      <c r="D135" s="194" t="s">
        <v>607</v>
      </c>
      <c r="E135" s="193"/>
      <c r="F135" s="196" t="s">
        <v>1213</v>
      </c>
      <c r="G135" s="193"/>
      <c r="H135" s="197">
        <v>50.543999999999997</v>
      </c>
      <c r="I135" s="198"/>
      <c r="J135" s="193"/>
      <c r="K135" s="193"/>
      <c r="L135" s="199"/>
      <c r="M135" s="200"/>
      <c r="N135" s="201"/>
      <c r="O135" s="201"/>
      <c r="P135" s="201"/>
      <c r="Q135" s="201"/>
      <c r="R135" s="201"/>
      <c r="S135" s="201"/>
      <c r="T135" s="202"/>
      <c r="AT135" s="203" t="s">
        <v>607</v>
      </c>
      <c r="AU135" s="203" t="s">
        <v>525</v>
      </c>
      <c r="AV135" s="12" t="s">
        <v>525</v>
      </c>
      <c r="AW135" s="12" t="s">
        <v>450</v>
      </c>
      <c r="AX135" s="12" t="s">
        <v>523</v>
      </c>
      <c r="AY135" s="203" t="s">
        <v>598</v>
      </c>
    </row>
    <row r="136" spans="2:65" s="1" customFormat="1" ht="16.5" customHeight="1">
      <c r="B136" s="34"/>
      <c r="C136" s="180" t="s">
        <v>728</v>
      </c>
      <c r="D136" s="180" t="s">
        <v>600</v>
      </c>
      <c r="E136" s="181" t="s">
        <v>801</v>
      </c>
      <c r="F136" s="182" t="s">
        <v>802</v>
      </c>
      <c r="G136" s="183" t="s">
        <v>603</v>
      </c>
      <c r="H136" s="184">
        <v>24.75</v>
      </c>
      <c r="I136" s="185"/>
      <c r="J136" s="186">
        <f>ROUND(I136*H136,2)</f>
        <v>0</v>
      </c>
      <c r="K136" s="182" t="s">
        <v>604</v>
      </c>
      <c r="L136" s="38"/>
      <c r="M136" s="187" t="s">
        <v>447</v>
      </c>
      <c r="N136" s="188" t="s">
        <v>487</v>
      </c>
      <c r="O136" s="60"/>
      <c r="P136" s="189">
        <f>O136*H136</f>
        <v>0</v>
      </c>
      <c r="Q136" s="189">
        <v>0</v>
      </c>
      <c r="R136" s="189">
        <f>Q136*H136</f>
        <v>0</v>
      </c>
      <c r="S136" s="189">
        <v>0</v>
      </c>
      <c r="T136" s="190">
        <f>S136*H136</f>
        <v>0</v>
      </c>
      <c r="AR136" s="17" t="s">
        <v>605</v>
      </c>
      <c r="AT136" s="17" t="s">
        <v>600</v>
      </c>
      <c r="AU136" s="17" t="s">
        <v>525</v>
      </c>
      <c r="AY136" s="17" t="s">
        <v>598</v>
      </c>
      <c r="BE136" s="191">
        <f>IF(N136="základní",J136,0)</f>
        <v>0</v>
      </c>
      <c r="BF136" s="191">
        <f>IF(N136="snížená",J136,0)</f>
        <v>0</v>
      </c>
      <c r="BG136" s="191">
        <f>IF(N136="zákl. přenesená",J136,0)</f>
        <v>0</v>
      </c>
      <c r="BH136" s="191">
        <f>IF(N136="sníž. přenesená",J136,0)</f>
        <v>0</v>
      </c>
      <c r="BI136" s="191">
        <f>IF(N136="nulová",J136,0)</f>
        <v>0</v>
      </c>
      <c r="BJ136" s="17" t="s">
        <v>523</v>
      </c>
      <c r="BK136" s="191">
        <f>ROUND(I136*H136,2)</f>
        <v>0</v>
      </c>
      <c r="BL136" s="17" t="s">
        <v>605</v>
      </c>
      <c r="BM136" s="17" t="s">
        <v>803</v>
      </c>
    </row>
    <row r="137" spans="2:65" s="12" customFormat="1">
      <c r="B137" s="192"/>
      <c r="C137" s="193"/>
      <c r="D137" s="194" t="s">
        <v>607</v>
      </c>
      <c r="E137" s="195" t="s">
        <v>447</v>
      </c>
      <c r="F137" s="196" t="s">
        <v>1214</v>
      </c>
      <c r="G137" s="193"/>
      <c r="H137" s="197">
        <v>24.75</v>
      </c>
      <c r="I137" s="198"/>
      <c r="J137" s="193"/>
      <c r="K137" s="193"/>
      <c r="L137" s="199"/>
      <c r="M137" s="200"/>
      <c r="N137" s="201"/>
      <c r="O137" s="201"/>
      <c r="P137" s="201"/>
      <c r="Q137" s="201"/>
      <c r="R137" s="201"/>
      <c r="S137" s="201"/>
      <c r="T137" s="202"/>
      <c r="AT137" s="203" t="s">
        <v>607</v>
      </c>
      <c r="AU137" s="203" t="s">
        <v>525</v>
      </c>
      <c r="AV137" s="12" t="s">
        <v>525</v>
      </c>
      <c r="AW137" s="12" t="s">
        <v>478</v>
      </c>
      <c r="AX137" s="12" t="s">
        <v>523</v>
      </c>
      <c r="AY137" s="203" t="s">
        <v>598</v>
      </c>
    </row>
    <row r="138" spans="2:65" s="1" customFormat="1" ht="16.5" customHeight="1">
      <c r="B138" s="34"/>
      <c r="C138" s="180" t="s">
        <v>733</v>
      </c>
      <c r="D138" s="180" t="s">
        <v>600</v>
      </c>
      <c r="E138" s="181" t="s">
        <v>808</v>
      </c>
      <c r="F138" s="182" t="s">
        <v>809</v>
      </c>
      <c r="G138" s="183" t="s">
        <v>603</v>
      </c>
      <c r="H138" s="184">
        <v>27</v>
      </c>
      <c r="I138" s="185"/>
      <c r="J138" s="186">
        <f>ROUND(I138*H138,2)</f>
        <v>0</v>
      </c>
      <c r="K138" s="182" t="s">
        <v>604</v>
      </c>
      <c r="L138" s="38"/>
      <c r="M138" s="187" t="s">
        <v>447</v>
      </c>
      <c r="N138" s="188" t="s">
        <v>487</v>
      </c>
      <c r="O138" s="60"/>
      <c r="P138" s="189">
        <f>O138*H138</f>
        <v>0</v>
      </c>
      <c r="Q138" s="189">
        <v>1.2700000000000001E-3</v>
      </c>
      <c r="R138" s="189">
        <f>Q138*H138</f>
        <v>3.4290000000000001E-2</v>
      </c>
      <c r="S138" s="189">
        <v>0</v>
      </c>
      <c r="T138" s="190">
        <f>S138*H138</f>
        <v>0</v>
      </c>
      <c r="AR138" s="17" t="s">
        <v>605</v>
      </c>
      <c r="AT138" s="17" t="s">
        <v>600</v>
      </c>
      <c r="AU138" s="17" t="s">
        <v>525</v>
      </c>
      <c r="AY138" s="17" t="s">
        <v>598</v>
      </c>
      <c r="BE138" s="191">
        <f>IF(N138="základní",J138,0)</f>
        <v>0</v>
      </c>
      <c r="BF138" s="191">
        <f>IF(N138="snížená",J138,0)</f>
        <v>0</v>
      </c>
      <c r="BG138" s="191">
        <f>IF(N138="zákl. přenesená",J138,0)</f>
        <v>0</v>
      </c>
      <c r="BH138" s="191">
        <f>IF(N138="sníž. přenesená",J138,0)</f>
        <v>0</v>
      </c>
      <c r="BI138" s="191">
        <f>IF(N138="nulová",J138,0)</f>
        <v>0</v>
      </c>
      <c r="BJ138" s="17" t="s">
        <v>523</v>
      </c>
      <c r="BK138" s="191">
        <f>ROUND(I138*H138,2)</f>
        <v>0</v>
      </c>
      <c r="BL138" s="17" t="s">
        <v>605</v>
      </c>
      <c r="BM138" s="17" t="s">
        <v>810</v>
      </c>
    </row>
    <row r="139" spans="2:65" s="1" customFormat="1" ht="16.5" customHeight="1">
      <c r="B139" s="34"/>
      <c r="C139" s="226" t="s">
        <v>737</v>
      </c>
      <c r="D139" s="226" t="s">
        <v>712</v>
      </c>
      <c r="E139" s="227" t="s">
        <v>812</v>
      </c>
      <c r="F139" s="228" t="s">
        <v>813</v>
      </c>
      <c r="G139" s="229" t="s">
        <v>814</v>
      </c>
      <c r="H139" s="230">
        <v>0.67500000000000004</v>
      </c>
      <c r="I139" s="231"/>
      <c r="J139" s="232">
        <f>ROUND(I139*H139,2)</f>
        <v>0</v>
      </c>
      <c r="K139" s="228" t="s">
        <v>604</v>
      </c>
      <c r="L139" s="233"/>
      <c r="M139" s="234" t="s">
        <v>447</v>
      </c>
      <c r="N139" s="235" t="s">
        <v>487</v>
      </c>
      <c r="O139" s="60"/>
      <c r="P139" s="189">
        <f>O139*H139</f>
        <v>0</v>
      </c>
      <c r="Q139" s="189">
        <v>1E-3</v>
      </c>
      <c r="R139" s="189">
        <f>Q139*H139</f>
        <v>6.7500000000000004E-4</v>
      </c>
      <c r="S139" s="189">
        <v>0</v>
      </c>
      <c r="T139" s="190">
        <f>S139*H139</f>
        <v>0</v>
      </c>
      <c r="AR139" s="17" t="s">
        <v>639</v>
      </c>
      <c r="AT139" s="17" t="s">
        <v>712</v>
      </c>
      <c r="AU139" s="17" t="s">
        <v>525</v>
      </c>
      <c r="AY139" s="17" t="s">
        <v>598</v>
      </c>
      <c r="BE139" s="191">
        <f>IF(N139="základní",J139,0)</f>
        <v>0</v>
      </c>
      <c r="BF139" s="191">
        <f>IF(N139="snížená",J139,0)</f>
        <v>0</v>
      </c>
      <c r="BG139" s="191">
        <f>IF(N139="zákl. přenesená",J139,0)</f>
        <v>0</v>
      </c>
      <c r="BH139" s="191">
        <f>IF(N139="sníž. přenesená",J139,0)</f>
        <v>0</v>
      </c>
      <c r="BI139" s="191">
        <f>IF(N139="nulová",J139,0)</f>
        <v>0</v>
      </c>
      <c r="BJ139" s="17" t="s">
        <v>523</v>
      </c>
      <c r="BK139" s="191">
        <f>ROUND(I139*H139,2)</f>
        <v>0</v>
      </c>
      <c r="BL139" s="17" t="s">
        <v>605</v>
      </c>
      <c r="BM139" s="17" t="s">
        <v>815</v>
      </c>
    </row>
    <row r="140" spans="2:65" s="12" customFormat="1">
      <c r="B140" s="192"/>
      <c r="C140" s="193"/>
      <c r="D140" s="194" t="s">
        <v>607</v>
      </c>
      <c r="E140" s="193"/>
      <c r="F140" s="196" t="s">
        <v>1152</v>
      </c>
      <c r="G140" s="193"/>
      <c r="H140" s="197">
        <v>0.67500000000000004</v>
      </c>
      <c r="I140" s="198"/>
      <c r="J140" s="193"/>
      <c r="K140" s="193"/>
      <c r="L140" s="199"/>
      <c r="M140" s="200"/>
      <c r="N140" s="201"/>
      <c r="O140" s="201"/>
      <c r="P140" s="201"/>
      <c r="Q140" s="201"/>
      <c r="R140" s="201"/>
      <c r="S140" s="201"/>
      <c r="T140" s="202"/>
      <c r="AT140" s="203" t="s">
        <v>607</v>
      </c>
      <c r="AU140" s="203" t="s">
        <v>525</v>
      </c>
      <c r="AV140" s="12" t="s">
        <v>525</v>
      </c>
      <c r="AW140" s="12" t="s">
        <v>450</v>
      </c>
      <c r="AX140" s="12" t="s">
        <v>523</v>
      </c>
      <c r="AY140" s="203" t="s">
        <v>598</v>
      </c>
    </row>
    <row r="141" spans="2:65" s="11" customFormat="1" ht="22.9" customHeight="1">
      <c r="B141" s="164"/>
      <c r="C141" s="165"/>
      <c r="D141" s="166" t="s">
        <v>515</v>
      </c>
      <c r="E141" s="178" t="s">
        <v>605</v>
      </c>
      <c r="F141" s="178" t="s">
        <v>832</v>
      </c>
      <c r="G141" s="165"/>
      <c r="H141" s="165"/>
      <c r="I141" s="168"/>
      <c r="J141" s="179">
        <f>BK141</f>
        <v>0</v>
      </c>
      <c r="K141" s="165"/>
      <c r="L141" s="170"/>
      <c r="M141" s="171"/>
      <c r="N141" s="172"/>
      <c r="O141" s="172"/>
      <c r="P141" s="173">
        <f>SUM(P142:P148)</f>
        <v>0</v>
      </c>
      <c r="Q141" s="172"/>
      <c r="R141" s="173">
        <f>SUM(R142:R148)</f>
        <v>0.19161560000000002</v>
      </c>
      <c r="S141" s="172"/>
      <c r="T141" s="174">
        <f>SUM(T142:T148)</f>
        <v>0</v>
      </c>
      <c r="AR141" s="175" t="s">
        <v>523</v>
      </c>
      <c r="AT141" s="176" t="s">
        <v>515</v>
      </c>
      <c r="AU141" s="176" t="s">
        <v>523</v>
      </c>
      <c r="AY141" s="175" t="s">
        <v>598</v>
      </c>
      <c r="BK141" s="177">
        <f>SUM(BK142:BK148)</f>
        <v>0</v>
      </c>
    </row>
    <row r="142" spans="2:65" s="1" customFormat="1" ht="16.5" customHeight="1">
      <c r="B142" s="34"/>
      <c r="C142" s="180" t="s">
        <v>741</v>
      </c>
      <c r="D142" s="180" t="s">
        <v>600</v>
      </c>
      <c r="E142" s="181" t="s">
        <v>834</v>
      </c>
      <c r="F142" s="182" t="s">
        <v>835</v>
      </c>
      <c r="G142" s="183" t="s">
        <v>669</v>
      </c>
      <c r="H142" s="184">
        <v>5.0629999999999997</v>
      </c>
      <c r="I142" s="185"/>
      <c r="J142" s="186">
        <f>ROUND(I142*H142,2)</f>
        <v>0</v>
      </c>
      <c r="K142" s="182" t="s">
        <v>604</v>
      </c>
      <c r="L142" s="38"/>
      <c r="M142" s="187" t="s">
        <v>447</v>
      </c>
      <c r="N142" s="188" t="s">
        <v>487</v>
      </c>
      <c r="O142" s="60"/>
      <c r="P142" s="189">
        <f>O142*H142</f>
        <v>0</v>
      </c>
      <c r="Q142" s="189">
        <v>0</v>
      </c>
      <c r="R142" s="189">
        <f>Q142*H142</f>
        <v>0</v>
      </c>
      <c r="S142" s="189">
        <v>0</v>
      </c>
      <c r="T142" s="190">
        <f>S142*H142</f>
        <v>0</v>
      </c>
      <c r="AR142" s="17" t="s">
        <v>605</v>
      </c>
      <c r="AT142" s="17" t="s">
        <v>600</v>
      </c>
      <c r="AU142" s="17" t="s">
        <v>525</v>
      </c>
      <c r="AY142" s="17" t="s">
        <v>598</v>
      </c>
      <c r="BE142" s="191">
        <f>IF(N142="základní",J142,0)</f>
        <v>0</v>
      </c>
      <c r="BF142" s="191">
        <f>IF(N142="snížená",J142,0)</f>
        <v>0</v>
      </c>
      <c r="BG142" s="191">
        <f>IF(N142="zákl. přenesená",J142,0)</f>
        <v>0</v>
      </c>
      <c r="BH142" s="191">
        <f>IF(N142="sníž. přenesená",J142,0)</f>
        <v>0</v>
      </c>
      <c r="BI142" s="191">
        <f>IF(N142="nulová",J142,0)</f>
        <v>0</v>
      </c>
      <c r="BJ142" s="17" t="s">
        <v>523</v>
      </c>
      <c r="BK142" s="191">
        <f>ROUND(I142*H142,2)</f>
        <v>0</v>
      </c>
      <c r="BL142" s="17" t="s">
        <v>605</v>
      </c>
      <c r="BM142" s="17" t="s">
        <v>836</v>
      </c>
    </row>
    <row r="143" spans="2:65" s="12" customFormat="1">
      <c r="B143" s="192"/>
      <c r="C143" s="193"/>
      <c r="D143" s="194" t="s">
        <v>607</v>
      </c>
      <c r="E143" s="195" t="s">
        <v>447</v>
      </c>
      <c r="F143" s="196" t="s">
        <v>1215</v>
      </c>
      <c r="G143" s="193"/>
      <c r="H143" s="197">
        <v>5.0629999999999997</v>
      </c>
      <c r="I143" s="198"/>
      <c r="J143" s="193"/>
      <c r="K143" s="193"/>
      <c r="L143" s="199"/>
      <c r="M143" s="200"/>
      <c r="N143" s="201"/>
      <c r="O143" s="201"/>
      <c r="P143" s="201"/>
      <c r="Q143" s="201"/>
      <c r="R143" s="201"/>
      <c r="S143" s="201"/>
      <c r="T143" s="202"/>
      <c r="AT143" s="203" t="s">
        <v>607</v>
      </c>
      <c r="AU143" s="203" t="s">
        <v>525</v>
      </c>
      <c r="AV143" s="12" t="s">
        <v>525</v>
      </c>
      <c r="AW143" s="12" t="s">
        <v>478</v>
      </c>
      <c r="AX143" s="12" t="s">
        <v>523</v>
      </c>
      <c r="AY143" s="203" t="s">
        <v>598</v>
      </c>
    </row>
    <row r="144" spans="2:65" s="1" customFormat="1" ht="16.5" customHeight="1">
      <c r="B144" s="34"/>
      <c r="C144" s="180" t="s">
        <v>746</v>
      </c>
      <c r="D144" s="180" t="s">
        <v>600</v>
      </c>
      <c r="E144" s="181" t="s">
        <v>1154</v>
      </c>
      <c r="F144" s="182" t="s">
        <v>1155</v>
      </c>
      <c r="G144" s="183" t="s">
        <v>669</v>
      </c>
      <c r="H144" s="184">
        <v>2.7040000000000002</v>
      </c>
      <c r="I144" s="185"/>
      <c r="J144" s="186">
        <f>ROUND(I144*H144,2)</f>
        <v>0</v>
      </c>
      <c r="K144" s="182" t="s">
        <v>604</v>
      </c>
      <c r="L144" s="38"/>
      <c r="M144" s="187" t="s">
        <v>447</v>
      </c>
      <c r="N144" s="188" t="s">
        <v>487</v>
      </c>
      <c r="O144" s="60"/>
      <c r="P144" s="189">
        <f>O144*H144</f>
        <v>0</v>
      </c>
      <c r="Q144" s="189">
        <v>0</v>
      </c>
      <c r="R144" s="189">
        <f>Q144*H144</f>
        <v>0</v>
      </c>
      <c r="S144" s="189">
        <v>0</v>
      </c>
      <c r="T144" s="190">
        <f>S144*H144</f>
        <v>0</v>
      </c>
      <c r="AR144" s="17" t="s">
        <v>605</v>
      </c>
      <c r="AT144" s="17" t="s">
        <v>600</v>
      </c>
      <c r="AU144" s="17" t="s">
        <v>525</v>
      </c>
      <c r="AY144" s="17" t="s">
        <v>598</v>
      </c>
      <c r="BE144" s="191">
        <f>IF(N144="základní",J144,0)</f>
        <v>0</v>
      </c>
      <c r="BF144" s="191">
        <f>IF(N144="snížená",J144,0)</f>
        <v>0</v>
      </c>
      <c r="BG144" s="191">
        <f>IF(N144="zákl. přenesená",J144,0)</f>
        <v>0</v>
      </c>
      <c r="BH144" s="191">
        <f>IF(N144="sníž. přenesená",J144,0)</f>
        <v>0</v>
      </c>
      <c r="BI144" s="191">
        <f>IF(N144="nulová",J144,0)</f>
        <v>0</v>
      </c>
      <c r="BJ144" s="17" t="s">
        <v>523</v>
      </c>
      <c r="BK144" s="191">
        <f>ROUND(I144*H144,2)</f>
        <v>0</v>
      </c>
      <c r="BL144" s="17" t="s">
        <v>605</v>
      </c>
      <c r="BM144" s="17" t="s">
        <v>1156</v>
      </c>
    </row>
    <row r="145" spans="2:65" s="12" customFormat="1">
      <c r="B145" s="192"/>
      <c r="C145" s="193"/>
      <c r="D145" s="194" t="s">
        <v>607</v>
      </c>
      <c r="E145" s="195" t="s">
        <v>447</v>
      </c>
      <c r="F145" s="196" t="s">
        <v>1216</v>
      </c>
      <c r="G145" s="193"/>
      <c r="H145" s="197">
        <v>2.7040000000000002</v>
      </c>
      <c r="I145" s="198"/>
      <c r="J145" s="193"/>
      <c r="K145" s="193"/>
      <c r="L145" s="199"/>
      <c r="M145" s="200"/>
      <c r="N145" s="201"/>
      <c r="O145" s="201"/>
      <c r="P145" s="201"/>
      <c r="Q145" s="201"/>
      <c r="R145" s="201"/>
      <c r="S145" s="201"/>
      <c r="T145" s="202"/>
      <c r="AT145" s="203" t="s">
        <v>607</v>
      </c>
      <c r="AU145" s="203" t="s">
        <v>525</v>
      </c>
      <c r="AV145" s="12" t="s">
        <v>525</v>
      </c>
      <c r="AW145" s="12" t="s">
        <v>478</v>
      </c>
      <c r="AX145" s="12" t="s">
        <v>523</v>
      </c>
      <c r="AY145" s="203" t="s">
        <v>598</v>
      </c>
    </row>
    <row r="146" spans="2:65" s="1" customFormat="1" ht="16.5" customHeight="1">
      <c r="B146" s="34"/>
      <c r="C146" s="226" t="s">
        <v>756</v>
      </c>
      <c r="D146" s="226" t="s">
        <v>712</v>
      </c>
      <c r="E146" s="227" t="s">
        <v>1158</v>
      </c>
      <c r="F146" s="228" t="s">
        <v>1159</v>
      </c>
      <c r="G146" s="229" t="s">
        <v>1160</v>
      </c>
      <c r="H146" s="230">
        <v>8</v>
      </c>
      <c r="I146" s="231"/>
      <c r="J146" s="232">
        <f>ROUND(I146*H146,2)</f>
        <v>0</v>
      </c>
      <c r="K146" s="228" t="s">
        <v>604</v>
      </c>
      <c r="L146" s="233"/>
      <c r="M146" s="234" t="s">
        <v>447</v>
      </c>
      <c r="N146" s="235" t="s">
        <v>487</v>
      </c>
      <c r="O146" s="60"/>
      <c r="P146" s="189">
        <f>O146*H146</f>
        <v>0</v>
      </c>
      <c r="Q146" s="189">
        <v>1.07E-3</v>
      </c>
      <c r="R146" s="189">
        <f>Q146*H146</f>
        <v>8.5599999999999999E-3</v>
      </c>
      <c r="S146" s="189">
        <v>0</v>
      </c>
      <c r="T146" s="190">
        <f>S146*H146</f>
        <v>0</v>
      </c>
      <c r="AR146" s="17" t="s">
        <v>639</v>
      </c>
      <c r="AT146" s="17" t="s">
        <v>712</v>
      </c>
      <c r="AU146" s="17" t="s">
        <v>525</v>
      </c>
      <c r="AY146" s="17" t="s">
        <v>598</v>
      </c>
      <c r="BE146" s="191">
        <f>IF(N146="základní",J146,0)</f>
        <v>0</v>
      </c>
      <c r="BF146" s="191">
        <f>IF(N146="snížená",J146,0)</f>
        <v>0</v>
      </c>
      <c r="BG146" s="191">
        <f>IF(N146="zákl. přenesená",J146,0)</f>
        <v>0</v>
      </c>
      <c r="BH146" s="191">
        <f>IF(N146="sníž. přenesená",J146,0)</f>
        <v>0</v>
      </c>
      <c r="BI146" s="191">
        <f>IF(N146="nulová",J146,0)</f>
        <v>0</v>
      </c>
      <c r="BJ146" s="17" t="s">
        <v>523</v>
      </c>
      <c r="BK146" s="191">
        <f>ROUND(I146*H146,2)</f>
        <v>0</v>
      </c>
      <c r="BL146" s="17" t="s">
        <v>605</v>
      </c>
      <c r="BM146" s="17" t="s">
        <v>1217</v>
      </c>
    </row>
    <row r="147" spans="2:65" s="1" customFormat="1" ht="16.5" customHeight="1">
      <c r="B147" s="34"/>
      <c r="C147" s="180" t="s">
        <v>761</v>
      </c>
      <c r="D147" s="180" t="s">
        <v>600</v>
      </c>
      <c r="E147" s="181" t="s">
        <v>1162</v>
      </c>
      <c r="F147" s="182" t="s">
        <v>1163</v>
      </c>
      <c r="G147" s="183" t="s">
        <v>768</v>
      </c>
      <c r="H147" s="184">
        <v>0.214</v>
      </c>
      <c r="I147" s="185"/>
      <c r="J147" s="186">
        <f>ROUND(I147*H147,2)</f>
        <v>0</v>
      </c>
      <c r="K147" s="182" t="s">
        <v>604</v>
      </c>
      <c r="L147" s="38"/>
      <c r="M147" s="187" t="s">
        <v>447</v>
      </c>
      <c r="N147" s="188" t="s">
        <v>487</v>
      </c>
      <c r="O147" s="60"/>
      <c r="P147" s="189">
        <f>O147*H147</f>
        <v>0</v>
      </c>
      <c r="Q147" s="189">
        <v>0.85540000000000005</v>
      </c>
      <c r="R147" s="189">
        <f>Q147*H147</f>
        <v>0.18305560000000001</v>
      </c>
      <c r="S147" s="189">
        <v>0</v>
      </c>
      <c r="T147" s="190">
        <f>S147*H147</f>
        <v>0</v>
      </c>
      <c r="AR147" s="17" t="s">
        <v>605</v>
      </c>
      <c r="AT147" s="17" t="s">
        <v>600</v>
      </c>
      <c r="AU147" s="17" t="s">
        <v>525</v>
      </c>
      <c r="AY147" s="17" t="s">
        <v>598</v>
      </c>
      <c r="BE147" s="191">
        <f>IF(N147="základní",J147,0)</f>
        <v>0</v>
      </c>
      <c r="BF147" s="191">
        <f>IF(N147="snížená",J147,0)</f>
        <v>0</v>
      </c>
      <c r="BG147" s="191">
        <f>IF(N147="zákl. přenesená",J147,0)</f>
        <v>0</v>
      </c>
      <c r="BH147" s="191">
        <f>IF(N147="sníž. přenesená",J147,0)</f>
        <v>0</v>
      </c>
      <c r="BI147" s="191">
        <f>IF(N147="nulová",J147,0)</f>
        <v>0</v>
      </c>
      <c r="BJ147" s="17" t="s">
        <v>523</v>
      </c>
      <c r="BK147" s="191">
        <f>ROUND(I147*H147,2)</f>
        <v>0</v>
      </c>
      <c r="BL147" s="17" t="s">
        <v>605</v>
      </c>
      <c r="BM147" s="17" t="s">
        <v>1164</v>
      </c>
    </row>
    <row r="148" spans="2:65" s="12" customFormat="1">
      <c r="B148" s="192"/>
      <c r="C148" s="193"/>
      <c r="D148" s="194" t="s">
        <v>607</v>
      </c>
      <c r="E148" s="195" t="s">
        <v>447</v>
      </c>
      <c r="F148" s="196" t="s">
        <v>1218</v>
      </c>
      <c r="G148" s="193"/>
      <c r="H148" s="197">
        <v>0.214</v>
      </c>
      <c r="I148" s="198"/>
      <c r="J148" s="193"/>
      <c r="K148" s="193"/>
      <c r="L148" s="199"/>
      <c r="M148" s="200"/>
      <c r="N148" s="201"/>
      <c r="O148" s="201"/>
      <c r="P148" s="201"/>
      <c r="Q148" s="201"/>
      <c r="R148" s="201"/>
      <c r="S148" s="201"/>
      <c r="T148" s="202"/>
      <c r="AT148" s="203" t="s">
        <v>607</v>
      </c>
      <c r="AU148" s="203" t="s">
        <v>525</v>
      </c>
      <c r="AV148" s="12" t="s">
        <v>525</v>
      </c>
      <c r="AW148" s="12" t="s">
        <v>478</v>
      </c>
      <c r="AX148" s="12" t="s">
        <v>523</v>
      </c>
      <c r="AY148" s="203" t="s">
        <v>598</v>
      </c>
    </row>
    <row r="149" spans="2:65" s="11" customFormat="1" ht="22.9" customHeight="1">
      <c r="B149" s="164"/>
      <c r="C149" s="165"/>
      <c r="D149" s="166" t="s">
        <v>515</v>
      </c>
      <c r="E149" s="178" t="s">
        <v>619</v>
      </c>
      <c r="F149" s="178" t="s">
        <v>841</v>
      </c>
      <c r="G149" s="165"/>
      <c r="H149" s="165"/>
      <c r="I149" s="168"/>
      <c r="J149" s="179">
        <f>BK149</f>
        <v>0</v>
      </c>
      <c r="K149" s="165"/>
      <c r="L149" s="170"/>
      <c r="M149" s="171"/>
      <c r="N149" s="172"/>
      <c r="O149" s="172"/>
      <c r="P149" s="173">
        <f>SUM(P150:P166)</f>
        <v>0</v>
      </c>
      <c r="Q149" s="172"/>
      <c r="R149" s="173">
        <f>SUM(R150:R166)</f>
        <v>0.45274500000000001</v>
      </c>
      <c r="S149" s="172"/>
      <c r="T149" s="174">
        <f>SUM(T150:T166)</f>
        <v>0</v>
      </c>
      <c r="AR149" s="175" t="s">
        <v>523</v>
      </c>
      <c r="AT149" s="176" t="s">
        <v>515</v>
      </c>
      <c r="AU149" s="176" t="s">
        <v>523</v>
      </c>
      <c r="AY149" s="175" t="s">
        <v>598</v>
      </c>
      <c r="BK149" s="177">
        <f>SUM(BK150:BK166)</f>
        <v>0</v>
      </c>
    </row>
    <row r="150" spans="2:65" s="1" customFormat="1" ht="16.5" customHeight="1">
      <c r="B150" s="34"/>
      <c r="C150" s="180" t="s">
        <v>765</v>
      </c>
      <c r="D150" s="180" t="s">
        <v>600</v>
      </c>
      <c r="E150" s="181" t="s">
        <v>1166</v>
      </c>
      <c r="F150" s="182" t="s">
        <v>1167</v>
      </c>
      <c r="G150" s="183" t="s">
        <v>603</v>
      </c>
      <c r="H150" s="184">
        <v>6.75</v>
      </c>
      <c r="I150" s="185"/>
      <c r="J150" s="186">
        <f>ROUND(I150*H150,2)</f>
        <v>0</v>
      </c>
      <c r="K150" s="182" t="s">
        <v>604</v>
      </c>
      <c r="L150" s="38"/>
      <c r="M150" s="187" t="s">
        <v>447</v>
      </c>
      <c r="N150" s="188" t="s">
        <v>487</v>
      </c>
      <c r="O150" s="60"/>
      <c r="P150" s="189">
        <f>O150*H150</f>
        <v>0</v>
      </c>
      <c r="Q150" s="189">
        <v>0</v>
      </c>
      <c r="R150" s="189">
        <f>Q150*H150</f>
        <v>0</v>
      </c>
      <c r="S150" s="189">
        <v>0</v>
      </c>
      <c r="T150" s="190">
        <f>S150*H150</f>
        <v>0</v>
      </c>
      <c r="AR150" s="17" t="s">
        <v>605</v>
      </c>
      <c r="AT150" s="17" t="s">
        <v>600</v>
      </c>
      <c r="AU150" s="17" t="s">
        <v>525</v>
      </c>
      <c r="AY150" s="17" t="s">
        <v>598</v>
      </c>
      <c r="BE150" s="191">
        <f>IF(N150="základní",J150,0)</f>
        <v>0</v>
      </c>
      <c r="BF150" s="191">
        <f>IF(N150="snížená",J150,0)</f>
        <v>0</v>
      </c>
      <c r="BG150" s="191">
        <f>IF(N150="zákl. přenesená",J150,0)</f>
        <v>0</v>
      </c>
      <c r="BH150" s="191">
        <f>IF(N150="sníž. přenesená",J150,0)</f>
        <v>0</v>
      </c>
      <c r="BI150" s="191">
        <f>IF(N150="nulová",J150,0)</f>
        <v>0</v>
      </c>
      <c r="BJ150" s="17" t="s">
        <v>523</v>
      </c>
      <c r="BK150" s="191">
        <f>ROUND(I150*H150,2)</f>
        <v>0</v>
      </c>
      <c r="BL150" s="17" t="s">
        <v>605</v>
      </c>
      <c r="BM150" s="17" t="s">
        <v>851</v>
      </c>
    </row>
    <row r="151" spans="2:65" s="12" customFormat="1">
      <c r="B151" s="192"/>
      <c r="C151" s="193"/>
      <c r="D151" s="194" t="s">
        <v>607</v>
      </c>
      <c r="E151" s="195" t="s">
        <v>447</v>
      </c>
      <c r="F151" s="196" t="s">
        <v>1219</v>
      </c>
      <c r="G151" s="193"/>
      <c r="H151" s="197">
        <v>2.25</v>
      </c>
      <c r="I151" s="198"/>
      <c r="J151" s="193"/>
      <c r="K151" s="193"/>
      <c r="L151" s="199"/>
      <c r="M151" s="200"/>
      <c r="N151" s="201"/>
      <c r="O151" s="201"/>
      <c r="P151" s="201"/>
      <c r="Q151" s="201"/>
      <c r="R151" s="201"/>
      <c r="S151" s="201"/>
      <c r="T151" s="202"/>
      <c r="AT151" s="203" t="s">
        <v>607</v>
      </c>
      <c r="AU151" s="203" t="s">
        <v>525</v>
      </c>
      <c r="AV151" s="12" t="s">
        <v>525</v>
      </c>
      <c r="AW151" s="12" t="s">
        <v>478</v>
      </c>
      <c r="AX151" s="12" t="s">
        <v>516</v>
      </c>
      <c r="AY151" s="203" t="s">
        <v>598</v>
      </c>
    </row>
    <row r="152" spans="2:65" s="12" customFormat="1">
      <c r="B152" s="192"/>
      <c r="C152" s="193"/>
      <c r="D152" s="194" t="s">
        <v>607</v>
      </c>
      <c r="E152" s="195" t="s">
        <v>447</v>
      </c>
      <c r="F152" s="196" t="s">
        <v>1220</v>
      </c>
      <c r="G152" s="193"/>
      <c r="H152" s="197">
        <v>4.5</v>
      </c>
      <c r="I152" s="198"/>
      <c r="J152" s="193"/>
      <c r="K152" s="193"/>
      <c r="L152" s="199"/>
      <c r="M152" s="200"/>
      <c r="N152" s="201"/>
      <c r="O152" s="201"/>
      <c r="P152" s="201"/>
      <c r="Q152" s="201"/>
      <c r="R152" s="201"/>
      <c r="S152" s="201"/>
      <c r="T152" s="202"/>
      <c r="AT152" s="203" t="s">
        <v>607</v>
      </c>
      <c r="AU152" s="203" t="s">
        <v>525</v>
      </c>
      <c r="AV152" s="12" t="s">
        <v>525</v>
      </c>
      <c r="AW152" s="12" t="s">
        <v>478</v>
      </c>
      <c r="AX152" s="12" t="s">
        <v>516</v>
      </c>
      <c r="AY152" s="203" t="s">
        <v>598</v>
      </c>
    </row>
    <row r="153" spans="2:65" s="13" customFormat="1">
      <c r="B153" s="204"/>
      <c r="C153" s="205"/>
      <c r="D153" s="194" t="s">
        <v>607</v>
      </c>
      <c r="E153" s="206" t="s">
        <v>447</v>
      </c>
      <c r="F153" s="207" t="s">
        <v>627</v>
      </c>
      <c r="G153" s="205"/>
      <c r="H153" s="208">
        <v>6.75</v>
      </c>
      <c r="I153" s="209"/>
      <c r="J153" s="205"/>
      <c r="K153" s="205"/>
      <c r="L153" s="210"/>
      <c r="M153" s="211"/>
      <c r="N153" s="212"/>
      <c r="O153" s="212"/>
      <c r="P153" s="212"/>
      <c r="Q153" s="212"/>
      <c r="R153" s="212"/>
      <c r="S153" s="212"/>
      <c r="T153" s="213"/>
      <c r="AT153" s="214" t="s">
        <v>607</v>
      </c>
      <c r="AU153" s="214" t="s">
        <v>525</v>
      </c>
      <c r="AV153" s="13" t="s">
        <v>605</v>
      </c>
      <c r="AW153" s="13" t="s">
        <v>478</v>
      </c>
      <c r="AX153" s="13" t="s">
        <v>523</v>
      </c>
      <c r="AY153" s="214" t="s">
        <v>598</v>
      </c>
    </row>
    <row r="154" spans="2:65" s="1" customFormat="1" ht="16.5" customHeight="1">
      <c r="B154" s="34"/>
      <c r="C154" s="180" t="s">
        <v>771</v>
      </c>
      <c r="D154" s="180" t="s">
        <v>600</v>
      </c>
      <c r="E154" s="181" t="s">
        <v>859</v>
      </c>
      <c r="F154" s="182" t="s">
        <v>860</v>
      </c>
      <c r="G154" s="183" t="s">
        <v>603</v>
      </c>
      <c r="H154" s="184">
        <v>2.25</v>
      </c>
      <c r="I154" s="185"/>
      <c r="J154" s="186">
        <f>ROUND(I154*H154,2)</f>
        <v>0</v>
      </c>
      <c r="K154" s="182" t="s">
        <v>604</v>
      </c>
      <c r="L154" s="38"/>
      <c r="M154" s="187" t="s">
        <v>447</v>
      </c>
      <c r="N154" s="188" t="s">
        <v>487</v>
      </c>
      <c r="O154" s="60"/>
      <c r="P154" s="189">
        <f>O154*H154</f>
        <v>0</v>
      </c>
      <c r="Q154" s="189">
        <v>0</v>
      </c>
      <c r="R154" s="189">
        <f>Q154*H154</f>
        <v>0</v>
      </c>
      <c r="S154" s="189">
        <v>0</v>
      </c>
      <c r="T154" s="190">
        <f>S154*H154</f>
        <v>0</v>
      </c>
      <c r="AR154" s="17" t="s">
        <v>605</v>
      </c>
      <c r="AT154" s="17" t="s">
        <v>600</v>
      </c>
      <c r="AU154" s="17" t="s">
        <v>525</v>
      </c>
      <c r="AY154" s="17" t="s">
        <v>598</v>
      </c>
      <c r="BE154" s="191">
        <f>IF(N154="základní",J154,0)</f>
        <v>0</v>
      </c>
      <c r="BF154" s="191">
        <f>IF(N154="snížená",J154,0)</f>
        <v>0</v>
      </c>
      <c r="BG154" s="191">
        <f>IF(N154="zákl. přenesená",J154,0)</f>
        <v>0</v>
      </c>
      <c r="BH154" s="191">
        <f>IF(N154="sníž. přenesená",J154,0)</f>
        <v>0</v>
      </c>
      <c r="BI154" s="191">
        <f>IF(N154="nulová",J154,0)</f>
        <v>0</v>
      </c>
      <c r="BJ154" s="17" t="s">
        <v>523</v>
      </c>
      <c r="BK154" s="191">
        <f>ROUND(I154*H154,2)</f>
        <v>0</v>
      </c>
      <c r="BL154" s="17" t="s">
        <v>605</v>
      </c>
      <c r="BM154" s="17" t="s">
        <v>1221</v>
      </c>
    </row>
    <row r="155" spans="2:65" s="12" customFormat="1">
      <c r="B155" s="192"/>
      <c r="C155" s="193"/>
      <c r="D155" s="194" t="s">
        <v>607</v>
      </c>
      <c r="E155" s="195" t="s">
        <v>447</v>
      </c>
      <c r="F155" s="196" t="s">
        <v>1222</v>
      </c>
      <c r="G155" s="193"/>
      <c r="H155" s="197">
        <v>2.25</v>
      </c>
      <c r="I155" s="198"/>
      <c r="J155" s="193"/>
      <c r="K155" s="193"/>
      <c r="L155" s="199"/>
      <c r="M155" s="200"/>
      <c r="N155" s="201"/>
      <c r="O155" s="201"/>
      <c r="P155" s="201"/>
      <c r="Q155" s="201"/>
      <c r="R155" s="201"/>
      <c r="S155" s="201"/>
      <c r="T155" s="202"/>
      <c r="AT155" s="203" t="s">
        <v>607</v>
      </c>
      <c r="AU155" s="203" t="s">
        <v>525</v>
      </c>
      <c r="AV155" s="12" t="s">
        <v>525</v>
      </c>
      <c r="AW155" s="12" t="s">
        <v>478</v>
      </c>
      <c r="AX155" s="12" t="s">
        <v>523</v>
      </c>
      <c r="AY155" s="203" t="s">
        <v>598</v>
      </c>
    </row>
    <row r="156" spans="2:65" s="1" customFormat="1" ht="16.5" customHeight="1">
      <c r="B156" s="34"/>
      <c r="C156" s="180" t="s">
        <v>776</v>
      </c>
      <c r="D156" s="180" t="s">
        <v>600</v>
      </c>
      <c r="E156" s="181" t="s">
        <v>873</v>
      </c>
      <c r="F156" s="182" t="s">
        <v>874</v>
      </c>
      <c r="G156" s="183" t="s">
        <v>603</v>
      </c>
      <c r="H156" s="184">
        <v>2.25</v>
      </c>
      <c r="I156" s="185"/>
      <c r="J156" s="186">
        <f>ROUND(I156*H156,2)</f>
        <v>0</v>
      </c>
      <c r="K156" s="182" t="s">
        <v>604</v>
      </c>
      <c r="L156" s="38"/>
      <c r="M156" s="187" t="s">
        <v>447</v>
      </c>
      <c r="N156" s="188" t="s">
        <v>487</v>
      </c>
      <c r="O156" s="60"/>
      <c r="P156" s="189">
        <f>O156*H156</f>
        <v>0</v>
      </c>
      <c r="Q156" s="189">
        <v>0</v>
      </c>
      <c r="R156" s="189">
        <f>Q156*H156</f>
        <v>0</v>
      </c>
      <c r="S156" s="189">
        <v>0</v>
      </c>
      <c r="T156" s="190">
        <f>S156*H156</f>
        <v>0</v>
      </c>
      <c r="AR156" s="17" t="s">
        <v>605</v>
      </c>
      <c r="AT156" s="17" t="s">
        <v>600</v>
      </c>
      <c r="AU156" s="17" t="s">
        <v>525</v>
      </c>
      <c r="AY156" s="17" t="s">
        <v>598</v>
      </c>
      <c r="BE156" s="191">
        <f>IF(N156="základní",J156,0)</f>
        <v>0</v>
      </c>
      <c r="BF156" s="191">
        <f>IF(N156="snížená",J156,0)</f>
        <v>0</v>
      </c>
      <c r="BG156" s="191">
        <f>IF(N156="zákl. přenesená",J156,0)</f>
        <v>0</v>
      </c>
      <c r="BH156" s="191">
        <f>IF(N156="sníž. přenesená",J156,0)</f>
        <v>0</v>
      </c>
      <c r="BI156" s="191">
        <f>IF(N156="nulová",J156,0)</f>
        <v>0</v>
      </c>
      <c r="BJ156" s="17" t="s">
        <v>523</v>
      </c>
      <c r="BK156" s="191">
        <f>ROUND(I156*H156,2)</f>
        <v>0</v>
      </c>
      <c r="BL156" s="17" t="s">
        <v>605</v>
      </c>
      <c r="BM156" s="17" t="s">
        <v>875</v>
      </c>
    </row>
    <row r="157" spans="2:65" s="12" customFormat="1">
      <c r="B157" s="192"/>
      <c r="C157" s="193"/>
      <c r="D157" s="194" t="s">
        <v>607</v>
      </c>
      <c r="E157" s="195" t="s">
        <v>447</v>
      </c>
      <c r="F157" s="196" t="s">
        <v>1222</v>
      </c>
      <c r="G157" s="193"/>
      <c r="H157" s="197">
        <v>2.25</v>
      </c>
      <c r="I157" s="198"/>
      <c r="J157" s="193"/>
      <c r="K157" s="193"/>
      <c r="L157" s="199"/>
      <c r="M157" s="200"/>
      <c r="N157" s="201"/>
      <c r="O157" s="201"/>
      <c r="P157" s="201"/>
      <c r="Q157" s="201"/>
      <c r="R157" s="201"/>
      <c r="S157" s="201"/>
      <c r="T157" s="202"/>
      <c r="AT157" s="203" t="s">
        <v>607</v>
      </c>
      <c r="AU157" s="203" t="s">
        <v>525</v>
      </c>
      <c r="AV157" s="12" t="s">
        <v>525</v>
      </c>
      <c r="AW157" s="12" t="s">
        <v>478</v>
      </c>
      <c r="AX157" s="12" t="s">
        <v>523</v>
      </c>
      <c r="AY157" s="203" t="s">
        <v>598</v>
      </c>
    </row>
    <row r="158" spans="2:65" s="1" customFormat="1" ht="16.5" customHeight="1">
      <c r="B158" s="34"/>
      <c r="C158" s="180" t="s">
        <v>787</v>
      </c>
      <c r="D158" s="180" t="s">
        <v>600</v>
      </c>
      <c r="E158" s="181" t="s">
        <v>885</v>
      </c>
      <c r="F158" s="182" t="s">
        <v>886</v>
      </c>
      <c r="G158" s="183" t="s">
        <v>603</v>
      </c>
      <c r="H158" s="184">
        <v>2.25</v>
      </c>
      <c r="I158" s="185"/>
      <c r="J158" s="186">
        <f>ROUND(I158*H158,2)</f>
        <v>0</v>
      </c>
      <c r="K158" s="182" t="s">
        <v>604</v>
      </c>
      <c r="L158" s="38"/>
      <c r="M158" s="187" t="s">
        <v>447</v>
      </c>
      <c r="N158" s="188" t="s">
        <v>487</v>
      </c>
      <c r="O158" s="60"/>
      <c r="P158" s="189">
        <f>O158*H158</f>
        <v>0</v>
      </c>
      <c r="Q158" s="189">
        <v>0</v>
      </c>
      <c r="R158" s="189">
        <f>Q158*H158</f>
        <v>0</v>
      </c>
      <c r="S158" s="189">
        <v>0</v>
      </c>
      <c r="T158" s="190">
        <f>S158*H158</f>
        <v>0</v>
      </c>
      <c r="AR158" s="17" t="s">
        <v>605</v>
      </c>
      <c r="AT158" s="17" t="s">
        <v>600</v>
      </c>
      <c r="AU158" s="17" t="s">
        <v>525</v>
      </c>
      <c r="AY158" s="17" t="s">
        <v>598</v>
      </c>
      <c r="BE158" s="191">
        <f>IF(N158="základní",J158,0)</f>
        <v>0</v>
      </c>
      <c r="BF158" s="191">
        <f>IF(N158="snížená",J158,0)</f>
        <v>0</v>
      </c>
      <c r="BG158" s="191">
        <f>IF(N158="zákl. přenesená",J158,0)</f>
        <v>0</v>
      </c>
      <c r="BH158" s="191">
        <f>IF(N158="sníž. přenesená",J158,0)</f>
        <v>0</v>
      </c>
      <c r="BI158" s="191">
        <f>IF(N158="nulová",J158,0)</f>
        <v>0</v>
      </c>
      <c r="BJ158" s="17" t="s">
        <v>523</v>
      </c>
      <c r="BK158" s="191">
        <f>ROUND(I158*H158,2)</f>
        <v>0</v>
      </c>
      <c r="BL158" s="17" t="s">
        <v>605</v>
      </c>
      <c r="BM158" s="17" t="s">
        <v>887</v>
      </c>
    </row>
    <row r="159" spans="2:65" s="1" customFormat="1" ht="16.5" customHeight="1">
      <c r="B159" s="34"/>
      <c r="C159" s="180" t="s">
        <v>795</v>
      </c>
      <c r="D159" s="180" t="s">
        <v>600</v>
      </c>
      <c r="E159" s="181" t="s">
        <v>889</v>
      </c>
      <c r="F159" s="182" t="s">
        <v>890</v>
      </c>
      <c r="G159" s="183" t="s">
        <v>603</v>
      </c>
      <c r="H159" s="184">
        <v>4.5</v>
      </c>
      <c r="I159" s="185"/>
      <c r="J159" s="186">
        <f>ROUND(I159*H159,2)</f>
        <v>0</v>
      </c>
      <c r="K159" s="182" t="s">
        <v>604</v>
      </c>
      <c r="L159" s="38"/>
      <c r="M159" s="187" t="s">
        <v>447</v>
      </c>
      <c r="N159" s="188" t="s">
        <v>487</v>
      </c>
      <c r="O159" s="60"/>
      <c r="P159" s="189">
        <f>O159*H159</f>
        <v>0</v>
      </c>
      <c r="Q159" s="189">
        <v>0</v>
      </c>
      <c r="R159" s="189">
        <f>Q159*H159</f>
        <v>0</v>
      </c>
      <c r="S159" s="189">
        <v>0</v>
      </c>
      <c r="T159" s="190">
        <f>S159*H159</f>
        <v>0</v>
      </c>
      <c r="AR159" s="17" t="s">
        <v>605</v>
      </c>
      <c r="AT159" s="17" t="s">
        <v>600</v>
      </c>
      <c r="AU159" s="17" t="s">
        <v>525</v>
      </c>
      <c r="AY159" s="17" t="s">
        <v>598</v>
      </c>
      <c r="BE159" s="191">
        <f>IF(N159="základní",J159,0)</f>
        <v>0</v>
      </c>
      <c r="BF159" s="191">
        <f>IF(N159="snížená",J159,0)</f>
        <v>0</v>
      </c>
      <c r="BG159" s="191">
        <f>IF(N159="zákl. přenesená",J159,0)</f>
        <v>0</v>
      </c>
      <c r="BH159" s="191">
        <f>IF(N159="sníž. přenesená",J159,0)</f>
        <v>0</v>
      </c>
      <c r="BI159" s="191">
        <f>IF(N159="nulová",J159,0)</f>
        <v>0</v>
      </c>
      <c r="BJ159" s="17" t="s">
        <v>523</v>
      </c>
      <c r="BK159" s="191">
        <f>ROUND(I159*H159,2)</f>
        <v>0</v>
      </c>
      <c r="BL159" s="17" t="s">
        <v>605</v>
      </c>
      <c r="BM159" s="17" t="s">
        <v>891</v>
      </c>
    </row>
    <row r="160" spans="2:65" s="12" customFormat="1">
      <c r="B160" s="192"/>
      <c r="C160" s="193"/>
      <c r="D160" s="194" t="s">
        <v>607</v>
      </c>
      <c r="E160" s="195" t="s">
        <v>447</v>
      </c>
      <c r="F160" s="196" t="s">
        <v>1171</v>
      </c>
      <c r="G160" s="193"/>
      <c r="H160" s="197">
        <v>4.5</v>
      </c>
      <c r="I160" s="198"/>
      <c r="J160" s="193"/>
      <c r="K160" s="193"/>
      <c r="L160" s="199"/>
      <c r="M160" s="200"/>
      <c r="N160" s="201"/>
      <c r="O160" s="201"/>
      <c r="P160" s="201"/>
      <c r="Q160" s="201"/>
      <c r="R160" s="201"/>
      <c r="S160" s="201"/>
      <c r="T160" s="202"/>
      <c r="AT160" s="203" t="s">
        <v>607</v>
      </c>
      <c r="AU160" s="203" t="s">
        <v>525</v>
      </c>
      <c r="AV160" s="12" t="s">
        <v>525</v>
      </c>
      <c r="AW160" s="12" t="s">
        <v>478</v>
      </c>
      <c r="AX160" s="12" t="s">
        <v>523</v>
      </c>
      <c r="AY160" s="203" t="s">
        <v>598</v>
      </c>
    </row>
    <row r="161" spans="2:65" s="1" customFormat="1" ht="16.5" customHeight="1">
      <c r="B161" s="34"/>
      <c r="C161" s="180" t="s">
        <v>800</v>
      </c>
      <c r="D161" s="180" t="s">
        <v>600</v>
      </c>
      <c r="E161" s="181" t="s">
        <v>1173</v>
      </c>
      <c r="F161" s="182" t="s">
        <v>1174</v>
      </c>
      <c r="G161" s="183" t="s">
        <v>603</v>
      </c>
      <c r="H161" s="184">
        <v>2.25</v>
      </c>
      <c r="I161" s="185"/>
      <c r="J161" s="186">
        <f>ROUND(I161*H161,2)</f>
        <v>0</v>
      </c>
      <c r="K161" s="182" t="s">
        <v>604</v>
      </c>
      <c r="L161" s="38"/>
      <c r="M161" s="187" t="s">
        <v>447</v>
      </c>
      <c r="N161" s="188" t="s">
        <v>487</v>
      </c>
      <c r="O161" s="60"/>
      <c r="P161" s="189">
        <f>O161*H161</f>
        <v>0</v>
      </c>
      <c r="Q161" s="189">
        <v>0.10362</v>
      </c>
      <c r="R161" s="189">
        <f>Q161*H161</f>
        <v>0.23314500000000002</v>
      </c>
      <c r="S161" s="189">
        <v>0</v>
      </c>
      <c r="T161" s="190">
        <f>S161*H161</f>
        <v>0</v>
      </c>
      <c r="AR161" s="17" t="s">
        <v>605</v>
      </c>
      <c r="AT161" s="17" t="s">
        <v>600</v>
      </c>
      <c r="AU161" s="17" t="s">
        <v>525</v>
      </c>
      <c r="AY161" s="17" t="s">
        <v>598</v>
      </c>
      <c r="BE161" s="191">
        <f>IF(N161="základní",J161,0)</f>
        <v>0</v>
      </c>
      <c r="BF161" s="191">
        <f>IF(N161="snížená",J161,0)</f>
        <v>0</v>
      </c>
      <c r="BG161" s="191">
        <f>IF(N161="zákl. přenesená",J161,0)</f>
        <v>0</v>
      </c>
      <c r="BH161" s="191">
        <f>IF(N161="sníž. přenesená",J161,0)</f>
        <v>0</v>
      </c>
      <c r="BI161" s="191">
        <f>IF(N161="nulová",J161,0)</f>
        <v>0</v>
      </c>
      <c r="BJ161" s="17" t="s">
        <v>523</v>
      </c>
      <c r="BK161" s="191">
        <f>ROUND(I161*H161,2)</f>
        <v>0</v>
      </c>
      <c r="BL161" s="17" t="s">
        <v>605</v>
      </c>
      <c r="BM161" s="17" t="s">
        <v>1175</v>
      </c>
    </row>
    <row r="162" spans="2:65" s="12" customFormat="1">
      <c r="B162" s="192"/>
      <c r="C162" s="193"/>
      <c r="D162" s="194" t="s">
        <v>607</v>
      </c>
      <c r="E162" s="195" t="s">
        <v>447</v>
      </c>
      <c r="F162" s="196" t="s">
        <v>1222</v>
      </c>
      <c r="G162" s="193"/>
      <c r="H162" s="197">
        <v>2.25</v>
      </c>
      <c r="I162" s="198"/>
      <c r="J162" s="193"/>
      <c r="K162" s="193"/>
      <c r="L162" s="199"/>
      <c r="M162" s="200"/>
      <c r="N162" s="201"/>
      <c r="O162" s="201"/>
      <c r="P162" s="201"/>
      <c r="Q162" s="201"/>
      <c r="R162" s="201"/>
      <c r="S162" s="201"/>
      <c r="T162" s="202"/>
      <c r="AT162" s="203" t="s">
        <v>607</v>
      </c>
      <c r="AU162" s="203" t="s">
        <v>525</v>
      </c>
      <c r="AV162" s="12" t="s">
        <v>525</v>
      </c>
      <c r="AW162" s="12" t="s">
        <v>478</v>
      </c>
      <c r="AX162" s="12" t="s">
        <v>523</v>
      </c>
      <c r="AY162" s="203" t="s">
        <v>598</v>
      </c>
    </row>
    <row r="163" spans="2:65" s="1" customFormat="1" ht="16.5" customHeight="1">
      <c r="B163" s="34"/>
      <c r="C163" s="226" t="s">
        <v>807</v>
      </c>
      <c r="D163" s="226" t="s">
        <v>712</v>
      </c>
      <c r="E163" s="227" t="s">
        <v>1176</v>
      </c>
      <c r="F163" s="228" t="s">
        <v>1177</v>
      </c>
      <c r="G163" s="229" t="s">
        <v>603</v>
      </c>
      <c r="H163" s="230">
        <v>1.125</v>
      </c>
      <c r="I163" s="231"/>
      <c r="J163" s="232">
        <f>ROUND(I163*H163,2)</f>
        <v>0</v>
      </c>
      <c r="K163" s="228" t="s">
        <v>604</v>
      </c>
      <c r="L163" s="233"/>
      <c r="M163" s="234" t="s">
        <v>447</v>
      </c>
      <c r="N163" s="235" t="s">
        <v>487</v>
      </c>
      <c r="O163" s="60"/>
      <c r="P163" s="189">
        <f>O163*H163</f>
        <v>0</v>
      </c>
      <c r="Q163" s="189">
        <v>0.17599999999999999</v>
      </c>
      <c r="R163" s="189">
        <f>Q163*H163</f>
        <v>0.19799999999999998</v>
      </c>
      <c r="S163" s="189">
        <v>0</v>
      </c>
      <c r="T163" s="190">
        <f>S163*H163</f>
        <v>0</v>
      </c>
      <c r="AR163" s="17" t="s">
        <v>639</v>
      </c>
      <c r="AT163" s="17" t="s">
        <v>712</v>
      </c>
      <c r="AU163" s="17" t="s">
        <v>525</v>
      </c>
      <c r="AY163" s="17" t="s">
        <v>598</v>
      </c>
      <c r="BE163" s="191">
        <f>IF(N163="základní",J163,0)</f>
        <v>0</v>
      </c>
      <c r="BF163" s="191">
        <f>IF(N163="snížená",J163,0)</f>
        <v>0</v>
      </c>
      <c r="BG163" s="191">
        <f>IF(N163="zákl. přenesená",J163,0)</f>
        <v>0</v>
      </c>
      <c r="BH163" s="191">
        <f>IF(N163="sníž. přenesená",J163,0)</f>
        <v>0</v>
      </c>
      <c r="BI163" s="191">
        <f>IF(N163="nulová",J163,0)</f>
        <v>0</v>
      </c>
      <c r="BJ163" s="17" t="s">
        <v>523</v>
      </c>
      <c r="BK163" s="191">
        <f>ROUND(I163*H163,2)</f>
        <v>0</v>
      </c>
      <c r="BL163" s="17" t="s">
        <v>605</v>
      </c>
      <c r="BM163" s="17" t="s">
        <v>1178</v>
      </c>
    </row>
    <row r="164" spans="2:65" s="12" customFormat="1">
      <c r="B164" s="192"/>
      <c r="C164" s="193"/>
      <c r="D164" s="194" t="s">
        <v>607</v>
      </c>
      <c r="E164" s="193"/>
      <c r="F164" s="196" t="s">
        <v>1223</v>
      </c>
      <c r="G164" s="193"/>
      <c r="H164" s="197">
        <v>1.125</v>
      </c>
      <c r="I164" s="198"/>
      <c r="J164" s="193"/>
      <c r="K164" s="193"/>
      <c r="L164" s="199"/>
      <c r="M164" s="200"/>
      <c r="N164" s="201"/>
      <c r="O164" s="201"/>
      <c r="P164" s="201"/>
      <c r="Q164" s="201"/>
      <c r="R164" s="201"/>
      <c r="S164" s="201"/>
      <c r="T164" s="202"/>
      <c r="AT164" s="203" t="s">
        <v>607</v>
      </c>
      <c r="AU164" s="203" t="s">
        <v>525</v>
      </c>
      <c r="AV164" s="12" t="s">
        <v>525</v>
      </c>
      <c r="AW164" s="12" t="s">
        <v>450</v>
      </c>
      <c r="AX164" s="12" t="s">
        <v>523</v>
      </c>
      <c r="AY164" s="203" t="s">
        <v>598</v>
      </c>
    </row>
    <row r="165" spans="2:65" s="1" customFormat="1" ht="16.5" customHeight="1">
      <c r="B165" s="34"/>
      <c r="C165" s="180" t="s">
        <v>811</v>
      </c>
      <c r="D165" s="180" t="s">
        <v>600</v>
      </c>
      <c r="E165" s="181" t="s">
        <v>905</v>
      </c>
      <c r="F165" s="182" t="s">
        <v>906</v>
      </c>
      <c r="G165" s="183" t="s">
        <v>700</v>
      </c>
      <c r="H165" s="184">
        <v>6</v>
      </c>
      <c r="I165" s="185"/>
      <c r="J165" s="186">
        <f>ROUND(I165*H165,2)</f>
        <v>0</v>
      </c>
      <c r="K165" s="182" t="s">
        <v>604</v>
      </c>
      <c r="L165" s="38"/>
      <c r="M165" s="187" t="s">
        <v>447</v>
      </c>
      <c r="N165" s="188" t="s">
        <v>487</v>
      </c>
      <c r="O165" s="60"/>
      <c r="P165" s="189">
        <f>O165*H165</f>
        <v>0</v>
      </c>
      <c r="Q165" s="189">
        <v>3.5999999999999999E-3</v>
      </c>
      <c r="R165" s="189">
        <f>Q165*H165</f>
        <v>2.1600000000000001E-2</v>
      </c>
      <c r="S165" s="189">
        <v>0</v>
      </c>
      <c r="T165" s="190">
        <f>S165*H165</f>
        <v>0</v>
      </c>
      <c r="AR165" s="17" t="s">
        <v>605</v>
      </c>
      <c r="AT165" s="17" t="s">
        <v>600</v>
      </c>
      <c r="AU165" s="17" t="s">
        <v>525</v>
      </c>
      <c r="AY165" s="17" t="s">
        <v>598</v>
      </c>
      <c r="BE165" s="191">
        <f>IF(N165="základní",J165,0)</f>
        <v>0</v>
      </c>
      <c r="BF165" s="191">
        <f>IF(N165="snížená",J165,0)</f>
        <v>0</v>
      </c>
      <c r="BG165" s="191">
        <f>IF(N165="zákl. přenesená",J165,0)</f>
        <v>0</v>
      </c>
      <c r="BH165" s="191">
        <f>IF(N165="sníž. přenesená",J165,0)</f>
        <v>0</v>
      </c>
      <c r="BI165" s="191">
        <f>IF(N165="nulová",J165,0)</f>
        <v>0</v>
      </c>
      <c r="BJ165" s="17" t="s">
        <v>523</v>
      </c>
      <c r="BK165" s="191">
        <f>ROUND(I165*H165,2)</f>
        <v>0</v>
      </c>
      <c r="BL165" s="17" t="s">
        <v>605</v>
      </c>
      <c r="BM165" s="17" t="s">
        <v>907</v>
      </c>
    </row>
    <row r="166" spans="2:65" s="12" customFormat="1">
      <c r="B166" s="192"/>
      <c r="C166" s="193"/>
      <c r="D166" s="194" t="s">
        <v>607</v>
      </c>
      <c r="E166" s="195" t="s">
        <v>447</v>
      </c>
      <c r="F166" s="196" t="s">
        <v>1224</v>
      </c>
      <c r="G166" s="193"/>
      <c r="H166" s="197">
        <v>6</v>
      </c>
      <c r="I166" s="198"/>
      <c r="J166" s="193"/>
      <c r="K166" s="193"/>
      <c r="L166" s="199"/>
      <c r="M166" s="200"/>
      <c r="N166" s="201"/>
      <c r="O166" s="201"/>
      <c r="P166" s="201"/>
      <c r="Q166" s="201"/>
      <c r="R166" s="201"/>
      <c r="S166" s="201"/>
      <c r="T166" s="202"/>
      <c r="AT166" s="203" t="s">
        <v>607</v>
      </c>
      <c r="AU166" s="203" t="s">
        <v>525</v>
      </c>
      <c r="AV166" s="12" t="s">
        <v>525</v>
      </c>
      <c r="AW166" s="12" t="s">
        <v>478</v>
      </c>
      <c r="AX166" s="12" t="s">
        <v>523</v>
      </c>
      <c r="AY166" s="203" t="s">
        <v>598</v>
      </c>
    </row>
    <row r="167" spans="2:65" s="11" customFormat="1" ht="22.9" customHeight="1">
      <c r="B167" s="164"/>
      <c r="C167" s="165"/>
      <c r="D167" s="166" t="s">
        <v>515</v>
      </c>
      <c r="E167" s="178" t="s">
        <v>639</v>
      </c>
      <c r="F167" s="178" t="s">
        <v>914</v>
      </c>
      <c r="G167" s="165"/>
      <c r="H167" s="165"/>
      <c r="I167" s="168"/>
      <c r="J167" s="179">
        <f>BK167</f>
        <v>0</v>
      </c>
      <c r="K167" s="165"/>
      <c r="L167" s="170"/>
      <c r="M167" s="171"/>
      <c r="N167" s="172"/>
      <c r="O167" s="172"/>
      <c r="P167" s="173">
        <f>SUM(P168:P171)</f>
        <v>0</v>
      </c>
      <c r="Q167" s="172"/>
      <c r="R167" s="173">
        <f>SUM(R168:R171)</f>
        <v>1.2117423999999999</v>
      </c>
      <c r="S167" s="172"/>
      <c r="T167" s="174">
        <f>SUM(T168:T171)</f>
        <v>0</v>
      </c>
      <c r="AR167" s="175" t="s">
        <v>523</v>
      </c>
      <c r="AT167" s="176" t="s">
        <v>515</v>
      </c>
      <c r="AU167" s="176" t="s">
        <v>523</v>
      </c>
      <c r="AY167" s="175" t="s">
        <v>598</v>
      </c>
      <c r="BK167" s="177">
        <f>SUM(BK168:BK171)</f>
        <v>0</v>
      </c>
    </row>
    <row r="168" spans="2:65" s="1" customFormat="1" ht="16.5" customHeight="1">
      <c r="B168" s="34"/>
      <c r="C168" s="180" t="s">
        <v>818</v>
      </c>
      <c r="D168" s="180" t="s">
        <v>600</v>
      </c>
      <c r="E168" s="181" t="s">
        <v>1181</v>
      </c>
      <c r="F168" s="182" t="s">
        <v>1182</v>
      </c>
      <c r="G168" s="183" t="s">
        <v>603</v>
      </c>
      <c r="H168" s="184">
        <v>11.44</v>
      </c>
      <c r="I168" s="185"/>
      <c r="J168" s="186">
        <f>ROUND(I168*H168,2)</f>
        <v>0</v>
      </c>
      <c r="K168" s="182" t="s">
        <v>604</v>
      </c>
      <c r="L168" s="38"/>
      <c r="M168" s="187" t="s">
        <v>447</v>
      </c>
      <c r="N168" s="188" t="s">
        <v>487</v>
      </c>
      <c r="O168" s="60"/>
      <c r="P168" s="189">
        <f>O168*H168</f>
        <v>0</v>
      </c>
      <c r="Q168" s="189">
        <v>3.96E-3</v>
      </c>
      <c r="R168" s="189">
        <f>Q168*H168</f>
        <v>4.53024E-2</v>
      </c>
      <c r="S168" s="189">
        <v>0</v>
      </c>
      <c r="T168" s="190">
        <f>S168*H168</f>
        <v>0</v>
      </c>
      <c r="AR168" s="17" t="s">
        <v>605</v>
      </c>
      <c r="AT168" s="17" t="s">
        <v>600</v>
      </c>
      <c r="AU168" s="17" t="s">
        <v>525</v>
      </c>
      <c r="AY168" s="17" t="s">
        <v>598</v>
      </c>
      <c r="BE168" s="191">
        <f>IF(N168="základní",J168,0)</f>
        <v>0</v>
      </c>
      <c r="BF168" s="191">
        <f>IF(N168="snížená",J168,0)</f>
        <v>0</v>
      </c>
      <c r="BG168" s="191">
        <f>IF(N168="zákl. přenesená",J168,0)</f>
        <v>0</v>
      </c>
      <c r="BH168" s="191">
        <f>IF(N168="sníž. přenesená",J168,0)</f>
        <v>0</v>
      </c>
      <c r="BI168" s="191">
        <f>IF(N168="nulová",J168,0)</f>
        <v>0</v>
      </c>
      <c r="BJ168" s="17" t="s">
        <v>523</v>
      </c>
      <c r="BK168" s="191">
        <f>ROUND(I168*H168,2)</f>
        <v>0</v>
      </c>
      <c r="BL168" s="17" t="s">
        <v>605</v>
      </c>
      <c r="BM168" s="17" t="s">
        <v>1183</v>
      </c>
    </row>
    <row r="169" spans="2:65" s="12" customFormat="1">
      <c r="B169" s="192"/>
      <c r="C169" s="193"/>
      <c r="D169" s="194" t="s">
        <v>607</v>
      </c>
      <c r="E169" s="195" t="s">
        <v>447</v>
      </c>
      <c r="F169" s="196" t="s">
        <v>1184</v>
      </c>
      <c r="G169" s="193"/>
      <c r="H169" s="197">
        <v>11.44</v>
      </c>
      <c r="I169" s="198"/>
      <c r="J169" s="193"/>
      <c r="K169" s="193"/>
      <c r="L169" s="199"/>
      <c r="M169" s="200"/>
      <c r="N169" s="201"/>
      <c r="O169" s="201"/>
      <c r="P169" s="201"/>
      <c r="Q169" s="201"/>
      <c r="R169" s="201"/>
      <c r="S169" s="201"/>
      <c r="T169" s="202"/>
      <c r="AT169" s="203" t="s">
        <v>607</v>
      </c>
      <c r="AU169" s="203" t="s">
        <v>525</v>
      </c>
      <c r="AV169" s="12" t="s">
        <v>525</v>
      </c>
      <c r="AW169" s="12" t="s">
        <v>478</v>
      </c>
      <c r="AX169" s="12" t="s">
        <v>523</v>
      </c>
      <c r="AY169" s="203" t="s">
        <v>598</v>
      </c>
    </row>
    <row r="170" spans="2:65" s="1" customFormat="1" ht="16.5" customHeight="1">
      <c r="B170" s="34"/>
      <c r="C170" s="180" t="s">
        <v>825</v>
      </c>
      <c r="D170" s="180" t="s">
        <v>600</v>
      </c>
      <c r="E170" s="181" t="s">
        <v>1185</v>
      </c>
      <c r="F170" s="182" t="s">
        <v>1186</v>
      </c>
      <c r="G170" s="183" t="s">
        <v>962</v>
      </c>
      <c r="H170" s="184">
        <v>22</v>
      </c>
      <c r="I170" s="185"/>
      <c r="J170" s="186">
        <f>ROUND(I170*H170,2)</f>
        <v>0</v>
      </c>
      <c r="K170" s="182" t="s">
        <v>447</v>
      </c>
      <c r="L170" s="38"/>
      <c r="M170" s="187" t="s">
        <v>447</v>
      </c>
      <c r="N170" s="188" t="s">
        <v>487</v>
      </c>
      <c r="O170" s="60"/>
      <c r="P170" s="189">
        <f>O170*H170</f>
        <v>0</v>
      </c>
      <c r="Q170" s="189">
        <v>7.0200000000000002E-3</v>
      </c>
      <c r="R170" s="189">
        <f>Q170*H170</f>
        <v>0.15443999999999999</v>
      </c>
      <c r="S170" s="189">
        <v>0</v>
      </c>
      <c r="T170" s="190">
        <f>S170*H170</f>
        <v>0</v>
      </c>
      <c r="AR170" s="17" t="s">
        <v>605</v>
      </c>
      <c r="AT170" s="17" t="s">
        <v>600</v>
      </c>
      <c r="AU170" s="17" t="s">
        <v>525</v>
      </c>
      <c r="AY170" s="17" t="s">
        <v>598</v>
      </c>
      <c r="BE170" s="191">
        <f>IF(N170="základní",J170,0)</f>
        <v>0</v>
      </c>
      <c r="BF170" s="191">
        <f>IF(N170="snížená",J170,0)</f>
        <v>0</v>
      </c>
      <c r="BG170" s="191">
        <f>IF(N170="zákl. přenesená",J170,0)</f>
        <v>0</v>
      </c>
      <c r="BH170" s="191">
        <f>IF(N170="sníž. přenesená",J170,0)</f>
        <v>0</v>
      </c>
      <c r="BI170" s="191">
        <f>IF(N170="nulová",J170,0)</f>
        <v>0</v>
      </c>
      <c r="BJ170" s="17" t="s">
        <v>523</v>
      </c>
      <c r="BK170" s="191">
        <f>ROUND(I170*H170,2)</f>
        <v>0</v>
      </c>
      <c r="BL170" s="17" t="s">
        <v>605</v>
      </c>
      <c r="BM170" s="17" t="s">
        <v>1187</v>
      </c>
    </row>
    <row r="171" spans="2:65" s="1" customFormat="1" ht="16.5" customHeight="1">
      <c r="B171" s="34"/>
      <c r="C171" s="226" t="s">
        <v>833</v>
      </c>
      <c r="D171" s="226" t="s">
        <v>712</v>
      </c>
      <c r="E171" s="227" t="s">
        <v>1188</v>
      </c>
      <c r="F171" s="228" t="s">
        <v>1189</v>
      </c>
      <c r="G171" s="229" t="s">
        <v>962</v>
      </c>
      <c r="H171" s="230">
        <v>22</v>
      </c>
      <c r="I171" s="231"/>
      <c r="J171" s="232">
        <f>ROUND(I171*H171,2)</f>
        <v>0</v>
      </c>
      <c r="K171" s="228" t="s">
        <v>447</v>
      </c>
      <c r="L171" s="233"/>
      <c r="M171" s="234" t="s">
        <v>447</v>
      </c>
      <c r="N171" s="235" t="s">
        <v>487</v>
      </c>
      <c r="O171" s="60"/>
      <c r="P171" s="189">
        <f>O171*H171</f>
        <v>0</v>
      </c>
      <c r="Q171" s="189">
        <v>4.5999999999999999E-2</v>
      </c>
      <c r="R171" s="189">
        <f>Q171*H171</f>
        <v>1.012</v>
      </c>
      <c r="S171" s="189">
        <v>0</v>
      </c>
      <c r="T171" s="190">
        <f>S171*H171</f>
        <v>0</v>
      </c>
      <c r="AR171" s="17" t="s">
        <v>639</v>
      </c>
      <c r="AT171" s="17" t="s">
        <v>712</v>
      </c>
      <c r="AU171" s="17" t="s">
        <v>525</v>
      </c>
      <c r="AY171" s="17" t="s">
        <v>598</v>
      </c>
      <c r="BE171" s="191">
        <f>IF(N171="základní",J171,0)</f>
        <v>0</v>
      </c>
      <c r="BF171" s="191">
        <f>IF(N171="snížená",J171,0)</f>
        <v>0</v>
      </c>
      <c r="BG171" s="191">
        <f>IF(N171="zákl. přenesená",J171,0)</f>
        <v>0</v>
      </c>
      <c r="BH171" s="191">
        <f>IF(N171="sníž. přenesená",J171,0)</f>
        <v>0</v>
      </c>
      <c r="BI171" s="191">
        <f>IF(N171="nulová",J171,0)</f>
        <v>0</v>
      </c>
      <c r="BJ171" s="17" t="s">
        <v>523</v>
      </c>
      <c r="BK171" s="191">
        <f>ROUND(I171*H171,2)</f>
        <v>0</v>
      </c>
      <c r="BL171" s="17" t="s">
        <v>605</v>
      </c>
      <c r="BM171" s="17" t="s">
        <v>1190</v>
      </c>
    </row>
    <row r="172" spans="2:65" s="11" customFormat="1" ht="22.9" customHeight="1">
      <c r="B172" s="164"/>
      <c r="C172" s="165"/>
      <c r="D172" s="166" t="s">
        <v>515</v>
      </c>
      <c r="E172" s="178" t="s">
        <v>646</v>
      </c>
      <c r="F172" s="178" t="s">
        <v>973</v>
      </c>
      <c r="G172" s="165"/>
      <c r="H172" s="165"/>
      <c r="I172" s="168"/>
      <c r="J172" s="179">
        <f>BK172</f>
        <v>0</v>
      </c>
      <c r="K172" s="165"/>
      <c r="L172" s="170"/>
      <c r="M172" s="171"/>
      <c r="N172" s="172"/>
      <c r="O172" s="172"/>
      <c r="P172" s="173">
        <f>SUM(P173:P178)</f>
        <v>0</v>
      </c>
      <c r="Q172" s="172"/>
      <c r="R172" s="173">
        <f>SUM(R173:R178)</f>
        <v>9.6000000000000013E-4</v>
      </c>
      <c r="S172" s="172"/>
      <c r="T172" s="174">
        <f>SUM(T173:T178)</f>
        <v>0</v>
      </c>
      <c r="AR172" s="175" t="s">
        <v>523</v>
      </c>
      <c r="AT172" s="176" t="s">
        <v>515</v>
      </c>
      <c r="AU172" s="176" t="s">
        <v>523</v>
      </c>
      <c r="AY172" s="175" t="s">
        <v>598</v>
      </c>
      <c r="BK172" s="177">
        <f>SUM(BK173:BK178)</f>
        <v>0</v>
      </c>
    </row>
    <row r="173" spans="2:65" s="1" customFormat="1" ht="16.5" customHeight="1">
      <c r="B173" s="34"/>
      <c r="C173" s="180" t="s">
        <v>842</v>
      </c>
      <c r="D173" s="180" t="s">
        <v>600</v>
      </c>
      <c r="E173" s="181" t="s">
        <v>975</v>
      </c>
      <c r="F173" s="182" t="s">
        <v>976</v>
      </c>
      <c r="G173" s="183" t="s">
        <v>700</v>
      </c>
      <c r="H173" s="184">
        <v>6</v>
      </c>
      <c r="I173" s="185"/>
      <c r="J173" s="186">
        <f>ROUND(I173*H173,2)</f>
        <v>0</v>
      </c>
      <c r="K173" s="182" t="s">
        <v>604</v>
      </c>
      <c r="L173" s="38"/>
      <c r="M173" s="187" t="s">
        <v>447</v>
      </c>
      <c r="N173" s="188" t="s">
        <v>487</v>
      </c>
      <c r="O173" s="60"/>
      <c r="P173" s="189">
        <f>O173*H173</f>
        <v>0</v>
      </c>
      <c r="Q173" s="189">
        <v>0</v>
      </c>
      <c r="R173" s="189">
        <f>Q173*H173</f>
        <v>0</v>
      </c>
      <c r="S173" s="189">
        <v>0</v>
      </c>
      <c r="T173" s="190">
        <f>S173*H173</f>
        <v>0</v>
      </c>
      <c r="AR173" s="17" t="s">
        <v>605</v>
      </c>
      <c r="AT173" s="17" t="s">
        <v>600</v>
      </c>
      <c r="AU173" s="17" t="s">
        <v>525</v>
      </c>
      <c r="AY173" s="17" t="s">
        <v>598</v>
      </c>
      <c r="BE173" s="191">
        <f>IF(N173="základní",J173,0)</f>
        <v>0</v>
      </c>
      <c r="BF173" s="191">
        <f>IF(N173="snížená",J173,0)</f>
        <v>0</v>
      </c>
      <c r="BG173" s="191">
        <f>IF(N173="zákl. přenesená",J173,0)</f>
        <v>0</v>
      </c>
      <c r="BH173" s="191">
        <f>IF(N173="sníž. přenesená",J173,0)</f>
        <v>0</v>
      </c>
      <c r="BI173" s="191">
        <f>IF(N173="nulová",J173,0)</f>
        <v>0</v>
      </c>
      <c r="BJ173" s="17" t="s">
        <v>523</v>
      </c>
      <c r="BK173" s="191">
        <f>ROUND(I173*H173,2)</f>
        <v>0</v>
      </c>
      <c r="BL173" s="17" t="s">
        <v>605</v>
      </c>
      <c r="BM173" s="17" t="s">
        <v>977</v>
      </c>
    </row>
    <row r="174" spans="2:65" s="12" customFormat="1">
      <c r="B174" s="192"/>
      <c r="C174" s="193"/>
      <c r="D174" s="194" t="s">
        <v>607</v>
      </c>
      <c r="E174" s="195" t="s">
        <v>447</v>
      </c>
      <c r="F174" s="196" t="s">
        <v>1224</v>
      </c>
      <c r="G174" s="193"/>
      <c r="H174" s="197">
        <v>6</v>
      </c>
      <c r="I174" s="198"/>
      <c r="J174" s="193"/>
      <c r="K174" s="193"/>
      <c r="L174" s="199"/>
      <c r="M174" s="200"/>
      <c r="N174" s="201"/>
      <c r="O174" s="201"/>
      <c r="P174" s="201"/>
      <c r="Q174" s="201"/>
      <c r="R174" s="201"/>
      <c r="S174" s="201"/>
      <c r="T174" s="202"/>
      <c r="AT174" s="203" t="s">
        <v>607</v>
      </c>
      <c r="AU174" s="203" t="s">
        <v>525</v>
      </c>
      <c r="AV174" s="12" t="s">
        <v>525</v>
      </c>
      <c r="AW174" s="12" t="s">
        <v>478</v>
      </c>
      <c r="AX174" s="12" t="s">
        <v>523</v>
      </c>
      <c r="AY174" s="203" t="s">
        <v>598</v>
      </c>
    </row>
    <row r="175" spans="2:65" s="1" customFormat="1" ht="16.5" customHeight="1">
      <c r="B175" s="34"/>
      <c r="C175" s="180" t="s">
        <v>848</v>
      </c>
      <c r="D175" s="180" t="s">
        <v>600</v>
      </c>
      <c r="E175" s="181" t="s">
        <v>979</v>
      </c>
      <c r="F175" s="182" t="s">
        <v>980</v>
      </c>
      <c r="G175" s="183" t="s">
        <v>700</v>
      </c>
      <c r="H175" s="184">
        <v>6</v>
      </c>
      <c r="I175" s="185"/>
      <c r="J175" s="186">
        <f>ROUND(I175*H175,2)</f>
        <v>0</v>
      </c>
      <c r="K175" s="182" t="s">
        <v>604</v>
      </c>
      <c r="L175" s="38"/>
      <c r="M175" s="187" t="s">
        <v>447</v>
      </c>
      <c r="N175" s="188" t="s">
        <v>487</v>
      </c>
      <c r="O175" s="60"/>
      <c r="P175" s="189">
        <f>O175*H175</f>
        <v>0</v>
      </c>
      <c r="Q175" s="189">
        <v>0</v>
      </c>
      <c r="R175" s="189">
        <f>Q175*H175</f>
        <v>0</v>
      </c>
      <c r="S175" s="189">
        <v>0</v>
      </c>
      <c r="T175" s="190">
        <f>S175*H175</f>
        <v>0</v>
      </c>
      <c r="AR175" s="17" t="s">
        <v>605</v>
      </c>
      <c r="AT175" s="17" t="s">
        <v>600</v>
      </c>
      <c r="AU175" s="17" t="s">
        <v>525</v>
      </c>
      <c r="AY175" s="17" t="s">
        <v>598</v>
      </c>
      <c r="BE175" s="191">
        <f>IF(N175="základní",J175,0)</f>
        <v>0</v>
      </c>
      <c r="BF175" s="191">
        <f>IF(N175="snížená",J175,0)</f>
        <v>0</v>
      </c>
      <c r="BG175" s="191">
        <f>IF(N175="zákl. přenesená",J175,0)</f>
        <v>0</v>
      </c>
      <c r="BH175" s="191">
        <f>IF(N175="sníž. přenesená",J175,0)</f>
        <v>0</v>
      </c>
      <c r="BI175" s="191">
        <f>IF(N175="nulová",J175,0)</f>
        <v>0</v>
      </c>
      <c r="BJ175" s="17" t="s">
        <v>523</v>
      </c>
      <c r="BK175" s="191">
        <f>ROUND(I175*H175,2)</f>
        <v>0</v>
      </c>
      <c r="BL175" s="17" t="s">
        <v>605</v>
      </c>
      <c r="BM175" s="17" t="s">
        <v>981</v>
      </c>
    </row>
    <row r="176" spans="2:65" s="1" customFormat="1" ht="16.5" customHeight="1">
      <c r="B176" s="34"/>
      <c r="C176" s="180" t="s">
        <v>852</v>
      </c>
      <c r="D176" s="180" t="s">
        <v>600</v>
      </c>
      <c r="E176" s="181" t="s">
        <v>983</v>
      </c>
      <c r="F176" s="182" t="s">
        <v>984</v>
      </c>
      <c r="G176" s="183" t="s">
        <v>700</v>
      </c>
      <c r="H176" s="184">
        <v>6</v>
      </c>
      <c r="I176" s="185"/>
      <c r="J176" s="186">
        <f>ROUND(I176*H176,2)</f>
        <v>0</v>
      </c>
      <c r="K176" s="182" t="s">
        <v>604</v>
      </c>
      <c r="L176" s="38"/>
      <c r="M176" s="187" t="s">
        <v>447</v>
      </c>
      <c r="N176" s="188" t="s">
        <v>487</v>
      </c>
      <c r="O176" s="60"/>
      <c r="P176" s="189">
        <f>O176*H176</f>
        <v>0</v>
      </c>
      <c r="Q176" s="189">
        <v>0</v>
      </c>
      <c r="R176" s="189">
        <f>Q176*H176</f>
        <v>0</v>
      </c>
      <c r="S176" s="189">
        <v>0</v>
      </c>
      <c r="T176" s="190">
        <f>S176*H176</f>
        <v>0</v>
      </c>
      <c r="AR176" s="17" t="s">
        <v>605</v>
      </c>
      <c r="AT176" s="17" t="s">
        <v>600</v>
      </c>
      <c r="AU176" s="17" t="s">
        <v>525</v>
      </c>
      <c r="AY176" s="17" t="s">
        <v>598</v>
      </c>
      <c r="BE176" s="191">
        <f>IF(N176="základní",J176,0)</f>
        <v>0</v>
      </c>
      <c r="BF176" s="191">
        <f>IF(N176="snížená",J176,0)</f>
        <v>0</v>
      </c>
      <c r="BG176" s="191">
        <f>IF(N176="zákl. přenesená",J176,0)</f>
        <v>0</v>
      </c>
      <c r="BH176" s="191">
        <f>IF(N176="sníž. přenesená",J176,0)</f>
        <v>0</v>
      </c>
      <c r="BI176" s="191">
        <f>IF(N176="nulová",J176,0)</f>
        <v>0</v>
      </c>
      <c r="BJ176" s="17" t="s">
        <v>523</v>
      </c>
      <c r="BK176" s="191">
        <f>ROUND(I176*H176,2)</f>
        <v>0</v>
      </c>
      <c r="BL176" s="17" t="s">
        <v>605</v>
      </c>
      <c r="BM176" s="17" t="s">
        <v>985</v>
      </c>
    </row>
    <row r="177" spans="2:65" s="1" customFormat="1" ht="16.5" customHeight="1">
      <c r="B177" s="34"/>
      <c r="C177" s="180" t="s">
        <v>858</v>
      </c>
      <c r="D177" s="180" t="s">
        <v>600</v>
      </c>
      <c r="E177" s="181" t="s">
        <v>1191</v>
      </c>
      <c r="F177" s="182" t="s">
        <v>1192</v>
      </c>
      <c r="G177" s="183" t="s">
        <v>700</v>
      </c>
      <c r="H177" s="184">
        <v>12</v>
      </c>
      <c r="I177" s="185"/>
      <c r="J177" s="186">
        <f>ROUND(I177*H177,2)</f>
        <v>0</v>
      </c>
      <c r="K177" s="182" t="s">
        <v>604</v>
      </c>
      <c r="L177" s="38"/>
      <c r="M177" s="187" t="s">
        <v>447</v>
      </c>
      <c r="N177" s="188" t="s">
        <v>487</v>
      </c>
      <c r="O177" s="60"/>
      <c r="P177" s="189">
        <f>O177*H177</f>
        <v>0</v>
      </c>
      <c r="Q177" s="189">
        <v>8.0000000000000007E-5</v>
      </c>
      <c r="R177" s="189">
        <f>Q177*H177</f>
        <v>9.6000000000000013E-4</v>
      </c>
      <c r="S177" s="189">
        <v>0</v>
      </c>
      <c r="T177" s="190">
        <f>S177*H177</f>
        <v>0</v>
      </c>
      <c r="AR177" s="17" t="s">
        <v>605</v>
      </c>
      <c r="AT177" s="17" t="s">
        <v>600</v>
      </c>
      <c r="AU177" s="17" t="s">
        <v>525</v>
      </c>
      <c r="AY177" s="17" t="s">
        <v>598</v>
      </c>
      <c r="BE177" s="191">
        <f>IF(N177="základní",J177,0)</f>
        <v>0</v>
      </c>
      <c r="BF177" s="191">
        <f>IF(N177="snížená",J177,0)</f>
        <v>0</v>
      </c>
      <c r="BG177" s="191">
        <f>IF(N177="zákl. přenesená",J177,0)</f>
        <v>0</v>
      </c>
      <c r="BH177" s="191">
        <f>IF(N177="sníž. přenesená",J177,0)</f>
        <v>0</v>
      </c>
      <c r="BI177" s="191">
        <f>IF(N177="nulová",J177,0)</f>
        <v>0</v>
      </c>
      <c r="BJ177" s="17" t="s">
        <v>523</v>
      </c>
      <c r="BK177" s="191">
        <f>ROUND(I177*H177,2)</f>
        <v>0</v>
      </c>
      <c r="BL177" s="17" t="s">
        <v>605</v>
      </c>
      <c r="BM177" s="17" t="s">
        <v>1193</v>
      </c>
    </row>
    <row r="178" spans="2:65" s="12" customFormat="1">
      <c r="B178" s="192"/>
      <c r="C178" s="193"/>
      <c r="D178" s="194" t="s">
        <v>607</v>
      </c>
      <c r="E178" s="195" t="s">
        <v>447</v>
      </c>
      <c r="F178" s="196" t="s">
        <v>1180</v>
      </c>
      <c r="G178" s="193"/>
      <c r="H178" s="197">
        <v>12</v>
      </c>
      <c r="I178" s="198"/>
      <c r="J178" s="193"/>
      <c r="K178" s="193"/>
      <c r="L178" s="199"/>
      <c r="M178" s="200"/>
      <c r="N178" s="201"/>
      <c r="O178" s="201"/>
      <c r="P178" s="201"/>
      <c r="Q178" s="201"/>
      <c r="R178" s="201"/>
      <c r="S178" s="201"/>
      <c r="T178" s="202"/>
      <c r="AT178" s="203" t="s">
        <v>607</v>
      </c>
      <c r="AU178" s="203" t="s">
        <v>525</v>
      </c>
      <c r="AV178" s="12" t="s">
        <v>525</v>
      </c>
      <c r="AW178" s="12" t="s">
        <v>478</v>
      </c>
      <c r="AX178" s="12" t="s">
        <v>523</v>
      </c>
      <c r="AY178" s="203" t="s">
        <v>598</v>
      </c>
    </row>
    <row r="179" spans="2:65" s="11" customFormat="1" ht="22.9" customHeight="1">
      <c r="B179" s="164"/>
      <c r="C179" s="165"/>
      <c r="D179" s="166" t="s">
        <v>515</v>
      </c>
      <c r="E179" s="178" t="s">
        <v>986</v>
      </c>
      <c r="F179" s="178" t="s">
        <v>987</v>
      </c>
      <c r="G179" s="165"/>
      <c r="H179" s="165"/>
      <c r="I179" s="168"/>
      <c r="J179" s="179">
        <f>BK179</f>
        <v>0</v>
      </c>
      <c r="K179" s="165"/>
      <c r="L179" s="170"/>
      <c r="M179" s="171"/>
      <c r="N179" s="172"/>
      <c r="O179" s="172"/>
      <c r="P179" s="173">
        <f>SUM(P180:P187)</f>
        <v>0</v>
      </c>
      <c r="Q179" s="172"/>
      <c r="R179" s="173">
        <f>SUM(R180:R187)</f>
        <v>0</v>
      </c>
      <c r="S179" s="172"/>
      <c r="T179" s="174">
        <f>SUM(T180:T187)</f>
        <v>0</v>
      </c>
      <c r="AR179" s="175" t="s">
        <v>523</v>
      </c>
      <c r="AT179" s="176" t="s">
        <v>515</v>
      </c>
      <c r="AU179" s="176" t="s">
        <v>523</v>
      </c>
      <c r="AY179" s="175" t="s">
        <v>598</v>
      </c>
      <c r="BK179" s="177">
        <f>SUM(BK180:BK187)</f>
        <v>0</v>
      </c>
    </row>
    <row r="180" spans="2:65" s="1" customFormat="1" ht="16.5" customHeight="1">
      <c r="B180" s="34"/>
      <c r="C180" s="180" t="s">
        <v>862</v>
      </c>
      <c r="D180" s="180" t="s">
        <v>600</v>
      </c>
      <c r="E180" s="181" t="s">
        <v>989</v>
      </c>
      <c r="F180" s="182" t="s">
        <v>990</v>
      </c>
      <c r="G180" s="183" t="s">
        <v>768</v>
      </c>
      <c r="H180" s="184">
        <v>5.76</v>
      </c>
      <c r="I180" s="185"/>
      <c r="J180" s="186">
        <f>ROUND(I180*H180,2)</f>
        <v>0</v>
      </c>
      <c r="K180" s="182" t="s">
        <v>604</v>
      </c>
      <c r="L180" s="38"/>
      <c r="M180" s="187" t="s">
        <v>447</v>
      </c>
      <c r="N180" s="188" t="s">
        <v>487</v>
      </c>
      <c r="O180" s="60"/>
      <c r="P180" s="189">
        <f>O180*H180</f>
        <v>0</v>
      </c>
      <c r="Q180" s="189">
        <v>0</v>
      </c>
      <c r="R180" s="189">
        <f>Q180*H180</f>
        <v>0</v>
      </c>
      <c r="S180" s="189">
        <v>0</v>
      </c>
      <c r="T180" s="190">
        <f>S180*H180</f>
        <v>0</v>
      </c>
      <c r="AR180" s="17" t="s">
        <v>605</v>
      </c>
      <c r="AT180" s="17" t="s">
        <v>600</v>
      </c>
      <c r="AU180" s="17" t="s">
        <v>525</v>
      </c>
      <c r="AY180" s="17" t="s">
        <v>598</v>
      </c>
      <c r="BE180" s="191">
        <f>IF(N180="základní",J180,0)</f>
        <v>0</v>
      </c>
      <c r="BF180" s="191">
        <f>IF(N180="snížená",J180,0)</f>
        <v>0</v>
      </c>
      <c r="BG180" s="191">
        <f>IF(N180="zákl. přenesená",J180,0)</f>
        <v>0</v>
      </c>
      <c r="BH180" s="191">
        <f>IF(N180="sníž. přenesená",J180,0)</f>
        <v>0</v>
      </c>
      <c r="BI180" s="191">
        <f>IF(N180="nulová",J180,0)</f>
        <v>0</v>
      </c>
      <c r="BJ180" s="17" t="s">
        <v>523</v>
      </c>
      <c r="BK180" s="191">
        <f>ROUND(I180*H180,2)</f>
        <v>0</v>
      </c>
      <c r="BL180" s="17" t="s">
        <v>605</v>
      </c>
      <c r="BM180" s="17" t="s">
        <v>991</v>
      </c>
    </row>
    <row r="181" spans="2:65" s="1" customFormat="1" ht="16.5" customHeight="1">
      <c r="B181" s="34"/>
      <c r="C181" s="180" t="s">
        <v>867</v>
      </c>
      <c r="D181" s="180" t="s">
        <v>600</v>
      </c>
      <c r="E181" s="181" t="s">
        <v>993</v>
      </c>
      <c r="F181" s="182" t="s">
        <v>994</v>
      </c>
      <c r="G181" s="183" t="s">
        <v>768</v>
      </c>
      <c r="H181" s="184">
        <v>80.64</v>
      </c>
      <c r="I181" s="185"/>
      <c r="J181" s="186">
        <f>ROUND(I181*H181,2)</f>
        <v>0</v>
      </c>
      <c r="K181" s="182" t="s">
        <v>604</v>
      </c>
      <c r="L181" s="38"/>
      <c r="M181" s="187" t="s">
        <v>447</v>
      </c>
      <c r="N181" s="188" t="s">
        <v>487</v>
      </c>
      <c r="O181" s="60"/>
      <c r="P181" s="189">
        <f>O181*H181</f>
        <v>0</v>
      </c>
      <c r="Q181" s="189">
        <v>0</v>
      </c>
      <c r="R181" s="189">
        <f>Q181*H181</f>
        <v>0</v>
      </c>
      <c r="S181" s="189">
        <v>0</v>
      </c>
      <c r="T181" s="190">
        <f>S181*H181</f>
        <v>0</v>
      </c>
      <c r="AR181" s="17" t="s">
        <v>605</v>
      </c>
      <c r="AT181" s="17" t="s">
        <v>600</v>
      </c>
      <c r="AU181" s="17" t="s">
        <v>525</v>
      </c>
      <c r="AY181" s="17" t="s">
        <v>598</v>
      </c>
      <c r="BE181" s="191">
        <f>IF(N181="základní",J181,0)</f>
        <v>0</v>
      </c>
      <c r="BF181" s="191">
        <f>IF(N181="snížená",J181,0)</f>
        <v>0</v>
      </c>
      <c r="BG181" s="191">
        <f>IF(N181="zákl. přenesená",J181,0)</f>
        <v>0</v>
      </c>
      <c r="BH181" s="191">
        <f>IF(N181="sníž. přenesená",J181,0)</f>
        <v>0</v>
      </c>
      <c r="BI181" s="191">
        <f>IF(N181="nulová",J181,0)</f>
        <v>0</v>
      </c>
      <c r="BJ181" s="17" t="s">
        <v>523</v>
      </c>
      <c r="BK181" s="191">
        <f>ROUND(I181*H181,2)</f>
        <v>0</v>
      </c>
      <c r="BL181" s="17" t="s">
        <v>605</v>
      </c>
      <c r="BM181" s="17" t="s">
        <v>995</v>
      </c>
    </row>
    <row r="182" spans="2:65" s="12" customFormat="1">
      <c r="B182" s="192"/>
      <c r="C182" s="193"/>
      <c r="D182" s="194" t="s">
        <v>607</v>
      </c>
      <c r="E182" s="193"/>
      <c r="F182" s="196" t="s">
        <v>1225</v>
      </c>
      <c r="G182" s="193"/>
      <c r="H182" s="197">
        <v>80.64</v>
      </c>
      <c r="I182" s="198"/>
      <c r="J182" s="193"/>
      <c r="K182" s="193"/>
      <c r="L182" s="199"/>
      <c r="M182" s="200"/>
      <c r="N182" s="201"/>
      <c r="O182" s="201"/>
      <c r="P182" s="201"/>
      <c r="Q182" s="201"/>
      <c r="R182" s="201"/>
      <c r="S182" s="201"/>
      <c r="T182" s="202"/>
      <c r="AT182" s="203" t="s">
        <v>607</v>
      </c>
      <c r="AU182" s="203" t="s">
        <v>525</v>
      </c>
      <c r="AV182" s="12" t="s">
        <v>525</v>
      </c>
      <c r="AW182" s="12" t="s">
        <v>450</v>
      </c>
      <c r="AX182" s="12" t="s">
        <v>523</v>
      </c>
      <c r="AY182" s="203" t="s">
        <v>598</v>
      </c>
    </row>
    <row r="183" spans="2:65" s="1" customFormat="1" ht="16.5" customHeight="1">
      <c r="B183" s="34"/>
      <c r="C183" s="180" t="s">
        <v>872</v>
      </c>
      <c r="D183" s="180" t="s">
        <v>600</v>
      </c>
      <c r="E183" s="181" t="s">
        <v>998</v>
      </c>
      <c r="F183" s="182" t="s">
        <v>999</v>
      </c>
      <c r="G183" s="183" t="s">
        <v>768</v>
      </c>
      <c r="H183" s="184">
        <v>9.0229999999999997</v>
      </c>
      <c r="I183" s="185"/>
      <c r="J183" s="186">
        <f>ROUND(I183*H183,2)</f>
        <v>0</v>
      </c>
      <c r="K183" s="182" t="s">
        <v>604</v>
      </c>
      <c r="L183" s="38"/>
      <c r="M183" s="187" t="s">
        <v>447</v>
      </c>
      <c r="N183" s="188" t="s">
        <v>487</v>
      </c>
      <c r="O183" s="60"/>
      <c r="P183" s="189">
        <f>O183*H183</f>
        <v>0</v>
      </c>
      <c r="Q183" s="189">
        <v>0</v>
      </c>
      <c r="R183" s="189">
        <f>Q183*H183</f>
        <v>0</v>
      </c>
      <c r="S183" s="189">
        <v>0</v>
      </c>
      <c r="T183" s="190">
        <f>S183*H183</f>
        <v>0</v>
      </c>
      <c r="AR183" s="17" t="s">
        <v>605</v>
      </c>
      <c r="AT183" s="17" t="s">
        <v>600</v>
      </c>
      <c r="AU183" s="17" t="s">
        <v>525</v>
      </c>
      <c r="AY183" s="17" t="s">
        <v>598</v>
      </c>
      <c r="BE183" s="191">
        <f>IF(N183="základní",J183,0)</f>
        <v>0</v>
      </c>
      <c r="BF183" s="191">
        <f>IF(N183="snížená",J183,0)</f>
        <v>0</v>
      </c>
      <c r="BG183" s="191">
        <f>IF(N183="zákl. přenesená",J183,0)</f>
        <v>0</v>
      </c>
      <c r="BH183" s="191">
        <f>IF(N183="sníž. přenesená",J183,0)</f>
        <v>0</v>
      </c>
      <c r="BI183" s="191">
        <f>IF(N183="nulová",J183,0)</f>
        <v>0</v>
      </c>
      <c r="BJ183" s="17" t="s">
        <v>523</v>
      </c>
      <c r="BK183" s="191">
        <f>ROUND(I183*H183,2)</f>
        <v>0</v>
      </c>
      <c r="BL183" s="17" t="s">
        <v>605</v>
      </c>
      <c r="BM183" s="17" t="s">
        <v>1000</v>
      </c>
    </row>
    <row r="184" spans="2:65" s="12" customFormat="1">
      <c r="B184" s="192"/>
      <c r="C184" s="193"/>
      <c r="D184" s="194" t="s">
        <v>607</v>
      </c>
      <c r="E184" s="195" t="s">
        <v>447</v>
      </c>
      <c r="F184" s="196" t="s">
        <v>1196</v>
      </c>
      <c r="G184" s="193"/>
      <c r="H184" s="197">
        <v>9.0229999999999997</v>
      </c>
      <c r="I184" s="198"/>
      <c r="J184" s="193"/>
      <c r="K184" s="193"/>
      <c r="L184" s="199"/>
      <c r="M184" s="200"/>
      <c r="N184" s="201"/>
      <c r="O184" s="201"/>
      <c r="P184" s="201"/>
      <c r="Q184" s="201"/>
      <c r="R184" s="201"/>
      <c r="S184" s="201"/>
      <c r="T184" s="202"/>
      <c r="AT184" s="203" t="s">
        <v>607</v>
      </c>
      <c r="AU184" s="203" t="s">
        <v>525</v>
      </c>
      <c r="AV184" s="12" t="s">
        <v>525</v>
      </c>
      <c r="AW184" s="12" t="s">
        <v>478</v>
      </c>
      <c r="AX184" s="12" t="s">
        <v>523</v>
      </c>
      <c r="AY184" s="203" t="s">
        <v>598</v>
      </c>
    </row>
    <row r="185" spans="2:65" s="1" customFormat="1" ht="16.5" customHeight="1">
      <c r="B185" s="34"/>
      <c r="C185" s="180" t="s">
        <v>876</v>
      </c>
      <c r="D185" s="180" t="s">
        <v>600</v>
      </c>
      <c r="E185" s="181" t="s">
        <v>1003</v>
      </c>
      <c r="F185" s="182" t="s">
        <v>1004</v>
      </c>
      <c r="G185" s="183" t="s">
        <v>768</v>
      </c>
      <c r="H185" s="184">
        <v>0.99</v>
      </c>
      <c r="I185" s="185"/>
      <c r="J185" s="186">
        <f>ROUND(I185*H185,2)</f>
        <v>0</v>
      </c>
      <c r="K185" s="182" t="s">
        <v>604</v>
      </c>
      <c r="L185" s="38"/>
      <c r="M185" s="187" t="s">
        <v>447</v>
      </c>
      <c r="N185" s="188" t="s">
        <v>487</v>
      </c>
      <c r="O185" s="60"/>
      <c r="P185" s="189">
        <f>O185*H185</f>
        <v>0</v>
      </c>
      <c r="Q185" s="189">
        <v>0</v>
      </c>
      <c r="R185" s="189">
        <f>Q185*H185</f>
        <v>0</v>
      </c>
      <c r="S185" s="189">
        <v>0</v>
      </c>
      <c r="T185" s="190">
        <f>S185*H185</f>
        <v>0</v>
      </c>
      <c r="AR185" s="17" t="s">
        <v>605</v>
      </c>
      <c r="AT185" s="17" t="s">
        <v>600</v>
      </c>
      <c r="AU185" s="17" t="s">
        <v>525</v>
      </c>
      <c r="AY185" s="17" t="s">
        <v>598</v>
      </c>
      <c r="BE185" s="191">
        <f>IF(N185="základní",J185,0)</f>
        <v>0</v>
      </c>
      <c r="BF185" s="191">
        <f>IF(N185="snížená",J185,0)</f>
        <v>0</v>
      </c>
      <c r="BG185" s="191">
        <f>IF(N185="zákl. přenesená",J185,0)</f>
        <v>0</v>
      </c>
      <c r="BH185" s="191">
        <f>IF(N185="sníž. přenesená",J185,0)</f>
        <v>0</v>
      </c>
      <c r="BI185" s="191">
        <f>IF(N185="nulová",J185,0)</f>
        <v>0</v>
      </c>
      <c r="BJ185" s="17" t="s">
        <v>523</v>
      </c>
      <c r="BK185" s="191">
        <f>ROUND(I185*H185,2)</f>
        <v>0</v>
      </c>
      <c r="BL185" s="17" t="s">
        <v>605</v>
      </c>
      <c r="BM185" s="17" t="s">
        <v>1005</v>
      </c>
    </row>
    <row r="186" spans="2:65" s="1" customFormat="1" ht="16.5" customHeight="1">
      <c r="B186" s="34"/>
      <c r="C186" s="180" t="s">
        <v>880</v>
      </c>
      <c r="D186" s="180" t="s">
        <v>600</v>
      </c>
      <c r="E186" s="181" t="s">
        <v>1008</v>
      </c>
      <c r="F186" s="182" t="s">
        <v>1009</v>
      </c>
      <c r="G186" s="183" t="s">
        <v>768</v>
      </c>
      <c r="H186" s="184">
        <v>4.5449999999999999</v>
      </c>
      <c r="I186" s="185"/>
      <c r="J186" s="186">
        <f>ROUND(I186*H186,2)</f>
        <v>0</v>
      </c>
      <c r="K186" s="182" t="s">
        <v>604</v>
      </c>
      <c r="L186" s="38"/>
      <c r="M186" s="187" t="s">
        <v>447</v>
      </c>
      <c r="N186" s="188" t="s">
        <v>487</v>
      </c>
      <c r="O186" s="60"/>
      <c r="P186" s="189">
        <f>O186*H186</f>
        <v>0</v>
      </c>
      <c r="Q186" s="189">
        <v>0</v>
      </c>
      <c r="R186" s="189">
        <f>Q186*H186</f>
        <v>0</v>
      </c>
      <c r="S186" s="189">
        <v>0</v>
      </c>
      <c r="T186" s="190">
        <f>S186*H186</f>
        <v>0</v>
      </c>
      <c r="AR186" s="17" t="s">
        <v>605</v>
      </c>
      <c r="AT186" s="17" t="s">
        <v>600</v>
      </c>
      <c r="AU186" s="17" t="s">
        <v>525</v>
      </c>
      <c r="AY186" s="17" t="s">
        <v>598</v>
      </c>
      <c r="BE186" s="191">
        <f>IF(N186="základní",J186,0)</f>
        <v>0</v>
      </c>
      <c r="BF186" s="191">
        <f>IF(N186="snížená",J186,0)</f>
        <v>0</v>
      </c>
      <c r="BG186" s="191">
        <f>IF(N186="zákl. přenesená",J186,0)</f>
        <v>0</v>
      </c>
      <c r="BH186" s="191">
        <f>IF(N186="sníž. přenesená",J186,0)</f>
        <v>0</v>
      </c>
      <c r="BI186" s="191">
        <f>IF(N186="nulová",J186,0)</f>
        <v>0</v>
      </c>
      <c r="BJ186" s="17" t="s">
        <v>523</v>
      </c>
      <c r="BK186" s="191">
        <f>ROUND(I186*H186,2)</f>
        <v>0</v>
      </c>
      <c r="BL186" s="17" t="s">
        <v>605</v>
      </c>
      <c r="BM186" s="17" t="s">
        <v>1010</v>
      </c>
    </row>
    <row r="187" spans="2:65" s="12" customFormat="1">
      <c r="B187" s="192"/>
      <c r="C187" s="193"/>
      <c r="D187" s="194" t="s">
        <v>607</v>
      </c>
      <c r="E187" s="195" t="s">
        <v>447</v>
      </c>
      <c r="F187" s="196" t="s">
        <v>1197</v>
      </c>
      <c r="G187" s="193"/>
      <c r="H187" s="197">
        <v>4.5449999999999999</v>
      </c>
      <c r="I187" s="198"/>
      <c r="J187" s="193"/>
      <c r="K187" s="193"/>
      <c r="L187" s="199"/>
      <c r="M187" s="200"/>
      <c r="N187" s="201"/>
      <c r="O187" s="201"/>
      <c r="P187" s="201"/>
      <c r="Q187" s="201"/>
      <c r="R187" s="201"/>
      <c r="S187" s="201"/>
      <c r="T187" s="202"/>
      <c r="AT187" s="203" t="s">
        <v>607</v>
      </c>
      <c r="AU187" s="203" t="s">
        <v>525</v>
      </c>
      <c r="AV187" s="12" t="s">
        <v>525</v>
      </c>
      <c r="AW187" s="12" t="s">
        <v>478</v>
      </c>
      <c r="AX187" s="12" t="s">
        <v>523</v>
      </c>
      <c r="AY187" s="203" t="s">
        <v>598</v>
      </c>
    </row>
    <row r="188" spans="2:65" s="11" customFormat="1" ht="22.9" customHeight="1">
      <c r="B188" s="164"/>
      <c r="C188" s="165"/>
      <c r="D188" s="166" t="s">
        <v>515</v>
      </c>
      <c r="E188" s="178" t="s">
        <v>1012</v>
      </c>
      <c r="F188" s="178" t="s">
        <v>1013</v>
      </c>
      <c r="G188" s="165"/>
      <c r="H188" s="165"/>
      <c r="I188" s="168"/>
      <c r="J188" s="179">
        <f>BK188</f>
        <v>0</v>
      </c>
      <c r="K188" s="165"/>
      <c r="L188" s="170"/>
      <c r="M188" s="171"/>
      <c r="N188" s="172"/>
      <c r="O188" s="172"/>
      <c r="P188" s="173">
        <f>P189</f>
        <v>0</v>
      </c>
      <c r="Q188" s="172"/>
      <c r="R188" s="173">
        <f>R189</f>
        <v>0</v>
      </c>
      <c r="S188" s="172"/>
      <c r="T188" s="174">
        <f>T189</f>
        <v>0</v>
      </c>
      <c r="AR188" s="175" t="s">
        <v>523</v>
      </c>
      <c r="AT188" s="176" t="s">
        <v>515</v>
      </c>
      <c r="AU188" s="176" t="s">
        <v>523</v>
      </c>
      <c r="AY188" s="175" t="s">
        <v>598</v>
      </c>
      <c r="BK188" s="177">
        <f>BK189</f>
        <v>0</v>
      </c>
    </row>
    <row r="189" spans="2:65" s="1" customFormat="1" ht="16.5" customHeight="1">
      <c r="B189" s="34"/>
      <c r="C189" s="180" t="s">
        <v>884</v>
      </c>
      <c r="D189" s="180" t="s">
        <v>600</v>
      </c>
      <c r="E189" s="181" t="s">
        <v>1015</v>
      </c>
      <c r="F189" s="182" t="s">
        <v>1016</v>
      </c>
      <c r="G189" s="183" t="s">
        <v>768</v>
      </c>
      <c r="H189" s="184">
        <v>52.567</v>
      </c>
      <c r="I189" s="185"/>
      <c r="J189" s="186">
        <f>ROUND(I189*H189,2)</f>
        <v>0</v>
      </c>
      <c r="K189" s="182" t="s">
        <v>604</v>
      </c>
      <c r="L189" s="38"/>
      <c r="M189" s="238" t="s">
        <v>447</v>
      </c>
      <c r="N189" s="239" t="s">
        <v>487</v>
      </c>
      <c r="O189" s="240"/>
      <c r="P189" s="241">
        <f>O189*H189</f>
        <v>0</v>
      </c>
      <c r="Q189" s="241">
        <v>0</v>
      </c>
      <c r="R189" s="241">
        <f>Q189*H189</f>
        <v>0</v>
      </c>
      <c r="S189" s="241">
        <v>0</v>
      </c>
      <c r="T189" s="242">
        <f>S189*H189</f>
        <v>0</v>
      </c>
      <c r="AR189" s="17" t="s">
        <v>605</v>
      </c>
      <c r="AT189" s="17" t="s">
        <v>600</v>
      </c>
      <c r="AU189" s="17" t="s">
        <v>525</v>
      </c>
      <c r="AY189" s="17" t="s">
        <v>598</v>
      </c>
      <c r="BE189" s="191">
        <f>IF(N189="základní",J189,0)</f>
        <v>0</v>
      </c>
      <c r="BF189" s="191">
        <f>IF(N189="snížená",J189,0)</f>
        <v>0</v>
      </c>
      <c r="BG189" s="191">
        <f>IF(N189="zákl. přenesená",J189,0)</f>
        <v>0</v>
      </c>
      <c r="BH189" s="191">
        <f>IF(N189="sníž. přenesená",J189,0)</f>
        <v>0</v>
      </c>
      <c r="BI189" s="191">
        <f>IF(N189="nulová",J189,0)</f>
        <v>0</v>
      </c>
      <c r="BJ189" s="17" t="s">
        <v>523</v>
      </c>
      <c r="BK189" s="191">
        <f>ROUND(I189*H189,2)</f>
        <v>0</v>
      </c>
      <c r="BL189" s="17" t="s">
        <v>605</v>
      </c>
      <c r="BM189" s="17" t="s">
        <v>1017</v>
      </c>
    </row>
    <row r="190" spans="2:65" s="1" customFormat="1" ht="6.95" customHeight="1">
      <c r="B190" s="46"/>
      <c r="C190" s="47"/>
      <c r="D190" s="47"/>
      <c r="E190" s="47"/>
      <c r="F190" s="47"/>
      <c r="G190" s="47"/>
      <c r="H190" s="47"/>
      <c r="I190" s="132"/>
      <c r="J190" s="47"/>
      <c r="K190" s="47"/>
      <c r="L190" s="38"/>
    </row>
  </sheetData>
  <mergeCells count="12">
    <mergeCell ref="L2:V2"/>
    <mergeCell ref="E50:H50"/>
    <mergeCell ref="E52:H52"/>
    <mergeCell ref="E54:H54"/>
    <mergeCell ref="E85:H85"/>
    <mergeCell ref="E83:H83"/>
    <mergeCell ref="E81:H81"/>
    <mergeCell ref="E7:H7"/>
    <mergeCell ref="E9:H9"/>
    <mergeCell ref="E11:H11"/>
    <mergeCell ref="E20:H20"/>
    <mergeCell ref="E29:H29"/>
  </mergeCells>
  <phoneticPr fontId="0" type="noConversion"/>
  <pageMargins left="0.39374999999999999" right="0.39374999999999999" top="0.39374999999999999" bottom="0.39374999999999999" header="0" footer="0"/>
  <pageSetup orientation="landscape" blackAndWhite="1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B2:BM354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style="104" customWidth="1"/>
    <col min="10" max="10" width="23.5" customWidth="1"/>
    <col min="11" max="11" width="15.5" hidden="1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46" ht="36.950000000000003" customHeight="1">
      <c r="L2" s="453"/>
      <c r="M2" s="453"/>
      <c r="N2" s="453"/>
      <c r="O2" s="453"/>
      <c r="P2" s="453"/>
      <c r="Q2" s="453"/>
      <c r="R2" s="453"/>
      <c r="S2" s="453"/>
      <c r="T2" s="453"/>
      <c r="U2" s="453"/>
      <c r="V2" s="453"/>
      <c r="AT2" s="17" t="s">
        <v>547</v>
      </c>
    </row>
    <row r="3" spans="2:46" ht="6.95" customHeight="1">
      <c r="B3" s="105"/>
      <c r="C3" s="106"/>
      <c r="D3" s="106"/>
      <c r="E3" s="106"/>
      <c r="F3" s="106"/>
      <c r="G3" s="106"/>
      <c r="H3" s="106"/>
      <c r="I3" s="107"/>
      <c r="J3" s="106"/>
      <c r="K3" s="106"/>
      <c r="L3" s="20"/>
      <c r="AT3" s="17" t="s">
        <v>525</v>
      </c>
    </row>
    <row r="4" spans="2:46" ht="24.95" customHeight="1">
      <c r="B4" s="20"/>
      <c r="D4" s="108" t="s">
        <v>566</v>
      </c>
      <c r="L4" s="20"/>
      <c r="M4" s="24" t="s">
        <v>456</v>
      </c>
      <c r="AT4" s="17" t="s">
        <v>450</v>
      </c>
    </row>
    <row r="5" spans="2:46" ht="6.95" customHeight="1">
      <c r="B5" s="20"/>
      <c r="L5" s="20"/>
    </row>
    <row r="6" spans="2:46" ht="12" customHeight="1">
      <c r="B6" s="20"/>
      <c r="D6" s="109" t="s">
        <v>462</v>
      </c>
      <c r="L6" s="20"/>
    </row>
    <row r="7" spans="2:46" ht="16.5" customHeight="1">
      <c r="B7" s="20"/>
      <c r="E7" s="487" t="str">
        <f>'Rekapitulace stavby'!K6</f>
        <v>Kanalizace Klučov - napojení místních částí Žhery a Skramníky - UZ+ NN - doplnění dotazů</v>
      </c>
      <c r="F7" s="488"/>
      <c r="G7" s="488"/>
      <c r="H7" s="488"/>
      <c r="L7" s="20"/>
    </row>
    <row r="8" spans="2:46" s="1" customFormat="1" ht="12" customHeight="1">
      <c r="B8" s="38"/>
      <c r="D8" s="109" t="s">
        <v>567</v>
      </c>
      <c r="I8" s="110"/>
      <c r="L8" s="38"/>
    </row>
    <row r="9" spans="2:46" s="1" customFormat="1" ht="36.950000000000003" customHeight="1">
      <c r="B9" s="38"/>
      <c r="E9" s="489" t="s">
        <v>1226</v>
      </c>
      <c r="F9" s="490"/>
      <c r="G9" s="490"/>
      <c r="H9" s="490"/>
      <c r="I9" s="110"/>
      <c r="L9" s="38"/>
    </row>
    <row r="10" spans="2:46" s="1" customFormat="1">
      <c r="B10" s="38"/>
      <c r="I10" s="110"/>
      <c r="L10" s="38"/>
    </row>
    <row r="11" spans="2:46" s="1" customFormat="1" ht="12" customHeight="1">
      <c r="B11" s="38"/>
      <c r="D11" s="109" t="s">
        <v>464</v>
      </c>
      <c r="F11" s="17" t="s">
        <v>447</v>
      </c>
      <c r="I11" s="111" t="s">
        <v>465</v>
      </c>
      <c r="J11" s="17" t="s">
        <v>447</v>
      </c>
      <c r="L11" s="38"/>
    </row>
    <row r="12" spans="2:46" s="1" customFormat="1" ht="12" customHeight="1">
      <c r="B12" s="38"/>
      <c r="D12" s="109" t="s">
        <v>466</v>
      </c>
      <c r="F12" s="17" t="s">
        <v>472</v>
      </c>
      <c r="I12" s="111" t="s">
        <v>468</v>
      </c>
      <c r="J12" s="112" t="str">
        <f>'Rekapitulace stavby'!AN8</f>
        <v>12. 7. 2018</v>
      </c>
      <c r="L12" s="38"/>
    </row>
    <row r="13" spans="2:46" s="1" customFormat="1" ht="10.9" customHeight="1">
      <c r="B13" s="38"/>
      <c r="I13" s="110"/>
      <c r="L13" s="38"/>
    </row>
    <row r="14" spans="2:46" s="1" customFormat="1" ht="12" customHeight="1">
      <c r="B14" s="38"/>
      <c r="D14" s="109" t="s">
        <v>470</v>
      </c>
      <c r="I14" s="111" t="s">
        <v>471</v>
      </c>
      <c r="J14" s="17" t="str">
        <f>IF('Rekapitulace stavby'!AN10="","",'Rekapitulace stavby'!AN10)</f>
        <v/>
      </c>
      <c r="L14" s="38"/>
    </row>
    <row r="15" spans="2:46" s="1" customFormat="1" ht="18" customHeight="1">
      <c r="B15" s="38"/>
      <c r="E15" s="17" t="str">
        <f>IF('Rekapitulace stavby'!E11="","",'Rekapitulace stavby'!E11)</f>
        <v xml:space="preserve"> </v>
      </c>
      <c r="I15" s="111" t="s">
        <v>473</v>
      </c>
      <c r="J15" s="17" t="str">
        <f>IF('Rekapitulace stavby'!AN11="","",'Rekapitulace stavby'!AN11)</f>
        <v/>
      </c>
      <c r="L15" s="38"/>
    </row>
    <row r="16" spans="2:46" s="1" customFormat="1" ht="6.95" customHeight="1">
      <c r="B16" s="38"/>
      <c r="I16" s="110"/>
      <c r="L16" s="38"/>
    </row>
    <row r="17" spans="2:12" s="1" customFormat="1" ht="12" customHeight="1">
      <c r="B17" s="38"/>
      <c r="D17" s="109" t="s">
        <v>474</v>
      </c>
      <c r="I17" s="111" t="s">
        <v>471</v>
      </c>
      <c r="J17" s="30" t="str">
        <f>'Rekapitulace stavby'!AN13</f>
        <v>Vyplň údaj</v>
      </c>
      <c r="L17" s="38"/>
    </row>
    <row r="18" spans="2:12" s="1" customFormat="1" ht="18" customHeight="1">
      <c r="B18" s="38"/>
      <c r="E18" s="491" t="str">
        <f>'Rekapitulace stavby'!E14</f>
        <v>Vyplň údaj</v>
      </c>
      <c r="F18" s="492"/>
      <c r="G18" s="492"/>
      <c r="H18" s="492"/>
      <c r="I18" s="111" t="s">
        <v>473</v>
      </c>
      <c r="J18" s="30" t="str">
        <f>'Rekapitulace stavby'!AN14</f>
        <v>Vyplň údaj</v>
      </c>
      <c r="L18" s="38"/>
    </row>
    <row r="19" spans="2:12" s="1" customFormat="1" ht="6.95" customHeight="1">
      <c r="B19" s="38"/>
      <c r="I19" s="110"/>
      <c r="L19" s="38"/>
    </row>
    <row r="20" spans="2:12" s="1" customFormat="1" ht="12" customHeight="1">
      <c r="B20" s="38"/>
      <c r="D20" s="109" t="s">
        <v>476</v>
      </c>
      <c r="I20" s="111" t="s">
        <v>471</v>
      </c>
      <c r="J20" s="17" t="str">
        <f>IF('Rekapitulace stavby'!AN16="","",'Rekapitulace stavby'!AN16)</f>
        <v/>
      </c>
      <c r="L20" s="38"/>
    </row>
    <row r="21" spans="2:12" s="1" customFormat="1" ht="18" customHeight="1">
      <c r="B21" s="38"/>
      <c r="E21" s="17" t="str">
        <f>IF('Rekapitulace stavby'!E17="","",'Rekapitulace stavby'!E17)</f>
        <v>Ing. Martin Herman</v>
      </c>
      <c r="I21" s="111" t="s">
        <v>473</v>
      </c>
      <c r="J21" s="17" t="str">
        <f>IF('Rekapitulace stavby'!AN17="","",'Rekapitulace stavby'!AN17)</f>
        <v/>
      </c>
      <c r="L21" s="38"/>
    </row>
    <row r="22" spans="2:12" s="1" customFormat="1" ht="6.95" customHeight="1">
      <c r="B22" s="38"/>
      <c r="I22" s="110"/>
      <c r="L22" s="38"/>
    </row>
    <row r="23" spans="2:12" s="1" customFormat="1" ht="12" customHeight="1">
      <c r="B23" s="38"/>
      <c r="D23" s="109" t="s">
        <v>479</v>
      </c>
      <c r="I23" s="111" t="s">
        <v>471</v>
      </c>
      <c r="J23" s="17" t="str">
        <f>IF('Rekapitulace stavby'!AN19="","",'Rekapitulace stavby'!AN19)</f>
        <v/>
      </c>
      <c r="L23" s="38"/>
    </row>
    <row r="24" spans="2:12" s="1" customFormat="1" ht="18" customHeight="1">
      <c r="B24" s="38"/>
      <c r="E24" s="17" t="str">
        <f>IF('Rekapitulace stavby'!E20="","",'Rekapitulace stavby'!E20)</f>
        <v>VIS s.r.o., Hradec Králové, Dita Paštová</v>
      </c>
      <c r="I24" s="111" t="s">
        <v>473</v>
      </c>
      <c r="J24" s="17" t="str">
        <f>IF('Rekapitulace stavby'!AN20="","",'Rekapitulace stavby'!AN20)</f>
        <v/>
      </c>
      <c r="L24" s="38"/>
    </row>
    <row r="25" spans="2:12" s="1" customFormat="1" ht="6.95" customHeight="1">
      <c r="B25" s="38"/>
      <c r="I25" s="110"/>
      <c r="L25" s="38"/>
    </row>
    <row r="26" spans="2:12" s="1" customFormat="1" ht="12" customHeight="1">
      <c r="B26" s="38"/>
      <c r="D26" s="109" t="s">
        <v>481</v>
      </c>
      <c r="I26" s="110"/>
      <c r="L26" s="38"/>
    </row>
    <row r="27" spans="2:12" s="7" customFormat="1" ht="16.5" customHeight="1">
      <c r="B27" s="113"/>
      <c r="E27" s="493" t="s">
        <v>447</v>
      </c>
      <c r="F27" s="493"/>
      <c r="G27" s="493"/>
      <c r="H27" s="493"/>
      <c r="I27" s="114"/>
      <c r="L27" s="113"/>
    </row>
    <row r="28" spans="2:12" s="1" customFormat="1" ht="6.95" customHeight="1">
      <c r="B28" s="38"/>
      <c r="I28" s="110"/>
      <c r="L28" s="38"/>
    </row>
    <row r="29" spans="2:12" s="1" customFormat="1" ht="6.95" customHeight="1">
      <c r="B29" s="38"/>
      <c r="D29" s="56"/>
      <c r="E29" s="56"/>
      <c r="F29" s="56"/>
      <c r="G29" s="56"/>
      <c r="H29" s="56"/>
      <c r="I29" s="115"/>
      <c r="J29" s="56"/>
      <c r="K29" s="56"/>
      <c r="L29" s="38"/>
    </row>
    <row r="30" spans="2:12" s="1" customFormat="1" ht="25.35" customHeight="1">
      <c r="B30" s="38"/>
      <c r="D30" s="116" t="s">
        <v>482</v>
      </c>
      <c r="I30" s="110"/>
      <c r="J30" s="117">
        <f>ROUND(J90, 2)</f>
        <v>0</v>
      </c>
      <c r="L30" s="38"/>
    </row>
    <row r="31" spans="2:12" s="1" customFormat="1" ht="6.95" customHeight="1">
      <c r="B31" s="38"/>
      <c r="D31" s="56"/>
      <c r="E31" s="56"/>
      <c r="F31" s="56"/>
      <c r="G31" s="56"/>
      <c r="H31" s="56"/>
      <c r="I31" s="115"/>
      <c r="J31" s="56"/>
      <c r="K31" s="56"/>
      <c r="L31" s="38"/>
    </row>
    <row r="32" spans="2:12" s="1" customFormat="1" ht="14.45" customHeight="1">
      <c r="B32" s="38"/>
      <c r="F32" s="118" t="s">
        <v>484</v>
      </c>
      <c r="I32" s="119" t="s">
        <v>483</v>
      </c>
      <c r="J32" s="118" t="s">
        <v>485</v>
      </c>
      <c r="L32" s="38"/>
    </row>
    <row r="33" spans="2:12" s="1" customFormat="1" ht="14.45" customHeight="1">
      <c r="B33" s="38"/>
      <c r="D33" s="109" t="s">
        <v>486</v>
      </c>
      <c r="E33" s="109" t="s">
        <v>487</v>
      </c>
      <c r="F33" s="120">
        <f>ROUND((SUM(BE90:BE353)),  2)</f>
        <v>0</v>
      </c>
      <c r="I33" s="121">
        <v>0.21</v>
      </c>
      <c r="J33" s="120">
        <f>ROUND(((SUM(BE90:BE353))*I33),  2)</f>
        <v>0</v>
      </c>
      <c r="L33" s="38"/>
    </row>
    <row r="34" spans="2:12" s="1" customFormat="1" ht="14.45" customHeight="1">
      <c r="B34" s="38"/>
      <c r="E34" s="109" t="s">
        <v>488</v>
      </c>
      <c r="F34" s="120">
        <f>ROUND((SUM(BF90:BF353)),  2)</f>
        <v>0</v>
      </c>
      <c r="I34" s="121">
        <v>0.15</v>
      </c>
      <c r="J34" s="120">
        <f>ROUND(((SUM(BF90:BF353))*I34),  2)</f>
        <v>0</v>
      </c>
      <c r="L34" s="38"/>
    </row>
    <row r="35" spans="2:12" s="1" customFormat="1" ht="14.45" hidden="1" customHeight="1">
      <c r="B35" s="38"/>
      <c r="E35" s="109" t="s">
        <v>489</v>
      </c>
      <c r="F35" s="120">
        <f>ROUND((SUM(BG90:BG353)),  2)</f>
        <v>0</v>
      </c>
      <c r="I35" s="121">
        <v>0.21</v>
      </c>
      <c r="J35" s="120">
        <f>0</f>
        <v>0</v>
      </c>
      <c r="L35" s="38"/>
    </row>
    <row r="36" spans="2:12" s="1" customFormat="1" ht="14.45" hidden="1" customHeight="1">
      <c r="B36" s="38"/>
      <c r="E36" s="109" t="s">
        <v>490</v>
      </c>
      <c r="F36" s="120">
        <f>ROUND((SUM(BH90:BH353)),  2)</f>
        <v>0</v>
      </c>
      <c r="I36" s="121">
        <v>0.15</v>
      </c>
      <c r="J36" s="120">
        <f>0</f>
        <v>0</v>
      </c>
      <c r="L36" s="38"/>
    </row>
    <row r="37" spans="2:12" s="1" customFormat="1" ht="14.45" hidden="1" customHeight="1">
      <c r="B37" s="38"/>
      <c r="E37" s="109" t="s">
        <v>491</v>
      </c>
      <c r="F37" s="120">
        <f>ROUND((SUM(BI90:BI353)),  2)</f>
        <v>0</v>
      </c>
      <c r="I37" s="121">
        <v>0</v>
      </c>
      <c r="J37" s="120">
        <f>0</f>
        <v>0</v>
      </c>
      <c r="L37" s="38"/>
    </row>
    <row r="38" spans="2:12" s="1" customFormat="1" ht="6.95" customHeight="1">
      <c r="B38" s="38"/>
      <c r="I38" s="110"/>
      <c r="L38" s="38"/>
    </row>
    <row r="39" spans="2:12" s="1" customFormat="1" ht="25.35" customHeight="1">
      <c r="B39" s="38"/>
      <c r="C39" s="122"/>
      <c r="D39" s="123" t="s">
        <v>492</v>
      </c>
      <c r="E39" s="124"/>
      <c r="F39" s="124"/>
      <c r="G39" s="125" t="s">
        <v>493</v>
      </c>
      <c r="H39" s="126" t="s">
        <v>494</v>
      </c>
      <c r="I39" s="127"/>
      <c r="J39" s="128">
        <f>SUM(J30:J37)</f>
        <v>0</v>
      </c>
      <c r="K39" s="129"/>
      <c r="L39" s="38"/>
    </row>
    <row r="40" spans="2:12" s="1" customFormat="1" ht="14.45" customHeight="1">
      <c r="B40" s="130"/>
      <c r="C40" s="131"/>
      <c r="D40" s="131"/>
      <c r="E40" s="131"/>
      <c r="F40" s="131"/>
      <c r="G40" s="131"/>
      <c r="H40" s="131"/>
      <c r="I40" s="132"/>
      <c r="J40" s="131"/>
      <c r="K40" s="131"/>
      <c r="L40" s="38"/>
    </row>
    <row r="44" spans="2:12" s="1" customFormat="1" ht="6.95" customHeight="1">
      <c r="B44" s="133"/>
      <c r="C44" s="134"/>
      <c r="D44" s="134"/>
      <c r="E44" s="134"/>
      <c r="F44" s="134"/>
      <c r="G44" s="134"/>
      <c r="H44" s="134"/>
      <c r="I44" s="135"/>
      <c r="J44" s="134"/>
      <c r="K44" s="134"/>
      <c r="L44" s="38"/>
    </row>
    <row r="45" spans="2:12" s="1" customFormat="1" ht="24.95" customHeight="1">
      <c r="B45" s="34"/>
      <c r="C45" s="23" t="s">
        <v>569</v>
      </c>
      <c r="D45" s="35"/>
      <c r="E45" s="35"/>
      <c r="F45" s="35"/>
      <c r="G45" s="35"/>
      <c r="H45" s="35"/>
      <c r="I45" s="110"/>
      <c r="J45" s="35"/>
      <c r="K45" s="35"/>
      <c r="L45" s="38"/>
    </row>
    <row r="46" spans="2:12" s="1" customFormat="1" ht="6.95" customHeight="1">
      <c r="B46" s="34"/>
      <c r="C46" s="35"/>
      <c r="D46" s="35"/>
      <c r="E46" s="35"/>
      <c r="F46" s="35"/>
      <c r="G46" s="35"/>
      <c r="H46" s="35"/>
      <c r="I46" s="110"/>
      <c r="J46" s="35"/>
      <c r="K46" s="35"/>
      <c r="L46" s="38"/>
    </row>
    <row r="47" spans="2:12" s="1" customFormat="1" ht="12" customHeight="1">
      <c r="B47" s="34"/>
      <c r="C47" s="29" t="s">
        <v>462</v>
      </c>
      <c r="D47" s="35"/>
      <c r="E47" s="35"/>
      <c r="F47" s="35"/>
      <c r="G47" s="35"/>
      <c r="H47" s="35"/>
      <c r="I47" s="110"/>
      <c r="J47" s="35"/>
      <c r="K47" s="35"/>
      <c r="L47" s="38"/>
    </row>
    <row r="48" spans="2:12" s="1" customFormat="1" ht="16.5" customHeight="1">
      <c r="B48" s="34"/>
      <c r="C48" s="35"/>
      <c r="D48" s="35"/>
      <c r="E48" s="485" t="str">
        <f>E7</f>
        <v>Kanalizace Klučov - napojení místních částí Žhery a Skramníky - UZ+ NN - doplnění dotazů</v>
      </c>
      <c r="F48" s="486"/>
      <c r="G48" s="486"/>
      <c r="H48" s="486"/>
      <c r="I48" s="110"/>
      <c r="J48" s="35"/>
      <c r="K48" s="35"/>
      <c r="L48" s="38"/>
    </row>
    <row r="49" spans="2:47" s="1" customFormat="1" ht="12" customHeight="1">
      <c r="B49" s="34"/>
      <c r="C49" s="29" t="s">
        <v>567</v>
      </c>
      <c r="D49" s="35"/>
      <c r="E49" s="35"/>
      <c r="F49" s="35"/>
      <c r="G49" s="35"/>
      <c r="H49" s="35"/>
      <c r="I49" s="110"/>
      <c r="J49" s="35"/>
      <c r="K49" s="35"/>
      <c r="L49" s="38"/>
    </row>
    <row r="50" spans="2:47" s="1" customFormat="1" ht="16.5" customHeight="1">
      <c r="B50" s="34"/>
      <c r="C50" s="35"/>
      <c r="D50" s="35"/>
      <c r="E50" s="462" t="str">
        <f>E9</f>
        <v>SO_04 - Tlakové kanalizační stoky Skramníky</v>
      </c>
      <c r="F50" s="461"/>
      <c r="G50" s="461"/>
      <c r="H50" s="461"/>
      <c r="I50" s="110"/>
      <c r="J50" s="35"/>
      <c r="K50" s="35"/>
      <c r="L50" s="38"/>
    </row>
    <row r="51" spans="2:47" s="1" customFormat="1" ht="6.95" customHeight="1">
      <c r="B51" s="34"/>
      <c r="C51" s="35"/>
      <c r="D51" s="35"/>
      <c r="E51" s="35"/>
      <c r="F51" s="35"/>
      <c r="G51" s="35"/>
      <c r="H51" s="35"/>
      <c r="I51" s="110"/>
      <c r="J51" s="35"/>
      <c r="K51" s="35"/>
      <c r="L51" s="38"/>
    </row>
    <row r="52" spans="2:47" s="1" customFormat="1" ht="12" customHeight="1">
      <c r="B52" s="34"/>
      <c r="C52" s="29" t="s">
        <v>466</v>
      </c>
      <c r="D52" s="35"/>
      <c r="E52" s="35"/>
      <c r="F52" s="27" t="str">
        <f>F12</f>
        <v xml:space="preserve"> </v>
      </c>
      <c r="G52" s="35"/>
      <c r="H52" s="35"/>
      <c r="I52" s="111" t="s">
        <v>468</v>
      </c>
      <c r="J52" s="55" t="str">
        <f>IF(J12="","",J12)</f>
        <v>12. 7. 2018</v>
      </c>
      <c r="K52" s="35"/>
      <c r="L52" s="38"/>
    </row>
    <row r="53" spans="2:47" s="1" customFormat="1" ht="6.95" customHeight="1">
      <c r="B53" s="34"/>
      <c r="C53" s="35"/>
      <c r="D53" s="35"/>
      <c r="E53" s="35"/>
      <c r="F53" s="35"/>
      <c r="G53" s="35"/>
      <c r="H53" s="35"/>
      <c r="I53" s="110"/>
      <c r="J53" s="35"/>
      <c r="K53" s="35"/>
      <c r="L53" s="38"/>
    </row>
    <row r="54" spans="2:47" s="1" customFormat="1" ht="13.7" customHeight="1">
      <c r="B54" s="34"/>
      <c r="C54" s="29" t="s">
        <v>470</v>
      </c>
      <c r="D54" s="35"/>
      <c r="E54" s="35"/>
      <c r="F54" s="27" t="str">
        <f>E15</f>
        <v xml:space="preserve"> </v>
      </c>
      <c r="G54" s="35"/>
      <c r="H54" s="35"/>
      <c r="I54" s="111" t="s">
        <v>476</v>
      </c>
      <c r="J54" s="32" t="str">
        <f>E21</f>
        <v>Ing. Martin Herman</v>
      </c>
      <c r="K54" s="35"/>
      <c r="L54" s="38"/>
    </row>
    <row r="55" spans="2:47" s="1" customFormat="1" ht="24.95" customHeight="1">
      <c r="B55" s="34"/>
      <c r="C55" s="29" t="s">
        <v>474</v>
      </c>
      <c r="D55" s="35"/>
      <c r="E55" s="35"/>
      <c r="F55" s="27" t="str">
        <f>IF(E18="","",E18)</f>
        <v>Vyplň údaj</v>
      </c>
      <c r="G55" s="35"/>
      <c r="H55" s="35"/>
      <c r="I55" s="111" t="s">
        <v>479</v>
      </c>
      <c r="J55" s="32" t="str">
        <f>E24</f>
        <v>VIS s.r.o., Hradec Králové, Dita Paštová</v>
      </c>
      <c r="K55" s="35"/>
      <c r="L55" s="38"/>
    </row>
    <row r="56" spans="2:47" s="1" customFormat="1" ht="10.35" customHeight="1">
      <c r="B56" s="34"/>
      <c r="C56" s="35"/>
      <c r="D56" s="35"/>
      <c r="E56" s="35"/>
      <c r="F56" s="35"/>
      <c r="G56" s="35"/>
      <c r="H56" s="35"/>
      <c r="I56" s="110"/>
      <c r="J56" s="35"/>
      <c r="K56" s="35"/>
      <c r="L56" s="38"/>
    </row>
    <row r="57" spans="2:47" s="1" customFormat="1" ht="29.25" customHeight="1">
      <c r="B57" s="34"/>
      <c r="C57" s="136" t="s">
        <v>570</v>
      </c>
      <c r="D57" s="42"/>
      <c r="E57" s="42"/>
      <c r="F57" s="42"/>
      <c r="G57" s="42"/>
      <c r="H57" s="42"/>
      <c r="I57" s="137"/>
      <c r="J57" s="138" t="s">
        <v>571</v>
      </c>
      <c r="K57" s="42"/>
      <c r="L57" s="38"/>
    </row>
    <row r="58" spans="2:47" s="1" customFormat="1" ht="10.35" customHeight="1">
      <c r="B58" s="34"/>
      <c r="C58" s="35"/>
      <c r="D58" s="35"/>
      <c r="E58" s="35"/>
      <c r="F58" s="35"/>
      <c r="G58" s="35"/>
      <c r="H58" s="35"/>
      <c r="I58" s="110"/>
      <c r="J58" s="35"/>
      <c r="K58" s="35"/>
      <c r="L58" s="38"/>
    </row>
    <row r="59" spans="2:47" s="1" customFormat="1" ht="22.9" customHeight="1">
      <c r="B59" s="34"/>
      <c r="C59" s="139" t="s">
        <v>572</v>
      </c>
      <c r="D59" s="35"/>
      <c r="E59" s="35"/>
      <c r="F59" s="35"/>
      <c r="G59" s="35"/>
      <c r="H59" s="35"/>
      <c r="I59" s="110"/>
      <c r="J59" s="72">
        <f>J90</f>
        <v>0</v>
      </c>
      <c r="K59" s="35"/>
      <c r="L59" s="38"/>
      <c r="AU59" s="17" t="s">
        <v>573</v>
      </c>
    </row>
    <row r="60" spans="2:47" s="8" customFormat="1" ht="24.95" customHeight="1">
      <c r="B60" s="140"/>
      <c r="C60" s="141"/>
      <c r="D60" s="142" t="s">
        <v>574</v>
      </c>
      <c r="E60" s="143"/>
      <c r="F60" s="143"/>
      <c r="G60" s="143"/>
      <c r="H60" s="143"/>
      <c r="I60" s="144"/>
      <c r="J60" s="145">
        <f>J91</f>
        <v>0</v>
      </c>
      <c r="K60" s="141"/>
      <c r="L60" s="146"/>
    </row>
    <row r="61" spans="2:47" s="9" customFormat="1" ht="19.899999999999999" customHeight="1">
      <c r="B61" s="147"/>
      <c r="C61" s="92"/>
      <c r="D61" s="148" t="s">
        <v>575</v>
      </c>
      <c r="E61" s="149"/>
      <c r="F61" s="149"/>
      <c r="G61" s="149"/>
      <c r="H61" s="149"/>
      <c r="I61" s="150"/>
      <c r="J61" s="151">
        <f>J92</f>
        <v>0</v>
      </c>
      <c r="K61" s="92"/>
      <c r="L61" s="152"/>
    </row>
    <row r="62" spans="2:47" s="9" customFormat="1" ht="19.899999999999999" customHeight="1">
      <c r="B62" s="147"/>
      <c r="C62" s="92"/>
      <c r="D62" s="148" t="s">
        <v>576</v>
      </c>
      <c r="E62" s="149"/>
      <c r="F62" s="149"/>
      <c r="G62" s="149"/>
      <c r="H62" s="149"/>
      <c r="I62" s="150"/>
      <c r="J62" s="151">
        <f>J240</f>
        <v>0</v>
      </c>
      <c r="K62" s="92"/>
      <c r="L62" s="152"/>
    </row>
    <row r="63" spans="2:47" s="9" customFormat="1" ht="19.899999999999999" customHeight="1">
      <c r="B63" s="147"/>
      <c r="C63" s="92"/>
      <c r="D63" s="148" t="s">
        <v>577</v>
      </c>
      <c r="E63" s="149"/>
      <c r="F63" s="149"/>
      <c r="G63" s="149"/>
      <c r="H63" s="149"/>
      <c r="I63" s="150"/>
      <c r="J63" s="151">
        <f>J245</f>
        <v>0</v>
      </c>
      <c r="K63" s="92"/>
      <c r="L63" s="152"/>
    </row>
    <row r="64" spans="2:47" s="9" customFormat="1" ht="19.899999999999999" customHeight="1">
      <c r="B64" s="147"/>
      <c r="C64" s="92"/>
      <c r="D64" s="148" t="s">
        <v>578</v>
      </c>
      <c r="E64" s="149"/>
      <c r="F64" s="149"/>
      <c r="G64" s="149"/>
      <c r="H64" s="149"/>
      <c r="I64" s="150"/>
      <c r="J64" s="151">
        <f>J253</f>
        <v>0</v>
      </c>
      <c r="K64" s="92"/>
      <c r="L64" s="152"/>
    </row>
    <row r="65" spans="2:12" s="9" customFormat="1" ht="19.899999999999999" customHeight="1">
      <c r="B65" s="147"/>
      <c r="C65" s="92"/>
      <c r="D65" s="148" t="s">
        <v>579</v>
      </c>
      <c r="E65" s="149"/>
      <c r="F65" s="149"/>
      <c r="G65" s="149"/>
      <c r="H65" s="149"/>
      <c r="I65" s="150"/>
      <c r="J65" s="151">
        <f>J313</f>
        <v>0</v>
      </c>
      <c r="K65" s="92"/>
      <c r="L65" s="152"/>
    </row>
    <row r="66" spans="2:12" s="9" customFormat="1" ht="19.899999999999999" customHeight="1">
      <c r="B66" s="147"/>
      <c r="C66" s="92"/>
      <c r="D66" s="148" t="s">
        <v>580</v>
      </c>
      <c r="E66" s="149"/>
      <c r="F66" s="149"/>
      <c r="G66" s="149"/>
      <c r="H66" s="149"/>
      <c r="I66" s="150"/>
      <c r="J66" s="151">
        <f>J333</f>
        <v>0</v>
      </c>
      <c r="K66" s="92"/>
      <c r="L66" s="152"/>
    </row>
    <row r="67" spans="2:12" s="9" customFormat="1" ht="19.899999999999999" customHeight="1">
      <c r="B67" s="147"/>
      <c r="C67" s="92"/>
      <c r="D67" s="148" t="s">
        <v>581</v>
      </c>
      <c r="E67" s="149"/>
      <c r="F67" s="149"/>
      <c r="G67" s="149"/>
      <c r="H67" s="149"/>
      <c r="I67" s="150"/>
      <c r="J67" s="151">
        <f>J337</f>
        <v>0</v>
      </c>
      <c r="K67" s="92"/>
      <c r="L67" s="152"/>
    </row>
    <row r="68" spans="2:12" s="9" customFormat="1" ht="19.899999999999999" customHeight="1">
      <c r="B68" s="147"/>
      <c r="C68" s="92"/>
      <c r="D68" s="148" t="s">
        <v>582</v>
      </c>
      <c r="E68" s="149"/>
      <c r="F68" s="149"/>
      <c r="G68" s="149"/>
      <c r="H68" s="149"/>
      <c r="I68" s="150"/>
      <c r="J68" s="151">
        <f>J346</f>
        <v>0</v>
      </c>
      <c r="K68" s="92"/>
      <c r="L68" s="152"/>
    </row>
    <row r="69" spans="2:12" s="8" customFormat="1" ht="24.95" customHeight="1">
      <c r="B69" s="140"/>
      <c r="C69" s="141"/>
      <c r="D69" s="142" t="s">
        <v>1227</v>
      </c>
      <c r="E69" s="143"/>
      <c r="F69" s="143"/>
      <c r="G69" s="143"/>
      <c r="H69" s="143"/>
      <c r="I69" s="144"/>
      <c r="J69" s="145">
        <f>J348</f>
        <v>0</v>
      </c>
      <c r="K69" s="141"/>
      <c r="L69" s="146"/>
    </row>
    <row r="70" spans="2:12" s="9" customFormat="1" ht="19.899999999999999" customHeight="1">
      <c r="B70" s="147"/>
      <c r="C70" s="92"/>
      <c r="D70" s="148" t="s">
        <v>1228</v>
      </c>
      <c r="E70" s="149"/>
      <c r="F70" s="149"/>
      <c r="G70" s="149"/>
      <c r="H70" s="149"/>
      <c r="I70" s="150"/>
      <c r="J70" s="151">
        <f>J349</f>
        <v>0</v>
      </c>
      <c r="K70" s="92"/>
      <c r="L70" s="152"/>
    </row>
    <row r="71" spans="2:12" s="1" customFormat="1" ht="21.75" customHeight="1">
      <c r="B71" s="34"/>
      <c r="C71" s="35"/>
      <c r="D71" s="35"/>
      <c r="E71" s="35"/>
      <c r="F71" s="35"/>
      <c r="G71" s="35"/>
      <c r="H71" s="35"/>
      <c r="I71" s="110"/>
      <c r="J71" s="35"/>
      <c r="K71" s="35"/>
      <c r="L71" s="38"/>
    </row>
    <row r="72" spans="2:12" s="1" customFormat="1" ht="6.95" customHeight="1">
      <c r="B72" s="46"/>
      <c r="C72" s="47"/>
      <c r="D72" s="47"/>
      <c r="E72" s="47"/>
      <c r="F72" s="47"/>
      <c r="G72" s="47"/>
      <c r="H72" s="47"/>
      <c r="I72" s="132"/>
      <c r="J72" s="47"/>
      <c r="K72" s="47"/>
      <c r="L72" s="38"/>
    </row>
    <row r="76" spans="2:12" s="1" customFormat="1" ht="6.95" customHeight="1">
      <c r="B76" s="48"/>
      <c r="C76" s="49"/>
      <c r="D76" s="49"/>
      <c r="E76" s="49"/>
      <c r="F76" s="49"/>
      <c r="G76" s="49"/>
      <c r="H76" s="49"/>
      <c r="I76" s="135"/>
      <c r="J76" s="49"/>
      <c r="K76" s="49"/>
      <c r="L76" s="38"/>
    </row>
    <row r="77" spans="2:12" s="1" customFormat="1" ht="24.95" customHeight="1">
      <c r="B77" s="34"/>
      <c r="C77" s="23" t="s">
        <v>583</v>
      </c>
      <c r="D77" s="35"/>
      <c r="E77" s="35"/>
      <c r="F77" s="35"/>
      <c r="G77" s="35"/>
      <c r="H77" s="35"/>
      <c r="I77" s="110"/>
      <c r="J77" s="35"/>
      <c r="K77" s="35"/>
      <c r="L77" s="38"/>
    </row>
    <row r="78" spans="2:12" s="1" customFormat="1" ht="6.95" customHeight="1">
      <c r="B78" s="34"/>
      <c r="C78" s="35"/>
      <c r="D78" s="35"/>
      <c r="E78" s="35"/>
      <c r="F78" s="35"/>
      <c r="G78" s="35"/>
      <c r="H78" s="35"/>
      <c r="I78" s="110"/>
      <c r="J78" s="35"/>
      <c r="K78" s="35"/>
      <c r="L78" s="38"/>
    </row>
    <row r="79" spans="2:12" s="1" customFormat="1" ht="12" customHeight="1">
      <c r="B79" s="34"/>
      <c r="C79" s="29" t="s">
        <v>462</v>
      </c>
      <c r="D79" s="35"/>
      <c r="E79" s="35"/>
      <c r="F79" s="35"/>
      <c r="G79" s="35"/>
      <c r="H79" s="35"/>
      <c r="I79" s="110"/>
      <c r="J79" s="35"/>
      <c r="K79" s="35"/>
      <c r="L79" s="38"/>
    </row>
    <row r="80" spans="2:12" s="1" customFormat="1" ht="16.5" customHeight="1">
      <c r="B80" s="34"/>
      <c r="C80" s="35"/>
      <c r="D80" s="35"/>
      <c r="E80" s="485" t="str">
        <f>E7</f>
        <v>Kanalizace Klučov - napojení místních částí Žhery a Skramníky - UZ+ NN - doplnění dotazů</v>
      </c>
      <c r="F80" s="486"/>
      <c r="G80" s="486"/>
      <c r="H80" s="486"/>
      <c r="I80" s="110"/>
      <c r="J80" s="35"/>
      <c r="K80" s="35"/>
      <c r="L80" s="38"/>
    </row>
    <row r="81" spans="2:65" s="1" customFormat="1" ht="12" customHeight="1">
      <c r="B81" s="34"/>
      <c r="C81" s="29" t="s">
        <v>567</v>
      </c>
      <c r="D81" s="35"/>
      <c r="E81" s="35"/>
      <c r="F81" s="35"/>
      <c r="G81" s="35"/>
      <c r="H81" s="35"/>
      <c r="I81" s="110"/>
      <c r="J81" s="35"/>
      <c r="K81" s="35"/>
      <c r="L81" s="38"/>
    </row>
    <row r="82" spans="2:65" s="1" customFormat="1" ht="16.5" customHeight="1">
      <c r="B82" s="34"/>
      <c r="C82" s="35"/>
      <c r="D82" s="35"/>
      <c r="E82" s="462" t="str">
        <f>E9</f>
        <v>SO_04 - Tlakové kanalizační stoky Skramníky</v>
      </c>
      <c r="F82" s="461"/>
      <c r="G82" s="461"/>
      <c r="H82" s="461"/>
      <c r="I82" s="110"/>
      <c r="J82" s="35"/>
      <c r="K82" s="35"/>
      <c r="L82" s="38"/>
    </row>
    <row r="83" spans="2:65" s="1" customFormat="1" ht="6.95" customHeight="1">
      <c r="B83" s="34"/>
      <c r="C83" s="35"/>
      <c r="D83" s="35"/>
      <c r="E83" s="35"/>
      <c r="F83" s="35"/>
      <c r="G83" s="35"/>
      <c r="H83" s="35"/>
      <c r="I83" s="110"/>
      <c r="J83" s="35"/>
      <c r="K83" s="35"/>
      <c r="L83" s="38"/>
    </row>
    <row r="84" spans="2:65" s="1" customFormat="1" ht="12" customHeight="1">
      <c r="B84" s="34"/>
      <c r="C84" s="29" t="s">
        <v>466</v>
      </c>
      <c r="D84" s="35"/>
      <c r="E84" s="35"/>
      <c r="F84" s="27" t="str">
        <f>F12</f>
        <v xml:space="preserve"> </v>
      </c>
      <c r="G84" s="35"/>
      <c r="H84" s="35"/>
      <c r="I84" s="111" t="s">
        <v>468</v>
      </c>
      <c r="J84" s="55" t="str">
        <f>IF(J12="","",J12)</f>
        <v>12. 7. 2018</v>
      </c>
      <c r="K84" s="35"/>
      <c r="L84" s="38"/>
    </row>
    <row r="85" spans="2:65" s="1" customFormat="1" ht="6.95" customHeight="1">
      <c r="B85" s="34"/>
      <c r="C85" s="35"/>
      <c r="D85" s="35"/>
      <c r="E85" s="35"/>
      <c r="F85" s="35"/>
      <c r="G85" s="35"/>
      <c r="H85" s="35"/>
      <c r="I85" s="110"/>
      <c r="J85" s="35"/>
      <c r="K85" s="35"/>
      <c r="L85" s="38"/>
    </row>
    <row r="86" spans="2:65" s="1" customFormat="1" ht="13.7" customHeight="1">
      <c r="B86" s="34"/>
      <c r="C86" s="29" t="s">
        <v>470</v>
      </c>
      <c r="D86" s="35"/>
      <c r="E86" s="35"/>
      <c r="F86" s="27" t="str">
        <f>E15</f>
        <v xml:space="preserve"> </v>
      </c>
      <c r="G86" s="35"/>
      <c r="H86" s="35"/>
      <c r="I86" s="111" t="s">
        <v>476</v>
      </c>
      <c r="J86" s="32" t="str">
        <f>E21</f>
        <v>Ing. Martin Herman</v>
      </c>
      <c r="K86" s="35"/>
      <c r="L86" s="38"/>
    </row>
    <row r="87" spans="2:65" s="1" customFormat="1" ht="24.95" customHeight="1">
      <c r="B87" s="34"/>
      <c r="C87" s="29" t="s">
        <v>474</v>
      </c>
      <c r="D87" s="35"/>
      <c r="E87" s="35"/>
      <c r="F87" s="27" t="str">
        <f>IF(E18="","",E18)</f>
        <v>Vyplň údaj</v>
      </c>
      <c r="G87" s="35"/>
      <c r="H87" s="35"/>
      <c r="I87" s="111" t="s">
        <v>479</v>
      </c>
      <c r="J87" s="32" t="str">
        <f>E24</f>
        <v>VIS s.r.o., Hradec Králové, Dita Paštová</v>
      </c>
      <c r="K87" s="35"/>
      <c r="L87" s="38"/>
    </row>
    <row r="88" spans="2:65" s="1" customFormat="1" ht="10.35" customHeight="1">
      <c r="B88" s="34"/>
      <c r="C88" s="35"/>
      <c r="D88" s="35"/>
      <c r="E88" s="35"/>
      <c r="F88" s="35"/>
      <c r="G88" s="35"/>
      <c r="H88" s="35"/>
      <c r="I88" s="110"/>
      <c r="J88" s="35"/>
      <c r="K88" s="35"/>
      <c r="L88" s="38"/>
    </row>
    <row r="89" spans="2:65" s="10" customFormat="1" ht="29.25" customHeight="1">
      <c r="B89" s="153"/>
      <c r="C89" s="154" t="s">
        <v>584</v>
      </c>
      <c r="D89" s="155" t="s">
        <v>501</v>
      </c>
      <c r="E89" s="155" t="s">
        <v>497</v>
      </c>
      <c r="F89" s="155" t="s">
        <v>498</v>
      </c>
      <c r="G89" s="155" t="s">
        <v>585</v>
      </c>
      <c r="H89" s="155" t="s">
        <v>586</v>
      </c>
      <c r="I89" s="156" t="s">
        <v>587</v>
      </c>
      <c r="J89" s="157" t="s">
        <v>571</v>
      </c>
      <c r="K89" s="158" t="s">
        <v>588</v>
      </c>
      <c r="L89" s="159"/>
      <c r="M89" s="63" t="s">
        <v>447</v>
      </c>
      <c r="N89" s="64" t="s">
        <v>486</v>
      </c>
      <c r="O89" s="64" t="s">
        <v>589</v>
      </c>
      <c r="P89" s="64" t="s">
        <v>590</v>
      </c>
      <c r="Q89" s="64" t="s">
        <v>591</v>
      </c>
      <c r="R89" s="64" t="s">
        <v>592</v>
      </c>
      <c r="S89" s="64" t="s">
        <v>593</v>
      </c>
      <c r="T89" s="65" t="s">
        <v>594</v>
      </c>
    </row>
    <row r="90" spans="2:65" s="1" customFormat="1" ht="22.9" customHeight="1">
      <c r="B90" s="34"/>
      <c r="C90" s="70" t="s">
        <v>595</v>
      </c>
      <c r="D90" s="35"/>
      <c r="E90" s="35"/>
      <c r="F90" s="35"/>
      <c r="G90" s="35"/>
      <c r="H90" s="35"/>
      <c r="I90" s="110"/>
      <c r="J90" s="160">
        <f>BK90</f>
        <v>0</v>
      </c>
      <c r="K90" s="35"/>
      <c r="L90" s="38"/>
      <c r="M90" s="66"/>
      <c r="N90" s="67"/>
      <c r="O90" s="67"/>
      <c r="P90" s="161">
        <f>P91+P348</f>
        <v>0</v>
      </c>
      <c r="Q90" s="67"/>
      <c r="R90" s="161">
        <f>R91+R348</f>
        <v>902.00393665000013</v>
      </c>
      <c r="S90" s="67"/>
      <c r="T90" s="162">
        <f>T91+T348</f>
        <v>224.00311000000005</v>
      </c>
      <c r="AT90" s="17" t="s">
        <v>515</v>
      </c>
      <c r="AU90" s="17" t="s">
        <v>573</v>
      </c>
      <c r="BK90" s="163">
        <f>BK91+BK348</f>
        <v>0</v>
      </c>
    </row>
    <row r="91" spans="2:65" s="11" customFormat="1" ht="25.9" customHeight="1">
      <c r="B91" s="164"/>
      <c r="C91" s="165"/>
      <c r="D91" s="166" t="s">
        <v>515</v>
      </c>
      <c r="E91" s="167" t="s">
        <v>596</v>
      </c>
      <c r="F91" s="167" t="s">
        <v>597</v>
      </c>
      <c r="G91" s="165"/>
      <c r="H91" s="165"/>
      <c r="I91" s="168"/>
      <c r="J91" s="169">
        <f>BK91</f>
        <v>0</v>
      </c>
      <c r="K91" s="165"/>
      <c r="L91" s="170"/>
      <c r="M91" s="171"/>
      <c r="N91" s="172"/>
      <c r="O91" s="172"/>
      <c r="P91" s="173">
        <f>P92+P240+P245+P253+P313+P333+P337+P346</f>
        <v>0</v>
      </c>
      <c r="Q91" s="172"/>
      <c r="R91" s="173">
        <f>R92+R240+R245+R253+R313+R333+R337+R346</f>
        <v>901.99777665000011</v>
      </c>
      <c r="S91" s="172"/>
      <c r="T91" s="174">
        <f>T92+T240+T245+T253+T313+T333+T337+T346</f>
        <v>224.00311000000005</v>
      </c>
      <c r="AR91" s="175" t="s">
        <v>523</v>
      </c>
      <c r="AT91" s="176" t="s">
        <v>515</v>
      </c>
      <c r="AU91" s="176" t="s">
        <v>516</v>
      </c>
      <c r="AY91" s="175" t="s">
        <v>598</v>
      </c>
      <c r="BK91" s="177">
        <f>BK92+BK240+BK245+BK253+BK313+BK333+BK337+BK346</f>
        <v>0</v>
      </c>
    </row>
    <row r="92" spans="2:65" s="11" customFormat="1" ht="22.9" customHeight="1">
      <c r="B92" s="164"/>
      <c r="C92" s="165"/>
      <c r="D92" s="166" t="s">
        <v>515</v>
      </c>
      <c r="E92" s="178" t="s">
        <v>523</v>
      </c>
      <c r="F92" s="178" t="s">
        <v>599</v>
      </c>
      <c r="G92" s="165"/>
      <c r="H92" s="165"/>
      <c r="I92" s="168"/>
      <c r="J92" s="179">
        <f>BK92</f>
        <v>0</v>
      </c>
      <c r="K92" s="165"/>
      <c r="L92" s="170"/>
      <c r="M92" s="171"/>
      <c r="N92" s="172"/>
      <c r="O92" s="172"/>
      <c r="P92" s="173">
        <f>SUM(P93:P239)</f>
        <v>0</v>
      </c>
      <c r="Q92" s="172"/>
      <c r="R92" s="173">
        <f>SUM(R93:R239)</f>
        <v>889.42985640000006</v>
      </c>
      <c r="S92" s="172"/>
      <c r="T92" s="174">
        <f>SUM(T93:T239)</f>
        <v>224.00311000000005</v>
      </c>
      <c r="AR92" s="175" t="s">
        <v>523</v>
      </c>
      <c r="AT92" s="176" t="s">
        <v>515</v>
      </c>
      <c r="AU92" s="176" t="s">
        <v>523</v>
      </c>
      <c r="AY92" s="175" t="s">
        <v>598</v>
      </c>
      <c r="BK92" s="177">
        <f>SUM(BK93:BK239)</f>
        <v>0</v>
      </c>
    </row>
    <row r="93" spans="2:65" s="1" customFormat="1" ht="16.5" customHeight="1">
      <c r="B93" s="34"/>
      <c r="C93" s="180" t="s">
        <v>523</v>
      </c>
      <c r="D93" s="180" t="s">
        <v>600</v>
      </c>
      <c r="E93" s="181" t="s">
        <v>1229</v>
      </c>
      <c r="F93" s="182" t="s">
        <v>1230</v>
      </c>
      <c r="G93" s="183" t="s">
        <v>603</v>
      </c>
      <c r="H93" s="184">
        <v>12</v>
      </c>
      <c r="I93" s="185"/>
      <c r="J93" s="186">
        <f>ROUND(I93*H93,2)</f>
        <v>0</v>
      </c>
      <c r="K93" s="182" t="s">
        <v>604</v>
      </c>
      <c r="L93" s="38"/>
      <c r="M93" s="187" t="s">
        <v>447</v>
      </c>
      <c r="N93" s="188" t="s">
        <v>487</v>
      </c>
      <c r="O93" s="60"/>
      <c r="P93" s="189">
        <f>O93*H93</f>
        <v>0</v>
      </c>
      <c r="Q93" s="189">
        <v>0</v>
      </c>
      <c r="R93" s="189">
        <f>Q93*H93</f>
        <v>0</v>
      </c>
      <c r="S93" s="189">
        <v>0.48</v>
      </c>
      <c r="T93" s="190">
        <f>S93*H93</f>
        <v>5.76</v>
      </c>
      <c r="AR93" s="17" t="s">
        <v>605</v>
      </c>
      <c r="AT93" s="17" t="s">
        <v>600</v>
      </c>
      <c r="AU93" s="17" t="s">
        <v>525</v>
      </c>
      <c r="AY93" s="17" t="s">
        <v>598</v>
      </c>
      <c r="BE93" s="191">
        <f>IF(N93="základní",J93,0)</f>
        <v>0</v>
      </c>
      <c r="BF93" s="191">
        <f>IF(N93="snížená",J93,0)</f>
        <v>0</v>
      </c>
      <c r="BG93" s="191">
        <f>IF(N93="zákl. přenesená",J93,0)</f>
        <v>0</v>
      </c>
      <c r="BH93" s="191">
        <f>IF(N93="sníž. přenesená",J93,0)</f>
        <v>0</v>
      </c>
      <c r="BI93" s="191">
        <f>IF(N93="nulová",J93,0)</f>
        <v>0</v>
      </c>
      <c r="BJ93" s="17" t="s">
        <v>523</v>
      </c>
      <c r="BK93" s="191">
        <f>ROUND(I93*H93,2)</f>
        <v>0</v>
      </c>
      <c r="BL93" s="17" t="s">
        <v>605</v>
      </c>
      <c r="BM93" s="17" t="s">
        <v>1231</v>
      </c>
    </row>
    <row r="94" spans="2:65" s="12" customFormat="1">
      <c r="B94" s="192"/>
      <c r="C94" s="193"/>
      <c r="D94" s="194" t="s">
        <v>607</v>
      </c>
      <c r="E94" s="195" t="s">
        <v>447</v>
      </c>
      <c r="F94" s="196" t="s">
        <v>1232</v>
      </c>
      <c r="G94" s="193"/>
      <c r="H94" s="197">
        <v>6</v>
      </c>
      <c r="I94" s="198"/>
      <c r="J94" s="193"/>
      <c r="K94" s="193"/>
      <c r="L94" s="199"/>
      <c r="M94" s="200"/>
      <c r="N94" s="201"/>
      <c r="O94" s="201"/>
      <c r="P94" s="201"/>
      <c r="Q94" s="201"/>
      <c r="R94" s="201"/>
      <c r="S94" s="201"/>
      <c r="T94" s="202"/>
      <c r="AT94" s="203" t="s">
        <v>607</v>
      </c>
      <c r="AU94" s="203" t="s">
        <v>525</v>
      </c>
      <c r="AV94" s="12" t="s">
        <v>525</v>
      </c>
      <c r="AW94" s="12" t="s">
        <v>478</v>
      </c>
      <c r="AX94" s="12" t="s">
        <v>516</v>
      </c>
      <c r="AY94" s="203" t="s">
        <v>598</v>
      </c>
    </row>
    <row r="95" spans="2:65" s="12" customFormat="1">
      <c r="B95" s="192"/>
      <c r="C95" s="193"/>
      <c r="D95" s="194" t="s">
        <v>607</v>
      </c>
      <c r="E95" s="195" t="s">
        <v>447</v>
      </c>
      <c r="F95" s="196" t="s">
        <v>1233</v>
      </c>
      <c r="G95" s="193"/>
      <c r="H95" s="197">
        <v>6</v>
      </c>
      <c r="I95" s="198"/>
      <c r="J95" s="193"/>
      <c r="K95" s="193"/>
      <c r="L95" s="199"/>
      <c r="M95" s="200"/>
      <c r="N95" s="201"/>
      <c r="O95" s="201"/>
      <c r="P95" s="201"/>
      <c r="Q95" s="201"/>
      <c r="R95" s="201"/>
      <c r="S95" s="201"/>
      <c r="T95" s="202"/>
      <c r="AT95" s="203" t="s">
        <v>607</v>
      </c>
      <c r="AU95" s="203" t="s">
        <v>525</v>
      </c>
      <c r="AV95" s="12" t="s">
        <v>525</v>
      </c>
      <c r="AW95" s="12" t="s">
        <v>478</v>
      </c>
      <c r="AX95" s="12" t="s">
        <v>516</v>
      </c>
      <c r="AY95" s="203" t="s">
        <v>598</v>
      </c>
    </row>
    <row r="96" spans="2:65" s="13" customFormat="1">
      <c r="B96" s="204"/>
      <c r="C96" s="205"/>
      <c r="D96" s="194" t="s">
        <v>607</v>
      </c>
      <c r="E96" s="206" t="s">
        <v>447</v>
      </c>
      <c r="F96" s="207" t="s">
        <v>627</v>
      </c>
      <c r="G96" s="205"/>
      <c r="H96" s="208">
        <v>12</v>
      </c>
      <c r="I96" s="209"/>
      <c r="J96" s="205"/>
      <c r="K96" s="205"/>
      <c r="L96" s="210"/>
      <c r="M96" s="211"/>
      <c r="N96" s="212"/>
      <c r="O96" s="212"/>
      <c r="P96" s="212"/>
      <c r="Q96" s="212"/>
      <c r="R96" s="212"/>
      <c r="S96" s="212"/>
      <c r="T96" s="213"/>
      <c r="AT96" s="214" t="s">
        <v>607</v>
      </c>
      <c r="AU96" s="214" t="s">
        <v>525</v>
      </c>
      <c r="AV96" s="13" t="s">
        <v>605</v>
      </c>
      <c r="AW96" s="13" t="s">
        <v>478</v>
      </c>
      <c r="AX96" s="13" t="s">
        <v>523</v>
      </c>
      <c r="AY96" s="214" t="s">
        <v>598</v>
      </c>
    </row>
    <row r="97" spans="2:65" s="1" customFormat="1" ht="16.5" customHeight="1">
      <c r="B97" s="34"/>
      <c r="C97" s="180" t="s">
        <v>525</v>
      </c>
      <c r="D97" s="180" t="s">
        <v>600</v>
      </c>
      <c r="E97" s="181" t="s">
        <v>616</v>
      </c>
      <c r="F97" s="182" t="s">
        <v>617</v>
      </c>
      <c r="G97" s="183" t="s">
        <v>603</v>
      </c>
      <c r="H97" s="184">
        <v>39</v>
      </c>
      <c r="I97" s="185"/>
      <c r="J97" s="186">
        <f>ROUND(I97*H97,2)</f>
        <v>0</v>
      </c>
      <c r="K97" s="182" t="s">
        <v>604</v>
      </c>
      <c r="L97" s="38"/>
      <c r="M97" s="187" t="s">
        <v>447</v>
      </c>
      <c r="N97" s="188" t="s">
        <v>487</v>
      </c>
      <c r="O97" s="60"/>
      <c r="P97" s="189">
        <f>O97*H97</f>
        <v>0</v>
      </c>
      <c r="Q97" s="189">
        <v>0</v>
      </c>
      <c r="R97" s="189">
        <f>Q97*H97</f>
        <v>0</v>
      </c>
      <c r="S97" s="189">
        <v>0.28999999999999998</v>
      </c>
      <c r="T97" s="190">
        <f>S97*H97</f>
        <v>11.309999999999999</v>
      </c>
      <c r="AR97" s="17" t="s">
        <v>605</v>
      </c>
      <c r="AT97" s="17" t="s">
        <v>600</v>
      </c>
      <c r="AU97" s="17" t="s">
        <v>525</v>
      </c>
      <c r="AY97" s="17" t="s">
        <v>598</v>
      </c>
      <c r="BE97" s="191">
        <f>IF(N97="základní",J97,0)</f>
        <v>0</v>
      </c>
      <c r="BF97" s="191">
        <f>IF(N97="snížená",J97,0)</f>
        <v>0</v>
      </c>
      <c r="BG97" s="191">
        <f>IF(N97="zákl. přenesená",J97,0)</f>
        <v>0</v>
      </c>
      <c r="BH97" s="191">
        <f>IF(N97="sníž. přenesená",J97,0)</f>
        <v>0</v>
      </c>
      <c r="BI97" s="191">
        <f>IF(N97="nulová",J97,0)</f>
        <v>0</v>
      </c>
      <c r="BJ97" s="17" t="s">
        <v>523</v>
      </c>
      <c r="BK97" s="191">
        <f>ROUND(I97*H97,2)</f>
        <v>0</v>
      </c>
      <c r="BL97" s="17" t="s">
        <v>605</v>
      </c>
      <c r="BM97" s="17" t="s">
        <v>1234</v>
      </c>
    </row>
    <row r="98" spans="2:65" s="1" customFormat="1" ht="16.5" customHeight="1">
      <c r="B98" s="34"/>
      <c r="C98" s="180" t="s">
        <v>612</v>
      </c>
      <c r="D98" s="180" t="s">
        <v>600</v>
      </c>
      <c r="E98" s="181" t="s">
        <v>620</v>
      </c>
      <c r="F98" s="182" t="s">
        <v>621</v>
      </c>
      <c r="G98" s="183" t="s">
        <v>603</v>
      </c>
      <c r="H98" s="184">
        <v>162.01</v>
      </c>
      <c r="I98" s="185"/>
      <c r="J98" s="186">
        <f>ROUND(I98*H98,2)</f>
        <v>0</v>
      </c>
      <c r="K98" s="182" t="s">
        <v>604</v>
      </c>
      <c r="L98" s="38"/>
      <c r="M98" s="187" t="s">
        <v>447</v>
      </c>
      <c r="N98" s="188" t="s">
        <v>487</v>
      </c>
      <c r="O98" s="60"/>
      <c r="P98" s="189">
        <f>O98*H98</f>
        <v>0</v>
      </c>
      <c r="Q98" s="189">
        <v>0</v>
      </c>
      <c r="R98" s="189">
        <f>Q98*H98</f>
        <v>0</v>
      </c>
      <c r="S98" s="189">
        <v>0.44</v>
      </c>
      <c r="T98" s="190">
        <f>S98*H98</f>
        <v>71.284399999999991</v>
      </c>
      <c r="AR98" s="17" t="s">
        <v>605</v>
      </c>
      <c r="AT98" s="17" t="s">
        <v>600</v>
      </c>
      <c r="AU98" s="17" t="s">
        <v>525</v>
      </c>
      <c r="AY98" s="17" t="s">
        <v>598</v>
      </c>
      <c r="BE98" s="191">
        <f>IF(N98="základní",J98,0)</f>
        <v>0</v>
      </c>
      <c r="BF98" s="191">
        <f>IF(N98="snížená",J98,0)</f>
        <v>0</v>
      </c>
      <c r="BG98" s="191">
        <f>IF(N98="zákl. přenesená",J98,0)</f>
        <v>0</v>
      </c>
      <c r="BH98" s="191">
        <f>IF(N98="sníž. přenesená",J98,0)</f>
        <v>0</v>
      </c>
      <c r="BI98" s="191">
        <f>IF(N98="nulová",J98,0)</f>
        <v>0</v>
      </c>
      <c r="BJ98" s="17" t="s">
        <v>523</v>
      </c>
      <c r="BK98" s="191">
        <f>ROUND(I98*H98,2)</f>
        <v>0</v>
      </c>
      <c r="BL98" s="17" t="s">
        <v>605</v>
      </c>
      <c r="BM98" s="17" t="s">
        <v>622</v>
      </c>
    </row>
    <row r="99" spans="2:65" s="12" customFormat="1">
      <c r="B99" s="192"/>
      <c r="C99" s="193"/>
      <c r="D99" s="194" t="s">
        <v>607</v>
      </c>
      <c r="E99" s="195" t="s">
        <v>447</v>
      </c>
      <c r="F99" s="196" t="s">
        <v>1235</v>
      </c>
      <c r="G99" s="193"/>
      <c r="H99" s="197">
        <v>24</v>
      </c>
      <c r="I99" s="198"/>
      <c r="J99" s="193"/>
      <c r="K99" s="193"/>
      <c r="L99" s="199"/>
      <c r="M99" s="200"/>
      <c r="N99" s="201"/>
      <c r="O99" s="201"/>
      <c r="P99" s="201"/>
      <c r="Q99" s="201"/>
      <c r="R99" s="201"/>
      <c r="S99" s="201"/>
      <c r="T99" s="202"/>
      <c r="AT99" s="203" t="s">
        <v>607</v>
      </c>
      <c r="AU99" s="203" t="s">
        <v>525</v>
      </c>
      <c r="AV99" s="12" t="s">
        <v>525</v>
      </c>
      <c r="AW99" s="12" t="s">
        <v>478</v>
      </c>
      <c r="AX99" s="12" t="s">
        <v>516</v>
      </c>
      <c r="AY99" s="203" t="s">
        <v>598</v>
      </c>
    </row>
    <row r="100" spans="2:65" s="12" customFormat="1">
      <c r="B100" s="192"/>
      <c r="C100" s="193"/>
      <c r="D100" s="194" t="s">
        <v>607</v>
      </c>
      <c r="E100" s="195" t="s">
        <v>447</v>
      </c>
      <c r="F100" s="196" t="s">
        <v>1236</v>
      </c>
      <c r="G100" s="193"/>
      <c r="H100" s="197">
        <v>54</v>
      </c>
      <c r="I100" s="198"/>
      <c r="J100" s="193"/>
      <c r="K100" s="193"/>
      <c r="L100" s="199"/>
      <c r="M100" s="200"/>
      <c r="N100" s="201"/>
      <c r="O100" s="201"/>
      <c r="P100" s="201"/>
      <c r="Q100" s="201"/>
      <c r="R100" s="201"/>
      <c r="S100" s="201"/>
      <c r="T100" s="202"/>
      <c r="AT100" s="203" t="s">
        <v>607</v>
      </c>
      <c r="AU100" s="203" t="s">
        <v>525</v>
      </c>
      <c r="AV100" s="12" t="s">
        <v>525</v>
      </c>
      <c r="AW100" s="12" t="s">
        <v>478</v>
      </c>
      <c r="AX100" s="12" t="s">
        <v>516</v>
      </c>
      <c r="AY100" s="203" t="s">
        <v>598</v>
      </c>
    </row>
    <row r="101" spans="2:65" s="12" customFormat="1">
      <c r="B101" s="192"/>
      <c r="C101" s="193"/>
      <c r="D101" s="194" t="s">
        <v>607</v>
      </c>
      <c r="E101" s="195" t="s">
        <v>447</v>
      </c>
      <c r="F101" s="196" t="s">
        <v>1237</v>
      </c>
      <c r="G101" s="193"/>
      <c r="H101" s="197">
        <v>6.25</v>
      </c>
      <c r="I101" s="198"/>
      <c r="J101" s="193"/>
      <c r="K101" s="193"/>
      <c r="L101" s="199"/>
      <c r="M101" s="200"/>
      <c r="N101" s="201"/>
      <c r="O101" s="201"/>
      <c r="P101" s="201"/>
      <c r="Q101" s="201"/>
      <c r="R101" s="201"/>
      <c r="S101" s="201"/>
      <c r="T101" s="202"/>
      <c r="AT101" s="203" t="s">
        <v>607</v>
      </c>
      <c r="AU101" s="203" t="s">
        <v>525</v>
      </c>
      <c r="AV101" s="12" t="s">
        <v>525</v>
      </c>
      <c r="AW101" s="12" t="s">
        <v>478</v>
      </c>
      <c r="AX101" s="12" t="s">
        <v>516</v>
      </c>
      <c r="AY101" s="203" t="s">
        <v>598</v>
      </c>
    </row>
    <row r="102" spans="2:65" s="12" customFormat="1">
      <c r="B102" s="192"/>
      <c r="C102" s="193"/>
      <c r="D102" s="194" t="s">
        <v>607</v>
      </c>
      <c r="E102" s="195" t="s">
        <v>447</v>
      </c>
      <c r="F102" s="196" t="s">
        <v>806</v>
      </c>
      <c r="G102" s="193"/>
      <c r="H102" s="197">
        <v>77.760000000000005</v>
      </c>
      <c r="I102" s="198"/>
      <c r="J102" s="193"/>
      <c r="K102" s="193"/>
      <c r="L102" s="199"/>
      <c r="M102" s="200"/>
      <c r="N102" s="201"/>
      <c r="O102" s="201"/>
      <c r="P102" s="201"/>
      <c r="Q102" s="201"/>
      <c r="R102" s="201"/>
      <c r="S102" s="201"/>
      <c r="T102" s="202"/>
      <c r="AT102" s="203" t="s">
        <v>607</v>
      </c>
      <c r="AU102" s="203" t="s">
        <v>525</v>
      </c>
      <c r="AV102" s="12" t="s">
        <v>525</v>
      </c>
      <c r="AW102" s="12" t="s">
        <v>478</v>
      </c>
      <c r="AX102" s="12" t="s">
        <v>516</v>
      </c>
      <c r="AY102" s="203" t="s">
        <v>598</v>
      </c>
    </row>
    <row r="103" spans="2:65" s="13" customFormat="1">
      <c r="B103" s="204"/>
      <c r="C103" s="205"/>
      <c r="D103" s="194" t="s">
        <v>607</v>
      </c>
      <c r="E103" s="206" t="s">
        <v>447</v>
      </c>
      <c r="F103" s="207" t="s">
        <v>627</v>
      </c>
      <c r="G103" s="205"/>
      <c r="H103" s="208">
        <v>162.01</v>
      </c>
      <c r="I103" s="209"/>
      <c r="J103" s="205"/>
      <c r="K103" s="205"/>
      <c r="L103" s="210"/>
      <c r="M103" s="211"/>
      <c r="N103" s="212"/>
      <c r="O103" s="212"/>
      <c r="P103" s="212"/>
      <c r="Q103" s="212"/>
      <c r="R103" s="212"/>
      <c r="S103" s="212"/>
      <c r="T103" s="213"/>
      <c r="AT103" s="214" t="s">
        <v>607</v>
      </c>
      <c r="AU103" s="214" t="s">
        <v>525</v>
      </c>
      <c r="AV103" s="13" t="s">
        <v>605</v>
      </c>
      <c r="AW103" s="13" t="s">
        <v>478</v>
      </c>
      <c r="AX103" s="13" t="s">
        <v>523</v>
      </c>
      <c r="AY103" s="214" t="s">
        <v>598</v>
      </c>
    </row>
    <row r="104" spans="2:65" s="1" customFormat="1" ht="16.5" customHeight="1">
      <c r="B104" s="34"/>
      <c r="C104" s="180" t="s">
        <v>605</v>
      </c>
      <c r="D104" s="180" t="s">
        <v>600</v>
      </c>
      <c r="E104" s="181" t="s">
        <v>629</v>
      </c>
      <c r="F104" s="182" t="s">
        <v>630</v>
      </c>
      <c r="G104" s="183" t="s">
        <v>603</v>
      </c>
      <c r="H104" s="184">
        <v>123.01</v>
      </c>
      <c r="I104" s="185"/>
      <c r="J104" s="186">
        <f>ROUND(I104*H104,2)</f>
        <v>0</v>
      </c>
      <c r="K104" s="182" t="s">
        <v>604</v>
      </c>
      <c r="L104" s="38"/>
      <c r="M104" s="187" t="s">
        <v>447</v>
      </c>
      <c r="N104" s="188" t="s">
        <v>487</v>
      </c>
      <c r="O104" s="60"/>
      <c r="P104" s="189">
        <f>O104*H104</f>
        <v>0</v>
      </c>
      <c r="Q104" s="189">
        <v>0</v>
      </c>
      <c r="R104" s="189">
        <f>Q104*H104</f>
        <v>0</v>
      </c>
      <c r="S104" s="189">
        <v>0.625</v>
      </c>
      <c r="T104" s="190">
        <f>S104*H104</f>
        <v>76.881250000000009</v>
      </c>
      <c r="AR104" s="17" t="s">
        <v>605</v>
      </c>
      <c r="AT104" s="17" t="s">
        <v>600</v>
      </c>
      <c r="AU104" s="17" t="s">
        <v>525</v>
      </c>
      <c r="AY104" s="17" t="s">
        <v>598</v>
      </c>
      <c r="BE104" s="191">
        <f>IF(N104="základní",J104,0)</f>
        <v>0</v>
      </c>
      <c r="BF104" s="191">
        <f>IF(N104="snížená",J104,0)</f>
        <v>0</v>
      </c>
      <c r="BG104" s="191">
        <f>IF(N104="zákl. přenesená",J104,0)</f>
        <v>0</v>
      </c>
      <c r="BH104" s="191">
        <f>IF(N104="sníž. přenesená",J104,0)</f>
        <v>0</v>
      </c>
      <c r="BI104" s="191">
        <f>IF(N104="nulová",J104,0)</f>
        <v>0</v>
      </c>
      <c r="BJ104" s="17" t="s">
        <v>523</v>
      </c>
      <c r="BK104" s="191">
        <f>ROUND(I104*H104,2)</f>
        <v>0</v>
      </c>
      <c r="BL104" s="17" t="s">
        <v>605</v>
      </c>
      <c r="BM104" s="17" t="s">
        <v>631</v>
      </c>
    </row>
    <row r="105" spans="2:65" s="12" customFormat="1">
      <c r="B105" s="192"/>
      <c r="C105" s="193"/>
      <c r="D105" s="194" t="s">
        <v>607</v>
      </c>
      <c r="E105" s="195" t="s">
        <v>447</v>
      </c>
      <c r="F105" s="196" t="s">
        <v>1238</v>
      </c>
      <c r="G105" s="193"/>
      <c r="H105" s="197">
        <v>9</v>
      </c>
      <c r="I105" s="198"/>
      <c r="J105" s="193"/>
      <c r="K105" s="193"/>
      <c r="L105" s="199"/>
      <c r="M105" s="200"/>
      <c r="N105" s="201"/>
      <c r="O105" s="201"/>
      <c r="P105" s="201"/>
      <c r="Q105" s="201"/>
      <c r="R105" s="201"/>
      <c r="S105" s="201"/>
      <c r="T105" s="202"/>
      <c r="AT105" s="203" t="s">
        <v>607</v>
      </c>
      <c r="AU105" s="203" t="s">
        <v>525</v>
      </c>
      <c r="AV105" s="12" t="s">
        <v>525</v>
      </c>
      <c r="AW105" s="12" t="s">
        <v>478</v>
      </c>
      <c r="AX105" s="12" t="s">
        <v>516</v>
      </c>
      <c r="AY105" s="203" t="s">
        <v>598</v>
      </c>
    </row>
    <row r="106" spans="2:65" s="12" customFormat="1">
      <c r="B106" s="192"/>
      <c r="C106" s="193"/>
      <c r="D106" s="194" t="s">
        <v>607</v>
      </c>
      <c r="E106" s="195" t="s">
        <v>447</v>
      </c>
      <c r="F106" s="196" t="s">
        <v>1239</v>
      </c>
      <c r="G106" s="193"/>
      <c r="H106" s="197">
        <v>30</v>
      </c>
      <c r="I106" s="198"/>
      <c r="J106" s="193"/>
      <c r="K106" s="193"/>
      <c r="L106" s="199"/>
      <c r="M106" s="200"/>
      <c r="N106" s="201"/>
      <c r="O106" s="201"/>
      <c r="P106" s="201"/>
      <c r="Q106" s="201"/>
      <c r="R106" s="201"/>
      <c r="S106" s="201"/>
      <c r="T106" s="202"/>
      <c r="AT106" s="203" t="s">
        <v>607</v>
      </c>
      <c r="AU106" s="203" t="s">
        <v>525</v>
      </c>
      <c r="AV106" s="12" t="s">
        <v>525</v>
      </c>
      <c r="AW106" s="12" t="s">
        <v>478</v>
      </c>
      <c r="AX106" s="12" t="s">
        <v>516</v>
      </c>
      <c r="AY106" s="203" t="s">
        <v>598</v>
      </c>
    </row>
    <row r="107" spans="2:65" s="12" customFormat="1">
      <c r="B107" s="192"/>
      <c r="C107" s="193"/>
      <c r="D107" s="194" t="s">
        <v>607</v>
      </c>
      <c r="E107" s="195" t="s">
        <v>447</v>
      </c>
      <c r="F107" s="196" t="s">
        <v>1240</v>
      </c>
      <c r="G107" s="193"/>
      <c r="H107" s="197">
        <v>6.25</v>
      </c>
      <c r="I107" s="198"/>
      <c r="J107" s="193"/>
      <c r="K107" s="193"/>
      <c r="L107" s="199"/>
      <c r="M107" s="200"/>
      <c r="N107" s="201"/>
      <c r="O107" s="201"/>
      <c r="P107" s="201"/>
      <c r="Q107" s="201"/>
      <c r="R107" s="201"/>
      <c r="S107" s="201"/>
      <c r="T107" s="202"/>
      <c r="AT107" s="203" t="s">
        <v>607</v>
      </c>
      <c r="AU107" s="203" t="s">
        <v>525</v>
      </c>
      <c r="AV107" s="12" t="s">
        <v>525</v>
      </c>
      <c r="AW107" s="12" t="s">
        <v>478</v>
      </c>
      <c r="AX107" s="12" t="s">
        <v>516</v>
      </c>
      <c r="AY107" s="203" t="s">
        <v>598</v>
      </c>
    </row>
    <row r="108" spans="2:65" s="12" customFormat="1">
      <c r="B108" s="192"/>
      <c r="C108" s="193"/>
      <c r="D108" s="194" t="s">
        <v>607</v>
      </c>
      <c r="E108" s="195" t="s">
        <v>447</v>
      </c>
      <c r="F108" s="196" t="s">
        <v>1241</v>
      </c>
      <c r="G108" s="193"/>
      <c r="H108" s="197">
        <v>77.760000000000005</v>
      </c>
      <c r="I108" s="198"/>
      <c r="J108" s="193"/>
      <c r="K108" s="193"/>
      <c r="L108" s="199"/>
      <c r="M108" s="200"/>
      <c r="N108" s="201"/>
      <c r="O108" s="201"/>
      <c r="P108" s="201"/>
      <c r="Q108" s="201"/>
      <c r="R108" s="201"/>
      <c r="S108" s="201"/>
      <c r="T108" s="202"/>
      <c r="AT108" s="203" t="s">
        <v>607</v>
      </c>
      <c r="AU108" s="203" t="s">
        <v>525</v>
      </c>
      <c r="AV108" s="12" t="s">
        <v>525</v>
      </c>
      <c r="AW108" s="12" t="s">
        <v>478</v>
      </c>
      <c r="AX108" s="12" t="s">
        <v>516</v>
      </c>
      <c r="AY108" s="203" t="s">
        <v>598</v>
      </c>
    </row>
    <row r="109" spans="2:65" s="13" customFormat="1">
      <c r="B109" s="204"/>
      <c r="C109" s="205"/>
      <c r="D109" s="194" t="s">
        <v>607</v>
      </c>
      <c r="E109" s="206" t="s">
        <v>447</v>
      </c>
      <c r="F109" s="207" t="s">
        <v>627</v>
      </c>
      <c r="G109" s="205"/>
      <c r="H109" s="208">
        <v>123.01</v>
      </c>
      <c r="I109" s="209"/>
      <c r="J109" s="205"/>
      <c r="K109" s="205"/>
      <c r="L109" s="210"/>
      <c r="M109" s="211"/>
      <c r="N109" s="212"/>
      <c r="O109" s="212"/>
      <c r="P109" s="212"/>
      <c r="Q109" s="212"/>
      <c r="R109" s="212"/>
      <c r="S109" s="212"/>
      <c r="T109" s="213"/>
      <c r="AT109" s="214" t="s">
        <v>607</v>
      </c>
      <c r="AU109" s="214" t="s">
        <v>525</v>
      </c>
      <c r="AV109" s="13" t="s">
        <v>605</v>
      </c>
      <c r="AW109" s="13" t="s">
        <v>478</v>
      </c>
      <c r="AX109" s="13" t="s">
        <v>523</v>
      </c>
      <c r="AY109" s="214" t="s">
        <v>598</v>
      </c>
    </row>
    <row r="110" spans="2:65" s="1" customFormat="1" ht="16.5" customHeight="1">
      <c r="B110" s="34"/>
      <c r="C110" s="180" t="s">
        <v>619</v>
      </c>
      <c r="D110" s="180" t="s">
        <v>600</v>
      </c>
      <c r="E110" s="181" t="s">
        <v>636</v>
      </c>
      <c r="F110" s="182" t="s">
        <v>637</v>
      </c>
      <c r="G110" s="183" t="s">
        <v>603</v>
      </c>
      <c r="H110" s="184">
        <v>123.01</v>
      </c>
      <c r="I110" s="185"/>
      <c r="J110" s="186">
        <f>ROUND(I110*H110,2)</f>
        <v>0</v>
      </c>
      <c r="K110" s="182" t="s">
        <v>604</v>
      </c>
      <c r="L110" s="38"/>
      <c r="M110" s="187" t="s">
        <v>447</v>
      </c>
      <c r="N110" s="188" t="s">
        <v>487</v>
      </c>
      <c r="O110" s="60"/>
      <c r="P110" s="189">
        <f>O110*H110</f>
        <v>0</v>
      </c>
      <c r="Q110" s="189">
        <v>0</v>
      </c>
      <c r="R110" s="189">
        <f>Q110*H110</f>
        <v>0</v>
      </c>
      <c r="S110" s="189">
        <v>9.8000000000000004E-2</v>
      </c>
      <c r="T110" s="190">
        <f>S110*H110</f>
        <v>12.05498</v>
      </c>
      <c r="AR110" s="17" t="s">
        <v>605</v>
      </c>
      <c r="AT110" s="17" t="s">
        <v>600</v>
      </c>
      <c r="AU110" s="17" t="s">
        <v>525</v>
      </c>
      <c r="AY110" s="17" t="s">
        <v>598</v>
      </c>
      <c r="BE110" s="191">
        <f>IF(N110="základní",J110,0)</f>
        <v>0</v>
      </c>
      <c r="BF110" s="191">
        <f>IF(N110="snížená",J110,0)</f>
        <v>0</v>
      </c>
      <c r="BG110" s="191">
        <f>IF(N110="zákl. přenesená",J110,0)</f>
        <v>0</v>
      </c>
      <c r="BH110" s="191">
        <f>IF(N110="sníž. přenesená",J110,0)</f>
        <v>0</v>
      </c>
      <c r="BI110" s="191">
        <f>IF(N110="nulová",J110,0)</f>
        <v>0</v>
      </c>
      <c r="BJ110" s="17" t="s">
        <v>523</v>
      </c>
      <c r="BK110" s="191">
        <f>ROUND(I110*H110,2)</f>
        <v>0</v>
      </c>
      <c r="BL110" s="17" t="s">
        <v>605</v>
      </c>
      <c r="BM110" s="17" t="s">
        <v>638</v>
      </c>
    </row>
    <row r="111" spans="2:65" s="12" customFormat="1">
      <c r="B111" s="192"/>
      <c r="C111" s="193"/>
      <c r="D111" s="194" t="s">
        <v>607</v>
      </c>
      <c r="E111" s="195" t="s">
        <v>447</v>
      </c>
      <c r="F111" s="196" t="s">
        <v>1238</v>
      </c>
      <c r="G111" s="193"/>
      <c r="H111" s="197">
        <v>9</v>
      </c>
      <c r="I111" s="198"/>
      <c r="J111" s="193"/>
      <c r="K111" s="193"/>
      <c r="L111" s="199"/>
      <c r="M111" s="200"/>
      <c r="N111" s="201"/>
      <c r="O111" s="201"/>
      <c r="P111" s="201"/>
      <c r="Q111" s="201"/>
      <c r="R111" s="201"/>
      <c r="S111" s="201"/>
      <c r="T111" s="202"/>
      <c r="AT111" s="203" t="s">
        <v>607</v>
      </c>
      <c r="AU111" s="203" t="s">
        <v>525</v>
      </c>
      <c r="AV111" s="12" t="s">
        <v>525</v>
      </c>
      <c r="AW111" s="12" t="s">
        <v>478</v>
      </c>
      <c r="AX111" s="12" t="s">
        <v>516</v>
      </c>
      <c r="AY111" s="203" t="s">
        <v>598</v>
      </c>
    </row>
    <row r="112" spans="2:65" s="12" customFormat="1">
      <c r="B112" s="192"/>
      <c r="C112" s="193"/>
      <c r="D112" s="194" t="s">
        <v>607</v>
      </c>
      <c r="E112" s="195" t="s">
        <v>447</v>
      </c>
      <c r="F112" s="196" t="s">
        <v>1239</v>
      </c>
      <c r="G112" s="193"/>
      <c r="H112" s="197">
        <v>30</v>
      </c>
      <c r="I112" s="198"/>
      <c r="J112" s="193"/>
      <c r="K112" s="193"/>
      <c r="L112" s="199"/>
      <c r="M112" s="200"/>
      <c r="N112" s="201"/>
      <c r="O112" s="201"/>
      <c r="P112" s="201"/>
      <c r="Q112" s="201"/>
      <c r="R112" s="201"/>
      <c r="S112" s="201"/>
      <c r="T112" s="202"/>
      <c r="AT112" s="203" t="s">
        <v>607</v>
      </c>
      <c r="AU112" s="203" t="s">
        <v>525</v>
      </c>
      <c r="AV112" s="12" t="s">
        <v>525</v>
      </c>
      <c r="AW112" s="12" t="s">
        <v>478</v>
      </c>
      <c r="AX112" s="12" t="s">
        <v>516</v>
      </c>
      <c r="AY112" s="203" t="s">
        <v>598</v>
      </c>
    </row>
    <row r="113" spans="2:65" s="12" customFormat="1">
      <c r="B113" s="192"/>
      <c r="C113" s="193"/>
      <c r="D113" s="194" t="s">
        <v>607</v>
      </c>
      <c r="E113" s="195" t="s">
        <v>447</v>
      </c>
      <c r="F113" s="196" t="s">
        <v>1240</v>
      </c>
      <c r="G113" s="193"/>
      <c r="H113" s="197">
        <v>6.25</v>
      </c>
      <c r="I113" s="198"/>
      <c r="J113" s="193"/>
      <c r="K113" s="193"/>
      <c r="L113" s="199"/>
      <c r="M113" s="200"/>
      <c r="N113" s="201"/>
      <c r="O113" s="201"/>
      <c r="P113" s="201"/>
      <c r="Q113" s="201"/>
      <c r="R113" s="201"/>
      <c r="S113" s="201"/>
      <c r="T113" s="202"/>
      <c r="AT113" s="203" t="s">
        <v>607</v>
      </c>
      <c r="AU113" s="203" t="s">
        <v>525</v>
      </c>
      <c r="AV113" s="12" t="s">
        <v>525</v>
      </c>
      <c r="AW113" s="12" t="s">
        <v>478</v>
      </c>
      <c r="AX113" s="12" t="s">
        <v>516</v>
      </c>
      <c r="AY113" s="203" t="s">
        <v>598</v>
      </c>
    </row>
    <row r="114" spans="2:65" s="12" customFormat="1">
      <c r="B114" s="192"/>
      <c r="C114" s="193"/>
      <c r="D114" s="194" t="s">
        <v>607</v>
      </c>
      <c r="E114" s="195" t="s">
        <v>447</v>
      </c>
      <c r="F114" s="196" t="s">
        <v>1241</v>
      </c>
      <c r="G114" s="193"/>
      <c r="H114" s="197">
        <v>77.760000000000005</v>
      </c>
      <c r="I114" s="198"/>
      <c r="J114" s="193"/>
      <c r="K114" s="193"/>
      <c r="L114" s="199"/>
      <c r="M114" s="200"/>
      <c r="N114" s="201"/>
      <c r="O114" s="201"/>
      <c r="P114" s="201"/>
      <c r="Q114" s="201"/>
      <c r="R114" s="201"/>
      <c r="S114" s="201"/>
      <c r="T114" s="202"/>
      <c r="AT114" s="203" t="s">
        <v>607</v>
      </c>
      <c r="AU114" s="203" t="s">
        <v>525</v>
      </c>
      <c r="AV114" s="12" t="s">
        <v>525</v>
      </c>
      <c r="AW114" s="12" t="s">
        <v>478</v>
      </c>
      <c r="AX114" s="12" t="s">
        <v>516</v>
      </c>
      <c r="AY114" s="203" t="s">
        <v>598</v>
      </c>
    </row>
    <row r="115" spans="2:65" s="13" customFormat="1">
      <c r="B115" s="204"/>
      <c r="C115" s="205"/>
      <c r="D115" s="194" t="s">
        <v>607</v>
      </c>
      <c r="E115" s="206" t="s">
        <v>447</v>
      </c>
      <c r="F115" s="207" t="s">
        <v>627</v>
      </c>
      <c r="G115" s="205"/>
      <c r="H115" s="208">
        <v>123.01</v>
      </c>
      <c r="I115" s="209"/>
      <c r="J115" s="205"/>
      <c r="K115" s="205"/>
      <c r="L115" s="210"/>
      <c r="M115" s="211"/>
      <c r="N115" s="212"/>
      <c r="O115" s="212"/>
      <c r="P115" s="212"/>
      <c r="Q115" s="212"/>
      <c r="R115" s="212"/>
      <c r="S115" s="212"/>
      <c r="T115" s="213"/>
      <c r="AT115" s="214" t="s">
        <v>607</v>
      </c>
      <c r="AU115" s="214" t="s">
        <v>525</v>
      </c>
      <c r="AV115" s="13" t="s">
        <v>605</v>
      </c>
      <c r="AW115" s="13" t="s">
        <v>478</v>
      </c>
      <c r="AX115" s="13" t="s">
        <v>523</v>
      </c>
      <c r="AY115" s="214" t="s">
        <v>598</v>
      </c>
    </row>
    <row r="116" spans="2:65" s="1" customFormat="1" ht="16.5" customHeight="1">
      <c r="B116" s="34"/>
      <c r="C116" s="180" t="s">
        <v>628</v>
      </c>
      <c r="D116" s="180" t="s">
        <v>600</v>
      </c>
      <c r="E116" s="181" t="s">
        <v>640</v>
      </c>
      <c r="F116" s="182" t="s">
        <v>641</v>
      </c>
      <c r="G116" s="183" t="s">
        <v>603</v>
      </c>
      <c r="H116" s="184">
        <v>39</v>
      </c>
      <c r="I116" s="185"/>
      <c r="J116" s="186">
        <f>ROUND(I116*H116,2)</f>
        <v>0</v>
      </c>
      <c r="K116" s="182" t="s">
        <v>604</v>
      </c>
      <c r="L116" s="38"/>
      <c r="M116" s="187" t="s">
        <v>447</v>
      </c>
      <c r="N116" s="188" t="s">
        <v>487</v>
      </c>
      <c r="O116" s="60"/>
      <c r="P116" s="189">
        <f>O116*H116</f>
        <v>0</v>
      </c>
      <c r="Q116" s="189">
        <v>0</v>
      </c>
      <c r="R116" s="189">
        <f>Q116*H116</f>
        <v>0</v>
      </c>
      <c r="S116" s="189">
        <v>0.22</v>
      </c>
      <c r="T116" s="190">
        <f>S116*H116</f>
        <v>8.58</v>
      </c>
      <c r="AR116" s="17" t="s">
        <v>605</v>
      </c>
      <c r="AT116" s="17" t="s">
        <v>600</v>
      </c>
      <c r="AU116" s="17" t="s">
        <v>525</v>
      </c>
      <c r="AY116" s="17" t="s">
        <v>598</v>
      </c>
      <c r="BE116" s="191">
        <f>IF(N116="základní",J116,0)</f>
        <v>0</v>
      </c>
      <c r="BF116" s="191">
        <f>IF(N116="snížená",J116,0)</f>
        <v>0</v>
      </c>
      <c r="BG116" s="191">
        <f>IF(N116="zákl. přenesená",J116,0)</f>
        <v>0</v>
      </c>
      <c r="BH116" s="191">
        <f>IF(N116="sníž. přenesená",J116,0)</f>
        <v>0</v>
      </c>
      <c r="BI116" s="191">
        <f>IF(N116="nulová",J116,0)</f>
        <v>0</v>
      </c>
      <c r="BJ116" s="17" t="s">
        <v>523</v>
      </c>
      <c r="BK116" s="191">
        <f>ROUND(I116*H116,2)</f>
        <v>0</v>
      </c>
      <c r="BL116" s="17" t="s">
        <v>605</v>
      </c>
      <c r="BM116" s="17" t="s">
        <v>642</v>
      </c>
    </row>
    <row r="117" spans="2:65" s="12" customFormat="1">
      <c r="B117" s="192"/>
      <c r="C117" s="193"/>
      <c r="D117" s="194" t="s">
        <v>607</v>
      </c>
      <c r="E117" s="195" t="s">
        <v>447</v>
      </c>
      <c r="F117" s="196" t="s">
        <v>1242</v>
      </c>
      <c r="G117" s="193"/>
      <c r="H117" s="197">
        <v>15</v>
      </c>
      <c r="I117" s="198"/>
      <c r="J117" s="193"/>
      <c r="K117" s="193"/>
      <c r="L117" s="199"/>
      <c r="M117" s="200"/>
      <c r="N117" s="201"/>
      <c r="O117" s="201"/>
      <c r="P117" s="201"/>
      <c r="Q117" s="201"/>
      <c r="R117" s="201"/>
      <c r="S117" s="201"/>
      <c r="T117" s="202"/>
      <c r="AT117" s="203" t="s">
        <v>607</v>
      </c>
      <c r="AU117" s="203" t="s">
        <v>525</v>
      </c>
      <c r="AV117" s="12" t="s">
        <v>525</v>
      </c>
      <c r="AW117" s="12" t="s">
        <v>478</v>
      </c>
      <c r="AX117" s="12" t="s">
        <v>516</v>
      </c>
      <c r="AY117" s="203" t="s">
        <v>598</v>
      </c>
    </row>
    <row r="118" spans="2:65" s="12" customFormat="1">
      <c r="B118" s="192"/>
      <c r="C118" s="193"/>
      <c r="D118" s="194" t="s">
        <v>607</v>
      </c>
      <c r="E118" s="195" t="s">
        <v>447</v>
      </c>
      <c r="F118" s="196" t="s">
        <v>1243</v>
      </c>
      <c r="G118" s="193"/>
      <c r="H118" s="197">
        <v>24</v>
      </c>
      <c r="I118" s="198"/>
      <c r="J118" s="193"/>
      <c r="K118" s="193"/>
      <c r="L118" s="199"/>
      <c r="M118" s="200"/>
      <c r="N118" s="201"/>
      <c r="O118" s="201"/>
      <c r="P118" s="201"/>
      <c r="Q118" s="201"/>
      <c r="R118" s="201"/>
      <c r="S118" s="201"/>
      <c r="T118" s="202"/>
      <c r="AT118" s="203" t="s">
        <v>607</v>
      </c>
      <c r="AU118" s="203" t="s">
        <v>525</v>
      </c>
      <c r="AV118" s="12" t="s">
        <v>525</v>
      </c>
      <c r="AW118" s="12" t="s">
        <v>478</v>
      </c>
      <c r="AX118" s="12" t="s">
        <v>516</v>
      </c>
      <c r="AY118" s="203" t="s">
        <v>598</v>
      </c>
    </row>
    <row r="119" spans="2:65" s="13" customFormat="1">
      <c r="B119" s="204"/>
      <c r="C119" s="205"/>
      <c r="D119" s="194" t="s">
        <v>607</v>
      </c>
      <c r="E119" s="206" t="s">
        <v>447</v>
      </c>
      <c r="F119" s="207" t="s">
        <v>627</v>
      </c>
      <c r="G119" s="205"/>
      <c r="H119" s="208">
        <v>39</v>
      </c>
      <c r="I119" s="209"/>
      <c r="J119" s="205"/>
      <c r="K119" s="205"/>
      <c r="L119" s="210"/>
      <c r="M119" s="211"/>
      <c r="N119" s="212"/>
      <c r="O119" s="212"/>
      <c r="P119" s="212"/>
      <c r="Q119" s="212"/>
      <c r="R119" s="212"/>
      <c r="S119" s="212"/>
      <c r="T119" s="213"/>
      <c r="AT119" s="214" t="s">
        <v>607</v>
      </c>
      <c r="AU119" s="214" t="s">
        <v>525</v>
      </c>
      <c r="AV119" s="13" t="s">
        <v>605</v>
      </c>
      <c r="AW119" s="13" t="s">
        <v>478</v>
      </c>
      <c r="AX119" s="13" t="s">
        <v>523</v>
      </c>
      <c r="AY119" s="214" t="s">
        <v>598</v>
      </c>
    </row>
    <row r="120" spans="2:65" s="1" customFormat="1" ht="16.5" customHeight="1">
      <c r="B120" s="34"/>
      <c r="C120" s="180" t="s">
        <v>635</v>
      </c>
      <c r="D120" s="180" t="s">
        <v>600</v>
      </c>
      <c r="E120" s="181" t="s">
        <v>647</v>
      </c>
      <c r="F120" s="182" t="s">
        <v>648</v>
      </c>
      <c r="G120" s="183" t="s">
        <v>603</v>
      </c>
      <c r="H120" s="184">
        <v>297.91000000000003</v>
      </c>
      <c r="I120" s="185"/>
      <c r="J120" s="186">
        <f>ROUND(I120*H120,2)</f>
        <v>0</v>
      </c>
      <c r="K120" s="182" t="s">
        <v>604</v>
      </c>
      <c r="L120" s="38"/>
      <c r="M120" s="187" t="s">
        <v>447</v>
      </c>
      <c r="N120" s="188" t="s">
        <v>487</v>
      </c>
      <c r="O120" s="60"/>
      <c r="P120" s="189">
        <f>O120*H120</f>
        <v>0</v>
      </c>
      <c r="Q120" s="189">
        <v>6.9999999999999994E-5</v>
      </c>
      <c r="R120" s="189">
        <f>Q120*H120</f>
        <v>2.0853699999999999E-2</v>
      </c>
      <c r="S120" s="189">
        <v>0.128</v>
      </c>
      <c r="T120" s="190">
        <f>S120*H120</f>
        <v>38.132480000000001</v>
      </c>
      <c r="AR120" s="17" t="s">
        <v>605</v>
      </c>
      <c r="AT120" s="17" t="s">
        <v>600</v>
      </c>
      <c r="AU120" s="17" t="s">
        <v>525</v>
      </c>
      <c r="AY120" s="17" t="s">
        <v>598</v>
      </c>
      <c r="BE120" s="191">
        <f>IF(N120="základní",J120,0)</f>
        <v>0</v>
      </c>
      <c r="BF120" s="191">
        <f>IF(N120="snížená",J120,0)</f>
        <v>0</v>
      </c>
      <c r="BG120" s="191">
        <f>IF(N120="zákl. přenesená",J120,0)</f>
        <v>0</v>
      </c>
      <c r="BH120" s="191">
        <f>IF(N120="sníž. přenesená",J120,0)</f>
        <v>0</v>
      </c>
      <c r="BI120" s="191">
        <f>IF(N120="nulová",J120,0)</f>
        <v>0</v>
      </c>
      <c r="BJ120" s="17" t="s">
        <v>523</v>
      </c>
      <c r="BK120" s="191">
        <f>ROUND(I120*H120,2)</f>
        <v>0</v>
      </c>
      <c r="BL120" s="17" t="s">
        <v>605</v>
      </c>
      <c r="BM120" s="17" t="s">
        <v>649</v>
      </c>
    </row>
    <row r="121" spans="2:65" s="12" customFormat="1">
      <c r="B121" s="192"/>
      <c r="C121" s="193"/>
      <c r="D121" s="194" t="s">
        <v>607</v>
      </c>
      <c r="E121" s="195" t="s">
        <v>447</v>
      </c>
      <c r="F121" s="196" t="s">
        <v>1244</v>
      </c>
      <c r="G121" s="193"/>
      <c r="H121" s="197">
        <v>37.5</v>
      </c>
      <c r="I121" s="198"/>
      <c r="J121" s="193"/>
      <c r="K121" s="193"/>
      <c r="L121" s="199"/>
      <c r="M121" s="200"/>
      <c r="N121" s="201"/>
      <c r="O121" s="201"/>
      <c r="P121" s="201"/>
      <c r="Q121" s="201"/>
      <c r="R121" s="201"/>
      <c r="S121" s="201"/>
      <c r="T121" s="202"/>
      <c r="AT121" s="203" t="s">
        <v>607</v>
      </c>
      <c r="AU121" s="203" t="s">
        <v>525</v>
      </c>
      <c r="AV121" s="12" t="s">
        <v>525</v>
      </c>
      <c r="AW121" s="12" t="s">
        <v>478</v>
      </c>
      <c r="AX121" s="12" t="s">
        <v>516</v>
      </c>
      <c r="AY121" s="203" t="s">
        <v>598</v>
      </c>
    </row>
    <row r="122" spans="2:65" s="12" customFormat="1">
      <c r="B122" s="192"/>
      <c r="C122" s="193"/>
      <c r="D122" s="194" t="s">
        <v>607</v>
      </c>
      <c r="E122" s="195" t="s">
        <v>447</v>
      </c>
      <c r="F122" s="196" t="s">
        <v>1245</v>
      </c>
      <c r="G122" s="193"/>
      <c r="H122" s="197">
        <v>50</v>
      </c>
      <c r="I122" s="198"/>
      <c r="J122" s="193"/>
      <c r="K122" s="193"/>
      <c r="L122" s="199"/>
      <c r="M122" s="200"/>
      <c r="N122" s="201"/>
      <c r="O122" s="201"/>
      <c r="P122" s="201"/>
      <c r="Q122" s="201"/>
      <c r="R122" s="201"/>
      <c r="S122" s="201"/>
      <c r="T122" s="202"/>
      <c r="AT122" s="203" t="s">
        <v>607</v>
      </c>
      <c r="AU122" s="203" t="s">
        <v>525</v>
      </c>
      <c r="AV122" s="12" t="s">
        <v>525</v>
      </c>
      <c r="AW122" s="12" t="s">
        <v>478</v>
      </c>
      <c r="AX122" s="12" t="s">
        <v>516</v>
      </c>
      <c r="AY122" s="203" t="s">
        <v>598</v>
      </c>
    </row>
    <row r="123" spans="2:65" s="12" customFormat="1">
      <c r="B123" s="192"/>
      <c r="C123" s="193"/>
      <c r="D123" s="194" t="s">
        <v>607</v>
      </c>
      <c r="E123" s="195" t="s">
        <v>447</v>
      </c>
      <c r="F123" s="196" t="s">
        <v>1246</v>
      </c>
      <c r="G123" s="193"/>
      <c r="H123" s="197">
        <v>22.5</v>
      </c>
      <c r="I123" s="198"/>
      <c r="J123" s="193"/>
      <c r="K123" s="193"/>
      <c r="L123" s="199"/>
      <c r="M123" s="200"/>
      <c r="N123" s="201"/>
      <c r="O123" s="201"/>
      <c r="P123" s="201"/>
      <c r="Q123" s="201"/>
      <c r="R123" s="201"/>
      <c r="S123" s="201"/>
      <c r="T123" s="202"/>
      <c r="AT123" s="203" t="s">
        <v>607</v>
      </c>
      <c r="AU123" s="203" t="s">
        <v>525</v>
      </c>
      <c r="AV123" s="12" t="s">
        <v>525</v>
      </c>
      <c r="AW123" s="12" t="s">
        <v>478</v>
      </c>
      <c r="AX123" s="12" t="s">
        <v>516</v>
      </c>
      <c r="AY123" s="203" t="s">
        <v>598</v>
      </c>
    </row>
    <row r="124" spans="2:65" s="12" customFormat="1">
      <c r="B124" s="192"/>
      <c r="C124" s="193"/>
      <c r="D124" s="194" t="s">
        <v>607</v>
      </c>
      <c r="E124" s="195" t="s">
        <v>447</v>
      </c>
      <c r="F124" s="196" t="s">
        <v>1247</v>
      </c>
      <c r="G124" s="193"/>
      <c r="H124" s="197">
        <v>62.5</v>
      </c>
      <c r="I124" s="198"/>
      <c r="J124" s="193"/>
      <c r="K124" s="193"/>
      <c r="L124" s="199"/>
      <c r="M124" s="200"/>
      <c r="N124" s="201"/>
      <c r="O124" s="201"/>
      <c r="P124" s="201"/>
      <c r="Q124" s="201"/>
      <c r="R124" s="201"/>
      <c r="S124" s="201"/>
      <c r="T124" s="202"/>
      <c r="AT124" s="203" t="s">
        <v>607</v>
      </c>
      <c r="AU124" s="203" t="s">
        <v>525</v>
      </c>
      <c r="AV124" s="12" t="s">
        <v>525</v>
      </c>
      <c r="AW124" s="12" t="s">
        <v>478</v>
      </c>
      <c r="AX124" s="12" t="s">
        <v>516</v>
      </c>
      <c r="AY124" s="203" t="s">
        <v>598</v>
      </c>
    </row>
    <row r="125" spans="2:65" s="12" customFormat="1">
      <c r="B125" s="192"/>
      <c r="C125" s="193"/>
      <c r="D125" s="194" t="s">
        <v>607</v>
      </c>
      <c r="E125" s="195" t="s">
        <v>447</v>
      </c>
      <c r="F125" s="196" t="s">
        <v>1248</v>
      </c>
      <c r="G125" s="193"/>
      <c r="H125" s="197">
        <v>12.25</v>
      </c>
      <c r="I125" s="198"/>
      <c r="J125" s="193"/>
      <c r="K125" s="193"/>
      <c r="L125" s="199"/>
      <c r="M125" s="200"/>
      <c r="N125" s="201"/>
      <c r="O125" s="201"/>
      <c r="P125" s="201"/>
      <c r="Q125" s="201"/>
      <c r="R125" s="201"/>
      <c r="S125" s="201"/>
      <c r="T125" s="202"/>
      <c r="AT125" s="203" t="s">
        <v>607</v>
      </c>
      <c r="AU125" s="203" t="s">
        <v>525</v>
      </c>
      <c r="AV125" s="12" t="s">
        <v>525</v>
      </c>
      <c r="AW125" s="12" t="s">
        <v>478</v>
      </c>
      <c r="AX125" s="12" t="s">
        <v>516</v>
      </c>
      <c r="AY125" s="203" t="s">
        <v>598</v>
      </c>
    </row>
    <row r="126" spans="2:65" s="12" customFormat="1">
      <c r="B126" s="192"/>
      <c r="C126" s="193"/>
      <c r="D126" s="194" t="s">
        <v>607</v>
      </c>
      <c r="E126" s="195" t="s">
        <v>447</v>
      </c>
      <c r="F126" s="196" t="s">
        <v>1249</v>
      </c>
      <c r="G126" s="193"/>
      <c r="H126" s="197">
        <v>113.16</v>
      </c>
      <c r="I126" s="198"/>
      <c r="J126" s="193"/>
      <c r="K126" s="193"/>
      <c r="L126" s="199"/>
      <c r="M126" s="200"/>
      <c r="N126" s="201"/>
      <c r="O126" s="201"/>
      <c r="P126" s="201"/>
      <c r="Q126" s="201"/>
      <c r="R126" s="201"/>
      <c r="S126" s="201"/>
      <c r="T126" s="202"/>
      <c r="AT126" s="203" t="s">
        <v>607</v>
      </c>
      <c r="AU126" s="203" t="s">
        <v>525</v>
      </c>
      <c r="AV126" s="12" t="s">
        <v>525</v>
      </c>
      <c r="AW126" s="12" t="s">
        <v>478</v>
      </c>
      <c r="AX126" s="12" t="s">
        <v>516</v>
      </c>
      <c r="AY126" s="203" t="s">
        <v>598</v>
      </c>
    </row>
    <row r="127" spans="2:65" s="13" customFormat="1">
      <c r="B127" s="204"/>
      <c r="C127" s="205"/>
      <c r="D127" s="194" t="s">
        <v>607</v>
      </c>
      <c r="E127" s="206" t="s">
        <v>447</v>
      </c>
      <c r="F127" s="207" t="s">
        <v>627</v>
      </c>
      <c r="G127" s="205"/>
      <c r="H127" s="208">
        <v>297.90999999999997</v>
      </c>
      <c r="I127" s="209"/>
      <c r="J127" s="205"/>
      <c r="K127" s="205"/>
      <c r="L127" s="210"/>
      <c r="M127" s="211"/>
      <c r="N127" s="212"/>
      <c r="O127" s="212"/>
      <c r="P127" s="212"/>
      <c r="Q127" s="212"/>
      <c r="R127" s="212"/>
      <c r="S127" s="212"/>
      <c r="T127" s="213"/>
      <c r="AT127" s="214" t="s">
        <v>607</v>
      </c>
      <c r="AU127" s="214" t="s">
        <v>525</v>
      </c>
      <c r="AV127" s="13" t="s">
        <v>605</v>
      </c>
      <c r="AW127" s="13" t="s">
        <v>478</v>
      </c>
      <c r="AX127" s="13" t="s">
        <v>523</v>
      </c>
      <c r="AY127" s="214" t="s">
        <v>598</v>
      </c>
    </row>
    <row r="128" spans="2:65" s="1" customFormat="1" ht="16.5" customHeight="1">
      <c r="B128" s="34"/>
      <c r="C128" s="180" t="s">
        <v>639</v>
      </c>
      <c r="D128" s="180" t="s">
        <v>600</v>
      </c>
      <c r="E128" s="181" t="s">
        <v>657</v>
      </c>
      <c r="F128" s="182" t="s">
        <v>658</v>
      </c>
      <c r="G128" s="183" t="s">
        <v>659</v>
      </c>
      <c r="H128" s="184">
        <v>320</v>
      </c>
      <c r="I128" s="185"/>
      <c r="J128" s="186">
        <f>ROUND(I128*H128,2)</f>
        <v>0</v>
      </c>
      <c r="K128" s="182" t="s">
        <v>604</v>
      </c>
      <c r="L128" s="38"/>
      <c r="M128" s="187" t="s">
        <v>447</v>
      </c>
      <c r="N128" s="188" t="s">
        <v>487</v>
      </c>
      <c r="O128" s="60"/>
      <c r="P128" s="189">
        <f>O128*H128</f>
        <v>0</v>
      </c>
      <c r="Q128" s="189">
        <v>0</v>
      </c>
      <c r="R128" s="189">
        <f>Q128*H128</f>
        <v>0</v>
      </c>
      <c r="S128" s="189">
        <v>0</v>
      </c>
      <c r="T128" s="190">
        <f>S128*H128</f>
        <v>0</v>
      </c>
      <c r="AR128" s="17" t="s">
        <v>605</v>
      </c>
      <c r="AT128" s="17" t="s">
        <v>600</v>
      </c>
      <c r="AU128" s="17" t="s">
        <v>525</v>
      </c>
      <c r="AY128" s="17" t="s">
        <v>598</v>
      </c>
      <c r="BE128" s="191">
        <f>IF(N128="základní",J128,0)</f>
        <v>0</v>
      </c>
      <c r="BF128" s="191">
        <f>IF(N128="snížená",J128,0)</f>
        <v>0</v>
      </c>
      <c r="BG128" s="191">
        <f>IF(N128="zákl. přenesená",J128,0)</f>
        <v>0</v>
      </c>
      <c r="BH128" s="191">
        <f>IF(N128="sníž. přenesená",J128,0)</f>
        <v>0</v>
      </c>
      <c r="BI128" s="191">
        <f>IF(N128="nulová",J128,0)</f>
        <v>0</v>
      </c>
      <c r="BJ128" s="17" t="s">
        <v>523</v>
      </c>
      <c r="BK128" s="191">
        <f>ROUND(I128*H128,2)</f>
        <v>0</v>
      </c>
      <c r="BL128" s="17" t="s">
        <v>605</v>
      </c>
      <c r="BM128" s="17" t="s">
        <v>1250</v>
      </c>
    </row>
    <row r="129" spans="2:65" s="1" customFormat="1" ht="16.5" customHeight="1">
      <c r="B129" s="34"/>
      <c r="C129" s="180" t="s">
        <v>646</v>
      </c>
      <c r="D129" s="180" t="s">
        <v>600</v>
      </c>
      <c r="E129" s="181" t="s">
        <v>662</v>
      </c>
      <c r="F129" s="182" t="s">
        <v>663</v>
      </c>
      <c r="G129" s="183" t="s">
        <v>664</v>
      </c>
      <c r="H129" s="184">
        <v>32</v>
      </c>
      <c r="I129" s="185"/>
      <c r="J129" s="186">
        <f>ROUND(I129*H129,2)</f>
        <v>0</v>
      </c>
      <c r="K129" s="182" t="s">
        <v>604</v>
      </c>
      <c r="L129" s="38"/>
      <c r="M129" s="187" t="s">
        <v>447</v>
      </c>
      <c r="N129" s="188" t="s">
        <v>487</v>
      </c>
      <c r="O129" s="60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AR129" s="17" t="s">
        <v>605</v>
      </c>
      <c r="AT129" s="17" t="s">
        <v>600</v>
      </c>
      <c r="AU129" s="17" t="s">
        <v>525</v>
      </c>
      <c r="AY129" s="17" t="s">
        <v>598</v>
      </c>
      <c r="BE129" s="191">
        <f>IF(N129="základní",J129,0)</f>
        <v>0</v>
      </c>
      <c r="BF129" s="191">
        <f>IF(N129="snížená",J129,0)</f>
        <v>0</v>
      </c>
      <c r="BG129" s="191">
        <f>IF(N129="zákl. přenesená",J129,0)</f>
        <v>0</v>
      </c>
      <c r="BH129" s="191">
        <f>IF(N129="sníž. přenesená",J129,0)</f>
        <v>0</v>
      </c>
      <c r="BI129" s="191">
        <f>IF(N129="nulová",J129,0)</f>
        <v>0</v>
      </c>
      <c r="BJ129" s="17" t="s">
        <v>523</v>
      </c>
      <c r="BK129" s="191">
        <f>ROUND(I129*H129,2)</f>
        <v>0</v>
      </c>
      <c r="BL129" s="17" t="s">
        <v>605</v>
      </c>
      <c r="BM129" s="17" t="s">
        <v>1251</v>
      </c>
    </row>
    <row r="130" spans="2:65" s="1" customFormat="1" ht="16.5" customHeight="1">
      <c r="B130" s="34"/>
      <c r="C130" s="180" t="s">
        <v>656</v>
      </c>
      <c r="D130" s="253" t="s">
        <v>600</v>
      </c>
      <c r="E130" s="181" t="s">
        <v>667</v>
      </c>
      <c r="F130" s="182" t="s">
        <v>668</v>
      </c>
      <c r="G130" s="183" t="s">
        <v>669</v>
      </c>
      <c r="H130" s="184">
        <v>214.803</v>
      </c>
      <c r="I130" s="185"/>
      <c r="J130" s="186">
        <f>ROUND(I130*H130,2)</f>
        <v>0</v>
      </c>
      <c r="K130" s="182" t="s">
        <v>604</v>
      </c>
      <c r="L130" s="38"/>
      <c r="M130" s="187" t="s">
        <v>447</v>
      </c>
      <c r="N130" s="188" t="s">
        <v>487</v>
      </c>
      <c r="O130" s="60"/>
      <c r="P130" s="189">
        <f>O130*H130</f>
        <v>0</v>
      </c>
      <c r="Q130" s="189">
        <v>0</v>
      </c>
      <c r="R130" s="189">
        <f>Q130*H130</f>
        <v>0</v>
      </c>
      <c r="S130" s="189">
        <v>0</v>
      </c>
      <c r="T130" s="190">
        <f>S130*H130</f>
        <v>0</v>
      </c>
      <c r="AR130" s="17" t="s">
        <v>605</v>
      </c>
      <c r="AT130" s="17" t="s">
        <v>600</v>
      </c>
      <c r="AU130" s="17" t="s">
        <v>525</v>
      </c>
      <c r="AY130" s="17" t="s">
        <v>598</v>
      </c>
      <c r="BE130" s="191">
        <f>IF(N130="základní",J130,0)</f>
        <v>0</v>
      </c>
      <c r="BF130" s="191">
        <f>IF(N130="snížená",J130,0)</f>
        <v>0</v>
      </c>
      <c r="BG130" s="191">
        <f>IF(N130="zákl. přenesená",J130,0)</f>
        <v>0</v>
      </c>
      <c r="BH130" s="191">
        <f>IF(N130="sníž. přenesená",J130,0)</f>
        <v>0</v>
      </c>
      <c r="BI130" s="191">
        <f>IF(N130="nulová",J130,0)</f>
        <v>0</v>
      </c>
      <c r="BJ130" s="17" t="s">
        <v>523</v>
      </c>
      <c r="BK130" s="191">
        <f>ROUND(I130*H130,2)</f>
        <v>0</v>
      </c>
      <c r="BL130" s="17" t="s">
        <v>605</v>
      </c>
      <c r="BM130" s="17" t="s">
        <v>670</v>
      </c>
    </row>
    <row r="131" spans="2:65" s="12" customFormat="1">
      <c r="B131" s="192"/>
      <c r="C131" s="193"/>
      <c r="D131" s="194" t="s">
        <v>607</v>
      </c>
      <c r="E131" s="195" t="s">
        <v>447</v>
      </c>
      <c r="F131" s="196" t="s">
        <v>1252</v>
      </c>
      <c r="G131" s="193"/>
      <c r="H131" s="197">
        <v>17.100000000000001</v>
      </c>
      <c r="I131" s="198"/>
      <c r="J131" s="193"/>
      <c r="K131" s="193"/>
      <c r="L131" s="199"/>
      <c r="M131" s="200"/>
      <c r="N131" s="201"/>
      <c r="O131" s="201"/>
      <c r="P131" s="201"/>
      <c r="Q131" s="201"/>
      <c r="R131" s="201"/>
      <c r="S131" s="201"/>
      <c r="T131" s="202"/>
      <c r="AT131" s="203" t="s">
        <v>607</v>
      </c>
      <c r="AU131" s="203" t="s">
        <v>525</v>
      </c>
      <c r="AV131" s="12" t="s">
        <v>525</v>
      </c>
      <c r="AW131" s="12" t="s">
        <v>478</v>
      </c>
      <c r="AX131" s="12" t="s">
        <v>516</v>
      </c>
      <c r="AY131" s="203" t="s">
        <v>598</v>
      </c>
    </row>
    <row r="132" spans="2:65" s="12" customFormat="1">
      <c r="B132" s="192"/>
      <c r="C132" s="193"/>
      <c r="D132" s="194" t="s">
        <v>607</v>
      </c>
      <c r="E132" s="195" t="s">
        <v>447</v>
      </c>
      <c r="F132" s="196" t="s">
        <v>1253</v>
      </c>
      <c r="G132" s="193"/>
      <c r="H132" s="197">
        <v>30.6</v>
      </c>
      <c r="I132" s="198"/>
      <c r="J132" s="193"/>
      <c r="K132" s="193"/>
      <c r="L132" s="199"/>
      <c r="M132" s="200"/>
      <c r="N132" s="201"/>
      <c r="O132" s="201"/>
      <c r="P132" s="201"/>
      <c r="Q132" s="201"/>
      <c r="R132" s="201"/>
      <c r="S132" s="201"/>
      <c r="T132" s="202"/>
      <c r="AT132" s="203" t="s">
        <v>607</v>
      </c>
      <c r="AU132" s="203" t="s">
        <v>525</v>
      </c>
      <c r="AV132" s="12" t="s">
        <v>525</v>
      </c>
      <c r="AW132" s="12" t="s">
        <v>478</v>
      </c>
      <c r="AX132" s="12" t="s">
        <v>516</v>
      </c>
      <c r="AY132" s="203" t="s">
        <v>598</v>
      </c>
    </row>
    <row r="133" spans="2:65" s="12" customFormat="1">
      <c r="B133" s="192"/>
      <c r="C133" s="193"/>
      <c r="D133" s="194" t="s">
        <v>607</v>
      </c>
      <c r="E133" s="195" t="s">
        <v>447</v>
      </c>
      <c r="F133" s="196" t="s">
        <v>1254</v>
      </c>
      <c r="G133" s="193"/>
      <c r="H133" s="197">
        <v>9.375</v>
      </c>
      <c r="I133" s="198"/>
      <c r="J133" s="193"/>
      <c r="K133" s="193"/>
      <c r="L133" s="199"/>
      <c r="M133" s="200"/>
      <c r="N133" s="201"/>
      <c r="O133" s="201"/>
      <c r="P133" s="201"/>
      <c r="Q133" s="201"/>
      <c r="R133" s="201"/>
      <c r="S133" s="201"/>
      <c r="T133" s="202"/>
      <c r="AT133" s="203" t="s">
        <v>607</v>
      </c>
      <c r="AU133" s="203" t="s">
        <v>525</v>
      </c>
      <c r="AV133" s="12" t="s">
        <v>525</v>
      </c>
      <c r="AW133" s="12" t="s">
        <v>478</v>
      </c>
      <c r="AX133" s="12" t="s">
        <v>516</v>
      </c>
      <c r="AY133" s="203" t="s">
        <v>598</v>
      </c>
    </row>
    <row r="134" spans="2:65" s="12" customFormat="1">
      <c r="B134" s="192"/>
      <c r="C134" s="193"/>
      <c r="D134" s="194" t="s">
        <v>607</v>
      </c>
      <c r="E134" s="195" t="s">
        <v>447</v>
      </c>
      <c r="F134" s="196" t="s">
        <v>674</v>
      </c>
      <c r="G134" s="193"/>
      <c r="H134" s="197">
        <v>23.327999999999999</v>
      </c>
      <c r="I134" s="198"/>
      <c r="J134" s="193"/>
      <c r="K134" s="193"/>
      <c r="L134" s="199"/>
      <c r="M134" s="200"/>
      <c r="N134" s="201"/>
      <c r="O134" s="201"/>
      <c r="P134" s="201"/>
      <c r="Q134" s="201"/>
      <c r="R134" s="201"/>
      <c r="S134" s="201"/>
      <c r="T134" s="202"/>
      <c r="AT134" s="203" t="s">
        <v>607</v>
      </c>
      <c r="AU134" s="203" t="s">
        <v>525</v>
      </c>
      <c r="AV134" s="12" t="s">
        <v>525</v>
      </c>
      <c r="AW134" s="12" t="s">
        <v>478</v>
      </c>
      <c r="AX134" s="12" t="s">
        <v>516</v>
      </c>
      <c r="AY134" s="203" t="s">
        <v>598</v>
      </c>
    </row>
    <row r="135" spans="2:65" s="12" customFormat="1">
      <c r="B135" s="192"/>
      <c r="C135" s="193"/>
      <c r="D135" s="194" t="s">
        <v>607</v>
      </c>
      <c r="E135" s="195" t="s">
        <v>447</v>
      </c>
      <c r="F135" s="196" t="s">
        <v>1255</v>
      </c>
      <c r="G135" s="193"/>
      <c r="H135" s="197">
        <v>134.4</v>
      </c>
      <c r="I135" s="198"/>
      <c r="J135" s="193"/>
      <c r="K135" s="193"/>
      <c r="L135" s="199"/>
      <c r="M135" s="200"/>
      <c r="N135" s="201"/>
      <c r="O135" s="201"/>
      <c r="P135" s="201"/>
      <c r="Q135" s="201"/>
      <c r="R135" s="201"/>
      <c r="S135" s="201"/>
      <c r="T135" s="202"/>
      <c r="AT135" s="203" t="s">
        <v>607</v>
      </c>
      <c r="AU135" s="203" t="s">
        <v>525</v>
      </c>
      <c r="AV135" s="12" t="s">
        <v>525</v>
      </c>
      <c r="AW135" s="12" t="s">
        <v>478</v>
      </c>
      <c r="AX135" s="12" t="s">
        <v>516</v>
      </c>
      <c r="AY135" s="203" t="s">
        <v>598</v>
      </c>
    </row>
    <row r="136" spans="2:65" s="13" customFormat="1">
      <c r="B136" s="204"/>
      <c r="C136" s="205"/>
      <c r="D136" s="194" t="s">
        <v>607</v>
      </c>
      <c r="E136" s="206" t="s">
        <v>447</v>
      </c>
      <c r="F136" s="207" t="s">
        <v>627</v>
      </c>
      <c r="G136" s="205"/>
      <c r="H136" s="208">
        <v>214.803</v>
      </c>
      <c r="I136" s="209"/>
      <c r="J136" s="205"/>
      <c r="K136" s="205"/>
      <c r="L136" s="210"/>
      <c r="M136" s="211"/>
      <c r="N136" s="212"/>
      <c r="O136" s="212"/>
      <c r="P136" s="212"/>
      <c r="Q136" s="212"/>
      <c r="R136" s="212"/>
      <c r="S136" s="212"/>
      <c r="T136" s="213"/>
      <c r="AT136" s="214" t="s">
        <v>607</v>
      </c>
      <c r="AU136" s="214" t="s">
        <v>525</v>
      </c>
      <c r="AV136" s="13" t="s">
        <v>605</v>
      </c>
      <c r="AW136" s="13" t="s">
        <v>478</v>
      </c>
      <c r="AX136" s="13" t="s">
        <v>523</v>
      </c>
      <c r="AY136" s="214" t="s">
        <v>598</v>
      </c>
    </row>
    <row r="137" spans="2:65" s="1" customFormat="1" ht="16.5" customHeight="1">
      <c r="B137" s="34"/>
      <c r="C137" s="180" t="s">
        <v>661</v>
      </c>
      <c r="D137" s="180" t="s">
        <v>600</v>
      </c>
      <c r="E137" s="181" t="s">
        <v>676</v>
      </c>
      <c r="F137" s="182" t="s">
        <v>677</v>
      </c>
      <c r="G137" s="183" t="s">
        <v>669</v>
      </c>
      <c r="H137" s="184">
        <v>451.02</v>
      </c>
      <c r="I137" s="185"/>
      <c r="J137" s="186">
        <f>ROUND(I137*H137,2)</f>
        <v>0</v>
      </c>
      <c r="K137" s="182" t="s">
        <v>604</v>
      </c>
      <c r="L137" s="38"/>
      <c r="M137" s="187" t="s">
        <v>447</v>
      </c>
      <c r="N137" s="188" t="s">
        <v>487</v>
      </c>
      <c r="O137" s="60"/>
      <c r="P137" s="189">
        <f>O137*H137</f>
        <v>0</v>
      </c>
      <c r="Q137" s="189">
        <v>0</v>
      </c>
      <c r="R137" s="189">
        <f>Q137*H137</f>
        <v>0</v>
      </c>
      <c r="S137" s="189">
        <v>0</v>
      </c>
      <c r="T137" s="190">
        <f>S137*H137</f>
        <v>0</v>
      </c>
      <c r="AR137" s="17" t="s">
        <v>605</v>
      </c>
      <c r="AT137" s="17" t="s">
        <v>600</v>
      </c>
      <c r="AU137" s="17" t="s">
        <v>525</v>
      </c>
      <c r="AY137" s="17" t="s">
        <v>598</v>
      </c>
      <c r="BE137" s="191">
        <f>IF(N137="základní",J137,0)</f>
        <v>0</v>
      </c>
      <c r="BF137" s="191">
        <f>IF(N137="snížená",J137,0)</f>
        <v>0</v>
      </c>
      <c r="BG137" s="191">
        <f>IF(N137="zákl. přenesená",J137,0)</f>
        <v>0</v>
      </c>
      <c r="BH137" s="191">
        <f>IF(N137="sníž. přenesená",J137,0)</f>
        <v>0</v>
      </c>
      <c r="BI137" s="191">
        <f>IF(N137="nulová",J137,0)</f>
        <v>0</v>
      </c>
      <c r="BJ137" s="17" t="s">
        <v>523</v>
      </c>
      <c r="BK137" s="191">
        <f>ROUND(I137*H137,2)</f>
        <v>0</v>
      </c>
      <c r="BL137" s="17" t="s">
        <v>605</v>
      </c>
      <c r="BM137" s="17" t="s">
        <v>678</v>
      </c>
    </row>
    <row r="138" spans="2:65" s="12" customFormat="1">
      <c r="B138" s="192"/>
      <c r="C138" s="193"/>
      <c r="D138" s="194" t="s">
        <v>607</v>
      </c>
      <c r="E138" s="195" t="s">
        <v>447</v>
      </c>
      <c r="F138" s="196" t="s">
        <v>1256</v>
      </c>
      <c r="G138" s="193"/>
      <c r="H138" s="197">
        <v>180</v>
      </c>
      <c r="I138" s="198"/>
      <c r="J138" s="193"/>
      <c r="K138" s="193"/>
      <c r="L138" s="199"/>
      <c r="M138" s="200"/>
      <c r="N138" s="201"/>
      <c r="O138" s="201"/>
      <c r="P138" s="201"/>
      <c r="Q138" s="201"/>
      <c r="R138" s="201"/>
      <c r="S138" s="201"/>
      <c r="T138" s="202"/>
      <c r="AT138" s="203" t="s">
        <v>607</v>
      </c>
      <c r="AU138" s="203" t="s">
        <v>525</v>
      </c>
      <c r="AV138" s="12" t="s">
        <v>525</v>
      </c>
      <c r="AW138" s="12" t="s">
        <v>478</v>
      </c>
      <c r="AX138" s="12" t="s">
        <v>516</v>
      </c>
      <c r="AY138" s="203" t="s">
        <v>598</v>
      </c>
    </row>
    <row r="139" spans="2:65" s="12" customFormat="1">
      <c r="B139" s="192"/>
      <c r="C139" s="193"/>
      <c r="D139" s="194" t="s">
        <v>607</v>
      </c>
      <c r="E139" s="195" t="s">
        <v>447</v>
      </c>
      <c r="F139" s="196" t="s">
        <v>1257</v>
      </c>
      <c r="G139" s="193"/>
      <c r="H139" s="197">
        <v>336</v>
      </c>
      <c r="I139" s="198"/>
      <c r="J139" s="193"/>
      <c r="K139" s="193"/>
      <c r="L139" s="199"/>
      <c r="M139" s="200"/>
      <c r="N139" s="201"/>
      <c r="O139" s="201"/>
      <c r="P139" s="201"/>
      <c r="Q139" s="201"/>
      <c r="R139" s="201"/>
      <c r="S139" s="201"/>
      <c r="T139" s="202"/>
      <c r="AT139" s="203" t="s">
        <v>607</v>
      </c>
      <c r="AU139" s="203" t="s">
        <v>525</v>
      </c>
      <c r="AV139" s="12" t="s">
        <v>525</v>
      </c>
      <c r="AW139" s="12" t="s">
        <v>478</v>
      </c>
      <c r="AX139" s="12" t="s">
        <v>516</v>
      </c>
      <c r="AY139" s="203" t="s">
        <v>598</v>
      </c>
    </row>
    <row r="140" spans="2:65" s="12" customFormat="1">
      <c r="B140" s="192"/>
      <c r="C140" s="193"/>
      <c r="D140" s="194" t="s">
        <v>607</v>
      </c>
      <c r="E140" s="195" t="s">
        <v>447</v>
      </c>
      <c r="F140" s="196" t="s">
        <v>0</v>
      </c>
      <c r="G140" s="193"/>
      <c r="H140" s="197">
        <v>75</v>
      </c>
      <c r="I140" s="198"/>
      <c r="J140" s="193"/>
      <c r="K140" s="193"/>
      <c r="L140" s="199"/>
      <c r="M140" s="200"/>
      <c r="N140" s="201"/>
      <c r="O140" s="201"/>
      <c r="P140" s="201"/>
      <c r="Q140" s="201"/>
      <c r="R140" s="201"/>
      <c r="S140" s="201"/>
      <c r="T140" s="202"/>
      <c r="AT140" s="203" t="s">
        <v>607</v>
      </c>
      <c r="AU140" s="203" t="s">
        <v>525</v>
      </c>
      <c r="AV140" s="12" t="s">
        <v>525</v>
      </c>
      <c r="AW140" s="12" t="s">
        <v>478</v>
      </c>
      <c r="AX140" s="12" t="s">
        <v>516</v>
      </c>
      <c r="AY140" s="203" t="s">
        <v>598</v>
      </c>
    </row>
    <row r="141" spans="2:65" s="12" customFormat="1">
      <c r="B141" s="192"/>
      <c r="C141" s="193"/>
      <c r="D141" s="194" t="s">
        <v>607</v>
      </c>
      <c r="E141" s="195" t="s">
        <v>447</v>
      </c>
      <c r="F141" s="196" t="s">
        <v>1</v>
      </c>
      <c r="G141" s="193"/>
      <c r="H141" s="197">
        <v>311.04000000000002</v>
      </c>
      <c r="I141" s="198"/>
      <c r="J141" s="193"/>
      <c r="K141" s="193"/>
      <c r="L141" s="199"/>
      <c r="M141" s="200"/>
      <c r="N141" s="201"/>
      <c r="O141" s="201"/>
      <c r="P141" s="201"/>
      <c r="Q141" s="201"/>
      <c r="R141" s="201"/>
      <c r="S141" s="201"/>
      <c r="T141" s="202"/>
      <c r="AT141" s="203" t="s">
        <v>607</v>
      </c>
      <c r="AU141" s="203" t="s">
        <v>525</v>
      </c>
      <c r="AV141" s="12" t="s">
        <v>525</v>
      </c>
      <c r="AW141" s="12" t="s">
        <v>478</v>
      </c>
      <c r="AX141" s="12" t="s">
        <v>516</v>
      </c>
      <c r="AY141" s="203" t="s">
        <v>598</v>
      </c>
    </row>
    <row r="142" spans="2:65" s="14" customFormat="1">
      <c r="B142" s="215"/>
      <c r="C142" s="216"/>
      <c r="D142" s="194" t="s">
        <v>607</v>
      </c>
      <c r="E142" s="217" t="s">
        <v>447</v>
      </c>
      <c r="F142" s="218" t="s">
        <v>683</v>
      </c>
      <c r="G142" s="216"/>
      <c r="H142" s="219">
        <v>902.04</v>
      </c>
      <c r="I142" s="220"/>
      <c r="J142" s="216"/>
      <c r="K142" s="216"/>
      <c r="L142" s="221"/>
      <c r="M142" s="222"/>
      <c r="N142" s="223"/>
      <c r="O142" s="223"/>
      <c r="P142" s="223"/>
      <c r="Q142" s="223"/>
      <c r="R142" s="223"/>
      <c r="S142" s="223"/>
      <c r="T142" s="224"/>
      <c r="AT142" s="225" t="s">
        <v>607</v>
      </c>
      <c r="AU142" s="225" t="s">
        <v>525</v>
      </c>
      <c r="AV142" s="14" t="s">
        <v>612</v>
      </c>
      <c r="AW142" s="14" t="s">
        <v>478</v>
      </c>
      <c r="AX142" s="14" t="s">
        <v>516</v>
      </c>
      <c r="AY142" s="225" t="s">
        <v>598</v>
      </c>
    </row>
    <row r="143" spans="2:65" s="12" customFormat="1">
      <c r="B143" s="192"/>
      <c r="C143" s="193"/>
      <c r="D143" s="194" t="s">
        <v>607</v>
      </c>
      <c r="E143" s="195" t="s">
        <v>447</v>
      </c>
      <c r="F143" s="196" t="s">
        <v>2</v>
      </c>
      <c r="G143" s="193"/>
      <c r="H143" s="197">
        <v>451.02</v>
      </c>
      <c r="I143" s="198"/>
      <c r="J143" s="193"/>
      <c r="K143" s="193"/>
      <c r="L143" s="199"/>
      <c r="M143" s="200"/>
      <c r="N143" s="201"/>
      <c r="O143" s="201"/>
      <c r="P143" s="201"/>
      <c r="Q143" s="201"/>
      <c r="R143" s="201"/>
      <c r="S143" s="201"/>
      <c r="T143" s="202"/>
      <c r="AT143" s="203" t="s">
        <v>607</v>
      </c>
      <c r="AU143" s="203" t="s">
        <v>525</v>
      </c>
      <c r="AV143" s="12" t="s">
        <v>525</v>
      </c>
      <c r="AW143" s="12" t="s">
        <v>478</v>
      </c>
      <c r="AX143" s="12" t="s">
        <v>523</v>
      </c>
      <c r="AY143" s="203" t="s">
        <v>598</v>
      </c>
    </row>
    <row r="144" spans="2:65" s="1" customFormat="1" ht="16.5" customHeight="1">
      <c r="B144" s="34"/>
      <c r="C144" s="180" t="s">
        <v>666</v>
      </c>
      <c r="D144" s="180" t="s">
        <v>600</v>
      </c>
      <c r="E144" s="181" t="s">
        <v>686</v>
      </c>
      <c r="F144" s="182" t="s">
        <v>687</v>
      </c>
      <c r="G144" s="183" t="s">
        <v>669</v>
      </c>
      <c r="H144" s="184">
        <v>451.02</v>
      </c>
      <c r="I144" s="185"/>
      <c r="J144" s="186">
        <f>ROUND(I144*H144,2)</f>
        <v>0</v>
      </c>
      <c r="K144" s="182" t="s">
        <v>604</v>
      </c>
      <c r="L144" s="38"/>
      <c r="M144" s="187" t="s">
        <v>447</v>
      </c>
      <c r="N144" s="188" t="s">
        <v>487</v>
      </c>
      <c r="O144" s="60"/>
      <c r="P144" s="189">
        <f>O144*H144</f>
        <v>0</v>
      </c>
      <c r="Q144" s="189">
        <v>0</v>
      </c>
      <c r="R144" s="189">
        <f>Q144*H144</f>
        <v>0</v>
      </c>
      <c r="S144" s="189">
        <v>0</v>
      </c>
      <c r="T144" s="190">
        <f>S144*H144</f>
        <v>0</v>
      </c>
      <c r="AR144" s="17" t="s">
        <v>605</v>
      </c>
      <c r="AT144" s="17" t="s">
        <v>600</v>
      </c>
      <c r="AU144" s="17" t="s">
        <v>525</v>
      </c>
      <c r="AY144" s="17" t="s">
        <v>598</v>
      </c>
      <c r="BE144" s="191">
        <f>IF(N144="základní",J144,0)</f>
        <v>0</v>
      </c>
      <c r="BF144" s="191">
        <f>IF(N144="snížená",J144,0)</f>
        <v>0</v>
      </c>
      <c r="BG144" s="191">
        <f>IF(N144="zákl. přenesená",J144,0)</f>
        <v>0</v>
      </c>
      <c r="BH144" s="191">
        <f>IF(N144="sníž. přenesená",J144,0)</f>
        <v>0</v>
      </c>
      <c r="BI144" s="191">
        <f>IF(N144="nulová",J144,0)</f>
        <v>0</v>
      </c>
      <c r="BJ144" s="17" t="s">
        <v>523</v>
      </c>
      <c r="BK144" s="191">
        <f>ROUND(I144*H144,2)</f>
        <v>0</v>
      </c>
      <c r="BL144" s="17" t="s">
        <v>605</v>
      </c>
      <c r="BM144" s="17" t="s">
        <v>688</v>
      </c>
    </row>
    <row r="145" spans="2:65" s="1" customFormat="1" ht="16.5" customHeight="1">
      <c r="B145" s="34"/>
      <c r="C145" s="180" t="s">
        <v>675</v>
      </c>
      <c r="D145" s="180" t="s">
        <v>600</v>
      </c>
      <c r="E145" s="181" t="s">
        <v>689</v>
      </c>
      <c r="F145" s="182" t="s">
        <v>690</v>
      </c>
      <c r="G145" s="183" t="s">
        <v>669</v>
      </c>
      <c r="H145" s="184">
        <v>451.02</v>
      </c>
      <c r="I145" s="185"/>
      <c r="J145" s="186">
        <f>ROUND(I145*H145,2)</f>
        <v>0</v>
      </c>
      <c r="K145" s="182" t="s">
        <v>604</v>
      </c>
      <c r="L145" s="38"/>
      <c r="M145" s="187" t="s">
        <v>447</v>
      </c>
      <c r="N145" s="188" t="s">
        <v>487</v>
      </c>
      <c r="O145" s="60"/>
      <c r="P145" s="189">
        <f>O145*H145</f>
        <v>0</v>
      </c>
      <c r="Q145" s="189">
        <v>0</v>
      </c>
      <c r="R145" s="189">
        <f>Q145*H145</f>
        <v>0</v>
      </c>
      <c r="S145" s="189">
        <v>0</v>
      </c>
      <c r="T145" s="190">
        <f>S145*H145</f>
        <v>0</v>
      </c>
      <c r="AR145" s="17" t="s">
        <v>605</v>
      </c>
      <c r="AT145" s="17" t="s">
        <v>600</v>
      </c>
      <c r="AU145" s="17" t="s">
        <v>525</v>
      </c>
      <c r="AY145" s="17" t="s">
        <v>598</v>
      </c>
      <c r="BE145" s="191">
        <f>IF(N145="základní",J145,0)</f>
        <v>0</v>
      </c>
      <c r="BF145" s="191">
        <f>IF(N145="snížená",J145,0)</f>
        <v>0</v>
      </c>
      <c r="BG145" s="191">
        <f>IF(N145="zákl. přenesená",J145,0)</f>
        <v>0</v>
      </c>
      <c r="BH145" s="191">
        <f>IF(N145="sníž. přenesená",J145,0)</f>
        <v>0</v>
      </c>
      <c r="BI145" s="191">
        <f>IF(N145="nulová",J145,0)</f>
        <v>0</v>
      </c>
      <c r="BJ145" s="17" t="s">
        <v>523</v>
      </c>
      <c r="BK145" s="191">
        <f>ROUND(I145*H145,2)</f>
        <v>0</v>
      </c>
      <c r="BL145" s="17" t="s">
        <v>605</v>
      </c>
      <c r="BM145" s="17" t="s">
        <v>691</v>
      </c>
    </row>
    <row r="146" spans="2:65" s="12" customFormat="1">
      <c r="B146" s="192"/>
      <c r="C146" s="193"/>
      <c r="D146" s="194" t="s">
        <v>607</v>
      </c>
      <c r="E146" s="195" t="s">
        <v>447</v>
      </c>
      <c r="F146" s="196" t="s">
        <v>1256</v>
      </c>
      <c r="G146" s="193"/>
      <c r="H146" s="197">
        <v>180</v>
      </c>
      <c r="I146" s="198"/>
      <c r="J146" s="193"/>
      <c r="K146" s="193"/>
      <c r="L146" s="199"/>
      <c r="M146" s="200"/>
      <c r="N146" s="201"/>
      <c r="O146" s="201"/>
      <c r="P146" s="201"/>
      <c r="Q146" s="201"/>
      <c r="R146" s="201"/>
      <c r="S146" s="201"/>
      <c r="T146" s="202"/>
      <c r="AT146" s="203" t="s">
        <v>607</v>
      </c>
      <c r="AU146" s="203" t="s">
        <v>525</v>
      </c>
      <c r="AV146" s="12" t="s">
        <v>525</v>
      </c>
      <c r="AW146" s="12" t="s">
        <v>478</v>
      </c>
      <c r="AX146" s="12" t="s">
        <v>516</v>
      </c>
      <c r="AY146" s="203" t="s">
        <v>598</v>
      </c>
    </row>
    <row r="147" spans="2:65" s="12" customFormat="1">
      <c r="B147" s="192"/>
      <c r="C147" s="193"/>
      <c r="D147" s="194" t="s">
        <v>607</v>
      </c>
      <c r="E147" s="195" t="s">
        <v>447</v>
      </c>
      <c r="F147" s="196" t="s">
        <v>1257</v>
      </c>
      <c r="G147" s="193"/>
      <c r="H147" s="197">
        <v>336</v>
      </c>
      <c r="I147" s="198"/>
      <c r="J147" s="193"/>
      <c r="K147" s="193"/>
      <c r="L147" s="199"/>
      <c r="M147" s="200"/>
      <c r="N147" s="201"/>
      <c r="O147" s="201"/>
      <c r="P147" s="201"/>
      <c r="Q147" s="201"/>
      <c r="R147" s="201"/>
      <c r="S147" s="201"/>
      <c r="T147" s="202"/>
      <c r="AT147" s="203" t="s">
        <v>607</v>
      </c>
      <c r="AU147" s="203" t="s">
        <v>525</v>
      </c>
      <c r="AV147" s="12" t="s">
        <v>525</v>
      </c>
      <c r="AW147" s="12" t="s">
        <v>478</v>
      </c>
      <c r="AX147" s="12" t="s">
        <v>516</v>
      </c>
      <c r="AY147" s="203" t="s">
        <v>598</v>
      </c>
    </row>
    <row r="148" spans="2:65" s="12" customFormat="1">
      <c r="B148" s="192"/>
      <c r="C148" s="193"/>
      <c r="D148" s="194" t="s">
        <v>607</v>
      </c>
      <c r="E148" s="195" t="s">
        <v>447</v>
      </c>
      <c r="F148" s="196" t="s">
        <v>0</v>
      </c>
      <c r="G148" s="193"/>
      <c r="H148" s="197">
        <v>75</v>
      </c>
      <c r="I148" s="198"/>
      <c r="J148" s="193"/>
      <c r="K148" s="193"/>
      <c r="L148" s="199"/>
      <c r="M148" s="200"/>
      <c r="N148" s="201"/>
      <c r="O148" s="201"/>
      <c r="P148" s="201"/>
      <c r="Q148" s="201"/>
      <c r="R148" s="201"/>
      <c r="S148" s="201"/>
      <c r="T148" s="202"/>
      <c r="AT148" s="203" t="s">
        <v>607</v>
      </c>
      <c r="AU148" s="203" t="s">
        <v>525</v>
      </c>
      <c r="AV148" s="12" t="s">
        <v>525</v>
      </c>
      <c r="AW148" s="12" t="s">
        <v>478</v>
      </c>
      <c r="AX148" s="12" t="s">
        <v>516</v>
      </c>
      <c r="AY148" s="203" t="s">
        <v>598</v>
      </c>
    </row>
    <row r="149" spans="2:65" s="12" customFormat="1">
      <c r="B149" s="192"/>
      <c r="C149" s="193"/>
      <c r="D149" s="194" t="s">
        <v>607</v>
      </c>
      <c r="E149" s="195" t="s">
        <v>447</v>
      </c>
      <c r="F149" s="196" t="s">
        <v>1</v>
      </c>
      <c r="G149" s="193"/>
      <c r="H149" s="197">
        <v>311.04000000000002</v>
      </c>
      <c r="I149" s="198"/>
      <c r="J149" s="193"/>
      <c r="K149" s="193"/>
      <c r="L149" s="199"/>
      <c r="M149" s="200"/>
      <c r="N149" s="201"/>
      <c r="O149" s="201"/>
      <c r="P149" s="201"/>
      <c r="Q149" s="201"/>
      <c r="R149" s="201"/>
      <c r="S149" s="201"/>
      <c r="T149" s="202"/>
      <c r="AT149" s="203" t="s">
        <v>607</v>
      </c>
      <c r="AU149" s="203" t="s">
        <v>525</v>
      </c>
      <c r="AV149" s="12" t="s">
        <v>525</v>
      </c>
      <c r="AW149" s="12" t="s">
        <v>478</v>
      </c>
      <c r="AX149" s="12" t="s">
        <v>516</v>
      </c>
      <c r="AY149" s="203" t="s">
        <v>598</v>
      </c>
    </row>
    <row r="150" spans="2:65" s="14" customFormat="1">
      <c r="B150" s="215"/>
      <c r="C150" s="216"/>
      <c r="D150" s="194" t="s">
        <v>607</v>
      </c>
      <c r="E150" s="217" t="s">
        <v>447</v>
      </c>
      <c r="F150" s="218" t="s">
        <v>683</v>
      </c>
      <c r="G150" s="216"/>
      <c r="H150" s="219">
        <v>902.04</v>
      </c>
      <c r="I150" s="220"/>
      <c r="J150" s="216"/>
      <c r="K150" s="216"/>
      <c r="L150" s="221"/>
      <c r="M150" s="222"/>
      <c r="N150" s="223"/>
      <c r="O150" s="223"/>
      <c r="P150" s="223"/>
      <c r="Q150" s="223"/>
      <c r="R150" s="223"/>
      <c r="S150" s="223"/>
      <c r="T150" s="224"/>
      <c r="AT150" s="225" t="s">
        <v>607</v>
      </c>
      <c r="AU150" s="225" t="s">
        <v>525</v>
      </c>
      <c r="AV150" s="14" t="s">
        <v>612</v>
      </c>
      <c r="AW150" s="14" t="s">
        <v>478</v>
      </c>
      <c r="AX150" s="14" t="s">
        <v>516</v>
      </c>
      <c r="AY150" s="225" t="s">
        <v>598</v>
      </c>
    </row>
    <row r="151" spans="2:65" s="12" customFormat="1">
      <c r="B151" s="192"/>
      <c r="C151" s="193"/>
      <c r="D151" s="194" t="s">
        <v>607</v>
      </c>
      <c r="E151" s="195" t="s">
        <v>447</v>
      </c>
      <c r="F151" s="196" t="s">
        <v>3</v>
      </c>
      <c r="G151" s="193"/>
      <c r="H151" s="197">
        <v>451.02</v>
      </c>
      <c r="I151" s="198"/>
      <c r="J151" s="193"/>
      <c r="K151" s="193"/>
      <c r="L151" s="199"/>
      <c r="M151" s="200"/>
      <c r="N151" s="201"/>
      <c r="O151" s="201"/>
      <c r="P151" s="201"/>
      <c r="Q151" s="201"/>
      <c r="R151" s="201"/>
      <c r="S151" s="201"/>
      <c r="T151" s="202"/>
      <c r="AT151" s="203" t="s">
        <v>607</v>
      </c>
      <c r="AU151" s="203" t="s">
        <v>525</v>
      </c>
      <c r="AV151" s="12" t="s">
        <v>525</v>
      </c>
      <c r="AW151" s="12" t="s">
        <v>478</v>
      </c>
      <c r="AX151" s="12" t="s">
        <v>523</v>
      </c>
      <c r="AY151" s="203" t="s">
        <v>598</v>
      </c>
    </row>
    <row r="152" spans="2:65" s="1" customFormat="1" ht="16.5" customHeight="1">
      <c r="B152" s="34"/>
      <c r="C152" s="180" t="s">
        <v>685</v>
      </c>
      <c r="D152" s="180" t="s">
        <v>600</v>
      </c>
      <c r="E152" s="181" t="s">
        <v>694</v>
      </c>
      <c r="F152" s="182" t="s">
        <v>695</v>
      </c>
      <c r="G152" s="183" t="s">
        <v>669</v>
      </c>
      <c r="H152" s="184">
        <v>451.02</v>
      </c>
      <c r="I152" s="185"/>
      <c r="J152" s="186">
        <f>ROUND(I152*H152,2)</f>
        <v>0</v>
      </c>
      <c r="K152" s="182" t="s">
        <v>604</v>
      </c>
      <c r="L152" s="38"/>
      <c r="M152" s="187" t="s">
        <v>447</v>
      </c>
      <c r="N152" s="188" t="s">
        <v>487</v>
      </c>
      <c r="O152" s="60"/>
      <c r="P152" s="189">
        <f>O152*H152</f>
        <v>0</v>
      </c>
      <c r="Q152" s="189">
        <v>0</v>
      </c>
      <c r="R152" s="189">
        <f>Q152*H152</f>
        <v>0</v>
      </c>
      <c r="S152" s="189">
        <v>0</v>
      </c>
      <c r="T152" s="190">
        <f>S152*H152</f>
        <v>0</v>
      </c>
      <c r="AR152" s="17" t="s">
        <v>605</v>
      </c>
      <c r="AT152" s="17" t="s">
        <v>600</v>
      </c>
      <c r="AU152" s="17" t="s">
        <v>525</v>
      </c>
      <c r="AY152" s="17" t="s">
        <v>598</v>
      </c>
      <c r="BE152" s="191">
        <f>IF(N152="základní",J152,0)</f>
        <v>0</v>
      </c>
      <c r="BF152" s="191">
        <f>IF(N152="snížená",J152,0)</f>
        <v>0</v>
      </c>
      <c r="BG152" s="191">
        <f>IF(N152="zákl. přenesená",J152,0)</f>
        <v>0</v>
      </c>
      <c r="BH152" s="191">
        <f>IF(N152="sníž. přenesená",J152,0)</f>
        <v>0</v>
      </c>
      <c r="BI152" s="191">
        <f>IF(N152="nulová",J152,0)</f>
        <v>0</v>
      </c>
      <c r="BJ152" s="17" t="s">
        <v>523</v>
      </c>
      <c r="BK152" s="191">
        <f>ROUND(I152*H152,2)</f>
        <v>0</v>
      </c>
      <c r="BL152" s="17" t="s">
        <v>605</v>
      </c>
      <c r="BM152" s="17" t="s">
        <v>696</v>
      </c>
    </row>
    <row r="153" spans="2:65" s="1" customFormat="1" ht="16.5" customHeight="1">
      <c r="B153" s="34"/>
      <c r="C153" s="180" t="s">
        <v>454</v>
      </c>
      <c r="D153" s="180" t="s">
        <v>600</v>
      </c>
      <c r="E153" s="181" t="s">
        <v>1029</v>
      </c>
      <c r="F153" s="182" t="s">
        <v>1030</v>
      </c>
      <c r="G153" s="183" t="s">
        <v>669</v>
      </c>
      <c r="H153" s="184">
        <v>380.8</v>
      </c>
      <c r="I153" s="185"/>
      <c r="J153" s="186">
        <f>ROUND(I153*H153,2)</f>
        <v>0</v>
      </c>
      <c r="K153" s="182" t="s">
        <v>604</v>
      </c>
      <c r="L153" s="38"/>
      <c r="M153" s="187" t="s">
        <v>447</v>
      </c>
      <c r="N153" s="188" t="s">
        <v>487</v>
      </c>
      <c r="O153" s="60"/>
      <c r="P153" s="189">
        <f>O153*H153</f>
        <v>0</v>
      </c>
      <c r="Q153" s="189">
        <v>0</v>
      </c>
      <c r="R153" s="189">
        <f>Q153*H153</f>
        <v>0</v>
      </c>
      <c r="S153" s="189">
        <v>0</v>
      </c>
      <c r="T153" s="190">
        <f>S153*H153</f>
        <v>0</v>
      </c>
      <c r="AR153" s="17" t="s">
        <v>605</v>
      </c>
      <c r="AT153" s="17" t="s">
        <v>600</v>
      </c>
      <c r="AU153" s="17" t="s">
        <v>525</v>
      </c>
      <c r="AY153" s="17" t="s">
        <v>598</v>
      </c>
      <c r="BE153" s="191">
        <f>IF(N153="základní",J153,0)</f>
        <v>0</v>
      </c>
      <c r="BF153" s="191">
        <f>IF(N153="snížená",J153,0)</f>
        <v>0</v>
      </c>
      <c r="BG153" s="191">
        <f>IF(N153="zákl. přenesená",J153,0)</f>
        <v>0</v>
      </c>
      <c r="BH153" s="191">
        <f>IF(N153="sníž. přenesená",J153,0)</f>
        <v>0</v>
      </c>
      <c r="BI153" s="191">
        <f>IF(N153="nulová",J153,0)</f>
        <v>0</v>
      </c>
      <c r="BJ153" s="17" t="s">
        <v>523</v>
      </c>
      <c r="BK153" s="191">
        <f>ROUND(I153*H153,2)</f>
        <v>0</v>
      </c>
      <c r="BL153" s="17" t="s">
        <v>605</v>
      </c>
      <c r="BM153" s="17" t="s">
        <v>4</v>
      </c>
    </row>
    <row r="154" spans="2:65" s="15" customFormat="1">
      <c r="B154" s="243"/>
      <c r="C154" s="244"/>
      <c r="D154" s="194" t="s">
        <v>607</v>
      </c>
      <c r="E154" s="245" t="s">
        <v>447</v>
      </c>
      <c r="F154" s="246" t="s">
        <v>1032</v>
      </c>
      <c r="G154" s="244"/>
      <c r="H154" s="245" t="s">
        <v>447</v>
      </c>
      <c r="I154" s="247"/>
      <c r="J154" s="244"/>
      <c r="K154" s="244"/>
      <c r="L154" s="248"/>
      <c r="M154" s="249"/>
      <c r="N154" s="250"/>
      <c r="O154" s="250"/>
      <c r="P154" s="250"/>
      <c r="Q154" s="250"/>
      <c r="R154" s="250"/>
      <c r="S154" s="250"/>
      <c r="T154" s="251"/>
      <c r="AT154" s="252" t="s">
        <v>607</v>
      </c>
      <c r="AU154" s="252" t="s">
        <v>525</v>
      </c>
      <c r="AV154" s="15" t="s">
        <v>523</v>
      </c>
      <c r="AW154" s="15" t="s">
        <v>478</v>
      </c>
      <c r="AX154" s="15" t="s">
        <v>516</v>
      </c>
      <c r="AY154" s="252" t="s">
        <v>598</v>
      </c>
    </row>
    <row r="155" spans="2:65" s="12" customFormat="1">
      <c r="B155" s="192"/>
      <c r="C155" s="193"/>
      <c r="D155" s="194" t="s">
        <v>607</v>
      </c>
      <c r="E155" s="195" t="s">
        <v>447</v>
      </c>
      <c r="F155" s="196" t="s">
        <v>5</v>
      </c>
      <c r="G155" s="193"/>
      <c r="H155" s="197">
        <v>380.8</v>
      </c>
      <c r="I155" s="198"/>
      <c r="J155" s="193"/>
      <c r="K155" s="193"/>
      <c r="L155" s="199"/>
      <c r="M155" s="200"/>
      <c r="N155" s="201"/>
      <c r="O155" s="201"/>
      <c r="P155" s="201"/>
      <c r="Q155" s="201"/>
      <c r="R155" s="201"/>
      <c r="S155" s="201"/>
      <c r="T155" s="202"/>
      <c r="AT155" s="203" t="s">
        <v>607</v>
      </c>
      <c r="AU155" s="203" t="s">
        <v>525</v>
      </c>
      <c r="AV155" s="12" t="s">
        <v>525</v>
      </c>
      <c r="AW155" s="12" t="s">
        <v>478</v>
      </c>
      <c r="AX155" s="12" t="s">
        <v>523</v>
      </c>
      <c r="AY155" s="203" t="s">
        <v>598</v>
      </c>
    </row>
    <row r="156" spans="2:65" s="1" customFormat="1" ht="16.5" customHeight="1">
      <c r="B156" s="34"/>
      <c r="C156" s="180" t="s">
        <v>693</v>
      </c>
      <c r="D156" s="180" t="s">
        <v>600</v>
      </c>
      <c r="E156" s="181" t="s">
        <v>1034</v>
      </c>
      <c r="F156" s="182" t="s">
        <v>1035</v>
      </c>
      <c r="G156" s="183" t="s">
        <v>669</v>
      </c>
      <c r="H156" s="184">
        <v>380</v>
      </c>
      <c r="I156" s="185"/>
      <c r="J156" s="186">
        <f>ROUND(I156*H156,2)</f>
        <v>0</v>
      </c>
      <c r="K156" s="182" t="s">
        <v>604</v>
      </c>
      <c r="L156" s="38"/>
      <c r="M156" s="187" t="s">
        <v>447</v>
      </c>
      <c r="N156" s="188" t="s">
        <v>487</v>
      </c>
      <c r="O156" s="60"/>
      <c r="P156" s="189">
        <f>O156*H156</f>
        <v>0</v>
      </c>
      <c r="Q156" s="189">
        <v>0</v>
      </c>
      <c r="R156" s="189">
        <f>Q156*H156</f>
        <v>0</v>
      </c>
      <c r="S156" s="189">
        <v>0</v>
      </c>
      <c r="T156" s="190">
        <f>S156*H156</f>
        <v>0</v>
      </c>
      <c r="AR156" s="17" t="s">
        <v>605</v>
      </c>
      <c r="AT156" s="17" t="s">
        <v>600</v>
      </c>
      <c r="AU156" s="17" t="s">
        <v>525</v>
      </c>
      <c r="AY156" s="17" t="s">
        <v>598</v>
      </c>
      <c r="BE156" s="191">
        <f>IF(N156="základní",J156,0)</f>
        <v>0</v>
      </c>
      <c r="BF156" s="191">
        <f>IF(N156="snížená",J156,0)</f>
        <v>0</v>
      </c>
      <c r="BG156" s="191">
        <f>IF(N156="zákl. přenesená",J156,0)</f>
        <v>0</v>
      </c>
      <c r="BH156" s="191">
        <f>IF(N156="sníž. přenesená",J156,0)</f>
        <v>0</v>
      </c>
      <c r="BI156" s="191">
        <f>IF(N156="nulová",J156,0)</f>
        <v>0</v>
      </c>
      <c r="BJ156" s="17" t="s">
        <v>523</v>
      </c>
      <c r="BK156" s="191">
        <f>ROUND(I156*H156,2)</f>
        <v>0</v>
      </c>
      <c r="BL156" s="17" t="s">
        <v>605</v>
      </c>
      <c r="BM156" s="17" t="s">
        <v>6</v>
      </c>
    </row>
    <row r="157" spans="2:65" s="1" customFormat="1" ht="16.5" customHeight="1">
      <c r="B157" s="34"/>
      <c r="C157" s="180" t="s">
        <v>697</v>
      </c>
      <c r="D157" s="180" t="s">
        <v>600</v>
      </c>
      <c r="E157" s="181" t="s">
        <v>1037</v>
      </c>
      <c r="F157" s="182" t="s">
        <v>1038</v>
      </c>
      <c r="G157" s="183" t="s">
        <v>669</v>
      </c>
      <c r="H157" s="184">
        <v>380.8</v>
      </c>
      <c r="I157" s="185"/>
      <c r="J157" s="186">
        <f>ROUND(I157*H157,2)</f>
        <v>0</v>
      </c>
      <c r="K157" s="182" t="s">
        <v>604</v>
      </c>
      <c r="L157" s="38"/>
      <c r="M157" s="187" t="s">
        <v>447</v>
      </c>
      <c r="N157" s="188" t="s">
        <v>487</v>
      </c>
      <c r="O157" s="60"/>
      <c r="P157" s="189">
        <f>O157*H157</f>
        <v>0</v>
      </c>
      <c r="Q157" s="189">
        <v>0</v>
      </c>
      <c r="R157" s="189">
        <f>Q157*H157</f>
        <v>0</v>
      </c>
      <c r="S157" s="189">
        <v>0</v>
      </c>
      <c r="T157" s="190">
        <f>S157*H157</f>
        <v>0</v>
      </c>
      <c r="AR157" s="17" t="s">
        <v>605</v>
      </c>
      <c r="AT157" s="17" t="s">
        <v>600</v>
      </c>
      <c r="AU157" s="17" t="s">
        <v>525</v>
      </c>
      <c r="AY157" s="17" t="s">
        <v>598</v>
      </c>
      <c r="BE157" s="191">
        <f>IF(N157="základní",J157,0)</f>
        <v>0</v>
      </c>
      <c r="BF157" s="191">
        <f>IF(N157="snížená",J157,0)</f>
        <v>0</v>
      </c>
      <c r="BG157" s="191">
        <f>IF(N157="zákl. přenesená",J157,0)</f>
        <v>0</v>
      </c>
      <c r="BH157" s="191">
        <f>IF(N157="sníž. přenesená",J157,0)</f>
        <v>0</v>
      </c>
      <c r="BI157" s="191">
        <f>IF(N157="nulová",J157,0)</f>
        <v>0</v>
      </c>
      <c r="BJ157" s="17" t="s">
        <v>523</v>
      </c>
      <c r="BK157" s="191">
        <f>ROUND(I157*H157,2)</f>
        <v>0</v>
      </c>
      <c r="BL157" s="17" t="s">
        <v>605</v>
      </c>
      <c r="BM157" s="17" t="s">
        <v>7</v>
      </c>
    </row>
    <row r="158" spans="2:65" s="15" customFormat="1">
      <c r="B158" s="243"/>
      <c r="C158" s="244"/>
      <c r="D158" s="194" t="s">
        <v>607</v>
      </c>
      <c r="E158" s="245" t="s">
        <v>447</v>
      </c>
      <c r="F158" s="246" t="s">
        <v>1040</v>
      </c>
      <c r="G158" s="244"/>
      <c r="H158" s="245" t="s">
        <v>447</v>
      </c>
      <c r="I158" s="247"/>
      <c r="J158" s="244"/>
      <c r="K158" s="244"/>
      <c r="L158" s="248"/>
      <c r="M158" s="249"/>
      <c r="N158" s="250"/>
      <c r="O158" s="250"/>
      <c r="P158" s="250"/>
      <c r="Q158" s="250"/>
      <c r="R158" s="250"/>
      <c r="S158" s="250"/>
      <c r="T158" s="251"/>
      <c r="AT158" s="252" t="s">
        <v>607</v>
      </c>
      <c r="AU158" s="252" t="s">
        <v>525</v>
      </c>
      <c r="AV158" s="15" t="s">
        <v>523</v>
      </c>
      <c r="AW158" s="15" t="s">
        <v>478</v>
      </c>
      <c r="AX158" s="15" t="s">
        <v>516</v>
      </c>
      <c r="AY158" s="252" t="s">
        <v>598</v>
      </c>
    </row>
    <row r="159" spans="2:65" s="12" customFormat="1">
      <c r="B159" s="192"/>
      <c r="C159" s="193"/>
      <c r="D159" s="194" t="s">
        <v>607</v>
      </c>
      <c r="E159" s="195" t="s">
        <v>447</v>
      </c>
      <c r="F159" s="196" t="s">
        <v>5</v>
      </c>
      <c r="G159" s="193"/>
      <c r="H159" s="197">
        <v>380.8</v>
      </c>
      <c r="I159" s="198"/>
      <c r="J159" s="193"/>
      <c r="K159" s="193"/>
      <c r="L159" s="199"/>
      <c r="M159" s="200"/>
      <c r="N159" s="201"/>
      <c r="O159" s="201"/>
      <c r="P159" s="201"/>
      <c r="Q159" s="201"/>
      <c r="R159" s="201"/>
      <c r="S159" s="201"/>
      <c r="T159" s="202"/>
      <c r="AT159" s="203" t="s">
        <v>607</v>
      </c>
      <c r="AU159" s="203" t="s">
        <v>525</v>
      </c>
      <c r="AV159" s="12" t="s">
        <v>525</v>
      </c>
      <c r="AW159" s="12" t="s">
        <v>478</v>
      </c>
      <c r="AX159" s="12" t="s">
        <v>523</v>
      </c>
      <c r="AY159" s="203" t="s">
        <v>598</v>
      </c>
    </row>
    <row r="160" spans="2:65" s="1" customFormat="1" ht="16.5" customHeight="1">
      <c r="B160" s="34"/>
      <c r="C160" s="180" t="s">
        <v>702</v>
      </c>
      <c r="D160" s="180" t="s">
        <v>600</v>
      </c>
      <c r="E160" s="181" t="s">
        <v>1041</v>
      </c>
      <c r="F160" s="182" t="s">
        <v>1042</v>
      </c>
      <c r="G160" s="183" t="s">
        <v>669</v>
      </c>
      <c r="H160" s="184">
        <v>380</v>
      </c>
      <c r="I160" s="185"/>
      <c r="J160" s="186">
        <f>ROUND(I160*H160,2)</f>
        <v>0</v>
      </c>
      <c r="K160" s="182" t="s">
        <v>604</v>
      </c>
      <c r="L160" s="38"/>
      <c r="M160" s="187" t="s">
        <v>447</v>
      </c>
      <c r="N160" s="188" t="s">
        <v>487</v>
      </c>
      <c r="O160" s="60"/>
      <c r="P160" s="189">
        <f>O160*H160</f>
        <v>0</v>
      </c>
      <c r="Q160" s="189">
        <v>0</v>
      </c>
      <c r="R160" s="189">
        <f>Q160*H160</f>
        <v>0</v>
      </c>
      <c r="S160" s="189">
        <v>0</v>
      </c>
      <c r="T160" s="190">
        <f>S160*H160</f>
        <v>0</v>
      </c>
      <c r="AR160" s="17" t="s">
        <v>605</v>
      </c>
      <c r="AT160" s="17" t="s">
        <v>600</v>
      </c>
      <c r="AU160" s="17" t="s">
        <v>525</v>
      </c>
      <c r="AY160" s="17" t="s">
        <v>598</v>
      </c>
      <c r="BE160" s="191">
        <f>IF(N160="základní",J160,0)</f>
        <v>0</v>
      </c>
      <c r="BF160" s="191">
        <f>IF(N160="snížená",J160,0)</f>
        <v>0</v>
      </c>
      <c r="BG160" s="191">
        <f>IF(N160="zákl. přenesená",J160,0)</f>
        <v>0</v>
      </c>
      <c r="BH160" s="191">
        <f>IF(N160="sníž. přenesená",J160,0)</f>
        <v>0</v>
      </c>
      <c r="BI160" s="191">
        <f>IF(N160="nulová",J160,0)</f>
        <v>0</v>
      </c>
      <c r="BJ160" s="17" t="s">
        <v>523</v>
      </c>
      <c r="BK160" s="191">
        <f>ROUND(I160*H160,2)</f>
        <v>0</v>
      </c>
      <c r="BL160" s="17" t="s">
        <v>605</v>
      </c>
      <c r="BM160" s="17" t="s">
        <v>8</v>
      </c>
    </row>
    <row r="161" spans="2:65" s="1" customFormat="1" ht="16.5" customHeight="1">
      <c r="B161" s="34"/>
      <c r="C161" s="180" t="s">
        <v>711</v>
      </c>
      <c r="D161" s="180" t="s">
        <v>600</v>
      </c>
      <c r="E161" s="181" t="s">
        <v>698</v>
      </c>
      <c r="F161" s="182" t="s">
        <v>699</v>
      </c>
      <c r="G161" s="183" t="s">
        <v>700</v>
      </c>
      <c r="H161" s="184">
        <v>58.2</v>
      </c>
      <c r="I161" s="185"/>
      <c r="J161" s="186">
        <f>ROUND(I161*H161,2)</f>
        <v>0</v>
      </c>
      <c r="K161" s="182" t="s">
        <v>604</v>
      </c>
      <c r="L161" s="38"/>
      <c r="M161" s="187" t="s">
        <v>447</v>
      </c>
      <c r="N161" s="188" t="s">
        <v>487</v>
      </c>
      <c r="O161" s="60"/>
      <c r="P161" s="189">
        <f>O161*H161</f>
        <v>0</v>
      </c>
      <c r="Q161" s="189">
        <v>0</v>
      </c>
      <c r="R161" s="189">
        <f>Q161*H161</f>
        <v>0</v>
      </c>
      <c r="S161" s="189">
        <v>0</v>
      </c>
      <c r="T161" s="190">
        <f>S161*H161</f>
        <v>0</v>
      </c>
      <c r="AR161" s="17" t="s">
        <v>605</v>
      </c>
      <c r="AT161" s="17" t="s">
        <v>600</v>
      </c>
      <c r="AU161" s="17" t="s">
        <v>525</v>
      </c>
      <c r="AY161" s="17" t="s">
        <v>598</v>
      </c>
      <c r="BE161" s="191">
        <f>IF(N161="základní",J161,0)</f>
        <v>0</v>
      </c>
      <c r="BF161" s="191">
        <f>IF(N161="snížená",J161,0)</f>
        <v>0</v>
      </c>
      <c r="BG161" s="191">
        <f>IF(N161="zákl. přenesená",J161,0)</f>
        <v>0</v>
      </c>
      <c r="BH161" s="191">
        <f>IF(N161="sníž. přenesená",J161,0)</f>
        <v>0</v>
      </c>
      <c r="BI161" s="191">
        <f>IF(N161="nulová",J161,0)</f>
        <v>0</v>
      </c>
      <c r="BJ161" s="17" t="s">
        <v>523</v>
      </c>
      <c r="BK161" s="191">
        <f>ROUND(I161*H161,2)</f>
        <v>0</v>
      </c>
      <c r="BL161" s="17" t="s">
        <v>605</v>
      </c>
      <c r="BM161" s="17" t="s">
        <v>9</v>
      </c>
    </row>
    <row r="162" spans="2:65" s="12" customFormat="1">
      <c r="B162" s="192"/>
      <c r="C162" s="193"/>
      <c r="D162" s="194" t="s">
        <v>607</v>
      </c>
      <c r="E162" s="195" t="s">
        <v>447</v>
      </c>
      <c r="F162" s="196" t="s">
        <v>10</v>
      </c>
      <c r="G162" s="193"/>
      <c r="H162" s="197">
        <v>58.2</v>
      </c>
      <c r="I162" s="198"/>
      <c r="J162" s="193"/>
      <c r="K162" s="193"/>
      <c r="L162" s="199"/>
      <c r="M162" s="200"/>
      <c r="N162" s="201"/>
      <c r="O162" s="201"/>
      <c r="P162" s="201"/>
      <c r="Q162" s="201"/>
      <c r="R162" s="201"/>
      <c r="S162" s="201"/>
      <c r="T162" s="202"/>
      <c r="AT162" s="203" t="s">
        <v>607</v>
      </c>
      <c r="AU162" s="203" t="s">
        <v>525</v>
      </c>
      <c r="AV162" s="12" t="s">
        <v>525</v>
      </c>
      <c r="AW162" s="12" t="s">
        <v>478</v>
      </c>
      <c r="AX162" s="12" t="s">
        <v>523</v>
      </c>
      <c r="AY162" s="203" t="s">
        <v>598</v>
      </c>
    </row>
    <row r="163" spans="2:65" s="1" customFormat="1" ht="16.5" customHeight="1">
      <c r="B163" s="34"/>
      <c r="C163" s="180" t="s">
        <v>717</v>
      </c>
      <c r="D163" s="180" t="s">
        <v>600</v>
      </c>
      <c r="E163" s="181" t="s">
        <v>703</v>
      </c>
      <c r="F163" s="182" t="s">
        <v>704</v>
      </c>
      <c r="G163" s="183" t="s">
        <v>700</v>
      </c>
      <c r="H163" s="184">
        <v>2645</v>
      </c>
      <c r="I163" s="185"/>
      <c r="J163" s="186">
        <f>ROUND(I163*H163,2)</f>
        <v>0</v>
      </c>
      <c r="K163" s="182" t="s">
        <v>604</v>
      </c>
      <c r="L163" s="38"/>
      <c r="M163" s="187" t="s">
        <v>447</v>
      </c>
      <c r="N163" s="188" t="s">
        <v>487</v>
      </c>
      <c r="O163" s="60"/>
      <c r="P163" s="189">
        <f>O163*H163</f>
        <v>0</v>
      </c>
      <c r="Q163" s="189">
        <v>0</v>
      </c>
      <c r="R163" s="189">
        <f>Q163*H163</f>
        <v>0</v>
      </c>
      <c r="S163" s="189">
        <v>0</v>
      </c>
      <c r="T163" s="190">
        <f>S163*H163</f>
        <v>0</v>
      </c>
      <c r="AR163" s="17" t="s">
        <v>605</v>
      </c>
      <c r="AT163" s="17" t="s">
        <v>600</v>
      </c>
      <c r="AU163" s="17" t="s">
        <v>525</v>
      </c>
      <c r="AY163" s="17" t="s">
        <v>598</v>
      </c>
      <c r="BE163" s="191">
        <f>IF(N163="základní",J163,0)</f>
        <v>0</v>
      </c>
      <c r="BF163" s="191">
        <f>IF(N163="snížená",J163,0)</f>
        <v>0</v>
      </c>
      <c r="BG163" s="191">
        <f>IF(N163="zákl. přenesená",J163,0)</f>
        <v>0</v>
      </c>
      <c r="BH163" s="191">
        <f>IF(N163="sníž. přenesená",J163,0)</f>
        <v>0</v>
      </c>
      <c r="BI163" s="191">
        <f>IF(N163="nulová",J163,0)</f>
        <v>0</v>
      </c>
      <c r="BJ163" s="17" t="s">
        <v>523</v>
      </c>
      <c r="BK163" s="191">
        <f>ROUND(I163*H163,2)</f>
        <v>0</v>
      </c>
      <c r="BL163" s="17" t="s">
        <v>605</v>
      </c>
      <c r="BM163" s="17" t="s">
        <v>705</v>
      </c>
    </row>
    <row r="164" spans="2:65" s="12" customFormat="1">
      <c r="B164" s="192"/>
      <c r="C164" s="193"/>
      <c r="D164" s="194" t="s">
        <v>607</v>
      </c>
      <c r="E164" s="195" t="s">
        <v>447</v>
      </c>
      <c r="F164" s="196" t="s">
        <v>11</v>
      </c>
      <c r="G164" s="193"/>
      <c r="H164" s="197">
        <v>1295.5</v>
      </c>
      <c r="I164" s="198"/>
      <c r="J164" s="193"/>
      <c r="K164" s="193"/>
      <c r="L164" s="199"/>
      <c r="M164" s="200"/>
      <c r="N164" s="201"/>
      <c r="O164" s="201"/>
      <c r="P164" s="201"/>
      <c r="Q164" s="201"/>
      <c r="R164" s="201"/>
      <c r="S164" s="201"/>
      <c r="T164" s="202"/>
      <c r="AT164" s="203" t="s">
        <v>607</v>
      </c>
      <c r="AU164" s="203" t="s">
        <v>525</v>
      </c>
      <c r="AV164" s="12" t="s">
        <v>525</v>
      </c>
      <c r="AW164" s="12" t="s">
        <v>478</v>
      </c>
      <c r="AX164" s="12" t="s">
        <v>516</v>
      </c>
      <c r="AY164" s="203" t="s">
        <v>598</v>
      </c>
    </row>
    <row r="165" spans="2:65" s="12" customFormat="1">
      <c r="B165" s="192"/>
      <c r="C165" s="193"/>
      <c r="D165" s="194" t="s">
        <v>607</v>
      </c>
      <c r="E165" s="195" t="s">
        <v>447</v>
      </c>
      <c r="F165" s="196" t="s">
        <v>12</v>
      </c>
      <c r="G165" s="193"/>
      <c r="H165" s="197">
        <v>515</v>
      </c>
      <c r="I165" s="198"/>
      <c r="J165" s="193"/>
      <c r="K165" s="193"/>
      <c r="L165" s="199"/>
      <c r="M165" s="200"/>
      <c r="N165" s="201"/>
      <c r="O165" s="201"/>
      <c r="P165" s="201"/>
      <c r="Q165" s="201"/>
      <c r="R165" s="201"/>
      <c r="S165" s="201"/>
      <c r="T165" s="202"/>
      <c r="AT165" s="203" t="s">
        <v>607</v>
      </c>
      <c r="AU165" s="203" t="s">
        <v>525</v>
      </c>
      <c r="AV165" s="12" t="s">
        <v>525</v>
      </c>
      <c r="AW165" s="12" t="s">
        <v>478</v>
      </c>
      <c r="AX165" s="12" t="s">
        <v>516</v>
      </c>
      <c r="AY165" s="203" t="s">
        <v>598</v>
      </c>
    </row>
    <row r="166" spans="2:65" s="12" customFormat="1">
      <c r="B166" s="192"/>
      <c r="C166" s="193"/>
      <c r="D166" s="194" t="s">
        <v>607</v>
      </c>
      <c r="E166" s="195" t="s">
        <v>447</v>
      </c>
      <c r="F166" s="196" t="s">
        <v>13</v>
      </c>
      <c r="G166" s="193"/>
      <c r="H166" s="197">
        <v>122.5</v>
      </c>
      <c r="I166" s="198"/>
      <c r="J166" s="193"/>
      <c r="K166" s="193"/>
      <c r="L166" s="199"/>
      <c r="M166" s="200"/>
      <c r="N166" s="201"/>
      <c r="O166" s="201"/>
      <c r="P166" s="201"/>
      <c r="Q166" s="201"/>
      <c r="R166" s="201"/>
      <c r="S166" s="201"/>
      <c r="T166" s="202"/>
      <c r="AT166" s="203" t="s">
        <v>607</v>
      </c>
      <c r="AU166" s="203" t="s">
        <v>525</v>
      </c>
      <c r="AV166" s="12" t="s">
        <v>525</v>
      </c>
      <c r="AW166" s="12" t="s">
        <v>478</v>
      </c>
      <c r="AX166" s="12" t="s">
        <v>516</v>
      </c>
      <c r="AY166" s="203" t="s">
        <v>598</v>
      </c>
    </row>
    <row r="167" spans="2:65" s="12" customFormat="1">
      <c r="B167" s="192"/>
      <c r="C167" s="193"/>
      <c r="D167" s="194" t="s">
        <v>607</v>
      </c>
      <c r="E167" s="195" t="s">
        <v>447</v>
      </c>
      <c r="F167" s="196" t="s">
        <v>14</v>
      </c>
      <c r="G167" s="193"/>
      <c r="H167" s="197">
        <v>94</v>
      </c>
      <c r="I167" s="198"/>
      <c r="J167" s="193"/>
      <c r="K167" s="193"/>
      <c r="L167" s="199"/>
      <c r="M167" s="200"/>
      <c r="N167" s="201"/>
      <c r="O167" s="201"/>
      <c r="P167" s="201"/>
      <c r="Q167" s="201"/>
      <c r="R167" s="201"/>
      <c r="S167" s="201"/>
      <c r="T167" s="202"/>
      <c r="AT167" s="203" t="s">
        <v>607</v>
      </c>
      <c r="AU167" s="203" t="s">
        <v>525</v>
      </c>
      <c r="AV167" s="12" t="s">
        <v>525</v>
      </c>
      <c r="AW167" s="12" t="s">
        <v>478</v>
      </c>
      <c r="AX167" s="12" t="s">
        <v>516</v>
      </c>
      <c r="AY167" s="203" t="s">
        <v>598</v>
      </c>
    </row>
    <row r="168" spans="2:65" s="12" customFormat="1">
      <c r="B168" s="192"/>
      <c r="C168" s="193"/>
      <c r="D168" s="194" t="s">
        <v>607</v>
      </c>
      <c r="E168" s="195" t="s">
        <v>447</v>
      </c>
      <c r="F168" s="196" t="s">
        <v>15</v>
      </c>
      <c r="G168" s="193"/>
      <c r="H168" s="197">
        <v>119</v>
      </c>
      <c r="I168" s="198"/>
      <c r="J168" s="193"/>
      <c r="K168" s="193"/>
      <c r="L168" s="199"/>
      <c r="M168" s="200"/>
      <c r="N168" s="201"/>
      <c r="O168" s="201"/>
      <c r="P168" s="201"/>
      <c r="Q168" s="201"/>
      <c r="R168" s="201"/>
      <c r="S168" s="201"/>
      <c r="T168" s="202"/>
      <c r="AT168" s="203" t="s">
        <v>607</v>
      </c>
      <c r="AU168" s="203" t="s">
        <v>525</v>
      </c>
      <c r="AV168" s="12" t="s">
        <v>525</v>
      </c>
      <c r="AW168" s="12" t="s">
        <v>478</v>
      </c>
      <c r="AX168" s="12" t="s">
        <v>516</v>
      </c>
      <c r="AY168" s="203" t="s">
        <v>598</v>
      </c>
    </row>
    <row r="169" spans="2:65" s="12" customFormat="1">
      <c r="B169" s="192"/>
      <c r="C169" s="193"/>
      <c r="D169" s="194" t="s">
        <v>607</v>
      </c>
      <c r="E169" s="195" t="s">
        <v>447</v>
      </c>
      <c r="F169" s="196" t="s">
        <v>16</v>
      </c>
      <c r="G169" s="193"/>
      <c r="H169" s="197">
        <v>27</v>
      </c>
      <c r="I169" s="198"/>
      <c r="J169" s="193"/>
      <c r="K169" s="193"/>
      <c r="L169" s="199"/>
      <c r="M169" s="200"/>
      <c r="N169" s="201"/>
      <c r="O169" s="201"/>
      <c r="P169" s="201"/>
      <c r="Q169" s="201"/>
      <c r="R169" s="201"/>
      <c r="S169" s="201"/>
      <c r="T169" s="202"/>
      <c r="AT169" s="203" t="s">
        <v>607</v>
      </c>
      <c r="AU169" s="203" t="s">
        <v>525</v>
      </c>
      <c r="AV169" s="12" t="s">
        <v>525</v>
      </c>
      <c r="AW169" s="12" t="s">
        <v>478</v>
      </c>
      <c r="AX169" s="12" t="s">
        <v>516</v>
      </c>
      <c r="AY169" s="203" t="s">
        <v>598</v>
      </c>
    </row>
    <row r="170" spans="2:65" s="12" customFormat="1">
      <c r="B170" s="192"/>
      <c r="C170" s="193"/>
      <c r="D170" s="194" t="s">
        <v>607</v>
      </c>
      <c r="E170" s="195" t="s">
        <v>447</v>
      </c>
      <c r="F170" s="196" t="s">
        <v>17</v>
      </c>
      <c r="G170" s="193"/>
      <c r="H170" s="197">
        <v>364</v>
      </c>
      <c r="I170" s="198"/>
      <c r="J170" s="193"/>
      <c r="K170" s="193"/>
      <c r="L170" s="199"/>
      <c r="M170" s="200"/>
      <c r="N170" s="201"/>
      <c r="O170" s="201"/>
      <c r="P170" s="201"/>
      <c r="Q170" s="201"/>
      <c r="R170" s="201"/>
      <c r="S170" s="201"/>
      <c r="T170" s="202"/>
      <c r="AT170" s="203" t="s">
        <v>607</v>
      </c>
      <c r="AU170" s="203" t="s">
        <v>525</v>
      </c>
      <c r="AV170" s="12" t="s">
        <v>525</v>
      </c>
      <c r="AW170" s="12" t="s">
        <v>478</v>
      </c>
      <c r="AX170" s="12" t="s">
        <v>516</v>
      </c>
      <c r="AY170" s="203" t="s">
        <v>598</v>
      </c>
    </row>
    <row r="171" spans="2:65" s="12" customFormat="1">
      <c r="B171" s="192"/>
      <c r="C171" s="193"/>
      <c r="D171" s="194" t="s">
        <v>607</v>
      </c>
      <c r="E171" s="195" t="s">
        <v>447</v>
      </c>
      <c r="F171" s="196" t="s">
        <v>18</v>
      </c>
      <c r="G171" s="193"/>
      <c r="H171" s="197">
        <v>108</v>
      </c>
      <c r="I171" s="198"/>
      <c r="J171" s="193"/>
      <c r="K171" s="193"/>
      <c r="L171" s="199"/>
      <c r="M171" s="200"/>
      <c r="N171" s="201"/>
      <c r="O171" s="201"/>
      <c r="P171" s="201"/>
      <c r="Q171" s="201"/>
      <c r="R171" s="201"/>
      <c r="S171" s="201"/>
      <c r="T171" s="202"/>
      <c r="AT171" s="203" t="s">
        <v>607</v>
      </c>
      <c r="AU171" s="203" t="s">
        <v>525</v>
      </c>
      <c r="AV171" s="12" t="s">
        <v>525</v>
      </c>
      <c r="AW171" s="12" t="s">
        <v>478</v>
      </c>
      <c r="AX171" s="12" t="s">
        <v>516</v>
      </c>
      <c r="AY171" s="203" t="s">
        <v>598</v>
      </c>
    </row>
    <row r="172" spans="2:65" s="13" customFormat="1">
      <c r="B172" s="204"/>
      <c r="C172" s="205"/>
      <c r="D172" s="194" t="s">
        <v>607</v>
      </c>
      <c r="E172" s="206" t="s">
        <v>447</v>
      </c>
      <c r="F172" s="207" t="s">
        <v>627</v>
      </c>
      <c r="G172" s="205"/>
      <c r="H172" s="208">
        <v>2645</v>
      </c>
      <c r="I172" s="209"/>
      <c r="J172" s="205"/>
      <c r="K172" s="205"/>
      <c r="L172" s="210"/>
      <c r="M172" s="211"/>
      <c r="N172" s="212"/>
      <c r="O172" s="212"/>
      <c r="P172" s="212"/>
      <c r="Q172" s="212"/>
      <c r="R172" s="212"/>
      <c r="S172" s="212"/>
      <c r="T172" s="213"/>
      <c r="AT172" s="214" t="s">
        <v>607</v>
      </c>
      <c r="AU172" s="214" t="s">
        <v>525</v>
      </c>
      <c r="AV172" s="13" t="s">
        <v>605</v>
      </c>
      <c r="AW172" s="13" t="s">
        <v>478</v>
      </c>
      <c r="AX172" s="13" t="s">
        <v>523</v>
      </c>
      <c r="AY172" s="214" t="s">
        <v>598</v>
      </c>
    </row>
    <row r="173" spans="2:65" s="1" customFormat="1" ht="16.5" customHeight="1">
      <c r="B173" s="34"/>
      <c r="C173" s="226" t="s">
        <v>453</v>
      </c>
      <c r="D173" s="226" t="s">
        <v>712</v>
      </c>
      <c r="E173" s="227" t="s">
        <v>19</v>
      </c>
      <c r="F173" s="228" t="s">
        <v>20</v>
      </c>
      <c r="G173" s="229" t="s">
        <v>700</v>
      </c>
      <c r="H173" s="230">
        <v>42.5</v>
      </c>
      <c r="I173" s="231"/>
      <c r="J173" s="232">
        <f>ROUND(I173*H173,2)</f>
        <v>0</v>
      </c>
      <c r="K173" s="228" t="s">
        <v>604</v>
      </c>
      <c r="L173" s="233"/>
      <c r="M173" s="234" t="s">
        <v>447</v>
      </c>
      <c r="N173" s="235" t="s">
        <v>487</v>
      </c>
      <c r="O173" s="60"/>
      <c r="P173" s="189">
        <f>O173*H173</f>
        <v>0</v>
      </c>
      <c r="Q173" s="189">
        <v>2.64E-2</v>
      </c>
      <c r="R173" s="189">
        <f>Q173*H173</f>
        <v>1.1219999999999999</v>
      </c>
      <c r="S173" s="189">
        <v>0</v>
      </c>
      <c r="T173" s="190">
        <f>S173*H173</f>
        <v>0</v>
      </c>
      <c r="AR173" s="17" t="s">
        <v>639</v>
      </c>
      <c r="AT173" s="17" t="s">
        <v>712</v>
      </c>
      <c r="AU173" s="17" t="s">
        <v>525</v>
      </c>
      <c r="AY173" s="17" t="s">
        <v>598</v>
      </c>
      <c r="BE173" s="191">
        <f>IF(N173="základní",J173,0)</f>
        <v>0</v>
      </c>
      <c r="BF173" s="191">
        <f>IF(N173="snížená",J173,0)</f>
        <v>0</v>
      </c>
      <c r="BG173" s="191">
        <f>IF(N173="zákl. přenesená",J173,0)</f>
        <v>0</v>
      </c>
      <c r="BH173" s="191">
        <f>IF(N173="sníž. přenesená",J173,0)</f>
        <v>0</v>
      </c>
      <c r="BI173" s="191">
        <f>IF(N173="nulová",J173,0)</f>
        <v>0</v>
      </c>
      <c r="BJ173" s="17" t="s">
        <v>523</v>
      </c>
      <c r="BK173" s="191">
        <f>ROUND(I173*H173,2)</f>
        <v>0</v>
      </c>
      <c r="BL173" s="17" t="s">
        <v>605</v>
      </c>
      <c r="BM173" s="17" t="s">
        <v>21</v>
      </c>
    </row>
    <row r="174" spans="2:65" s="12" customFormat="1">
      <c r="B174" s="192"/>
      <c r="C174" s="193"/>
      <c r="D174" s="194" t="s">
        <v>607</v>
      </c>
      <c r="E174" s="195" t="s">
        <v>447</v>
      </c>
      <c r="F174" s="196" t="s">
        <v>22</v>
      </c>
      <c r="G174" s="193"/>
      <c r="H174" s="197">
        <v>32</v>
      </c>
      <c r="I174" s="198"/>
      <c r="J174" s="193"/>
      <c r="K174" s="193"/>
      <c r="L174" s="199"/>
      <c r="M174" s="200"/>
      <c r="N174" s="201"/>
      <c r="O174" s="201"/>
      <c r="P174" s="201"/>
      <c r="Q174" s="201"/>
      <c r="R174" s="201"/>
      <c r="S174" s="201"/>
      <c r="T174" s="202"/>
      <c r="AT174" s="203" t="s">
        <v>607</v>
      </c>
      <c r="AU174" s="203" t="s">
        <v>525</v>
      </c>
      <c r="AV174" s="12" t="s">
        <v>525</v>
      </c>
      <c r="AW174" s="12" t="s">
        <v>478</v>
      </c>
      <c r="AX174" s="12" t="s">
        <v>516</v>
      </c>
      <c r="AY174" s="203" t="s">
        <v>598</v>
      </c>
    </row>
    <row r="175" spans="2:65" s="12" customFormat="1">
      <c r="B175" s="192"/>
      <c r="C175" s="193"/>
      <c r="D175" s="194" t="s">
        <v>607</v>
      </c>
      <c r="E175" s="195" t="s">
        <v>447</v>
      </c>
      <c r="F175" s="196" t="s">
        <v>23</v>
      </c>
      <c r="G175" s="193"/>
      <c r="H175" s="197">
        <v>10.5</v>
      </c>
      <c r="I175" s="198"/>
      <c r="J175" s="193"/>
      <c r="K175" s="193"/>
      <c r="L175" s="199"/>
      <c r="M175" s="200"/>
      <c r="N175" s="201"/>
      <c r="O175" s="201"/>
      <c r="P175" s="201"/>
      <c r="Q175" s="201"/>
      <c r="R175" s="201"/>
      <c r="S175" s="201"/>
      <c r="T175" s="202"/>
      <c r="AT175" s="203" t="s">
        <v>607</v>
      </c>
      <c r="AU175" s="203" t="s">
        <v>525</v>
      </c>
      <c r="AV175" s="12" t="s">
        <v>525</v>
      </c>
      <c r="AW175" s="12" t="s">
        <v>478</v>
      </c>
      <c r="AX175" s="12" t="s">
        <v>516</v>
      </c>
      <c r="AY175" s="203" t="s">
        <v>598</v>
      </c>
    </row>
    <row r="176" spans="2:65" s="13" customFormat="1">
      <c r="B176" s="204"/>
      <c r="C176" s="205"/>
      <c r="D176" s="194" t="s">
        <v>607</v>
      </c>
      <c r="E176" s="206" t="s">
        <v>447</v>
      </c>
      <c r="F176" s="207" t="s">
        <v>627</v>
      </c>
      <c r="G176" s="205"/>
      <c r="H176" s="208">
        <v>42.5</v>
      </c>
      <c r="I176" s="209"/>
      <c r="J176" s="205"/>
      <c r="K176" s="205"/>
      <c r="L176" s="210"/>
      <c r="M176" s="211"/>
      <c r="N176" s="212"/>
      <c r="O176" s="212"/>
      <c r="P176" s="212"/>
      <c r="Q176" s="212"/>
      <c r="R176" s="212"/>
      <c r="S176" s="212"/>
      <c r="T176" s="213"/>
      <c r="AT176" s="214" t="s">
        <v>607</v>
      </c>
      <c r="AU176" s="214" t="s">
        <v>525</v>
      </c>
      <c r="AV176" s="13" t="s">
        <v>605</v>
      </c>
      <c r="AW176" s="13" t="s">
        <v>478</v>
      </c>
      <c r="AX176" s="13" t="s">
        <v>523</v>
      </c>
      <c r="AY176" s="214" t="s">
        <v>598</v>
      </c>
    </row>
    <row r="177" spans="2:65" s="1" customFormat="1" ht="16.5" customHeight="1">
      <c r="B177" s="34"/>
      <c r="C177" s="226" t="s">
        <v>728</v>
      </c>
      <c r="D177" s="226" t="s">
        <v>712</v>
      </c>
      <c r="E177" s="227" t="s">
        <v>718</v>
      </c>
      <c r="F177" s="228" t="s">
        <v>719</v>
      </c>
      <c r="G177" s="229" t="s">
        <v>700</v>
      </c>
      <c r="H177" s="230">
        <v>15.7</v>
      </c>
      <c r="I177" s="231"/>
      <c r="J177" s="232">
        <f>ROUND(I177*H177,2)</f>
        <v>0</v>
      </c>
      <c r="K177" s="228" t="s">
        <v>604</v>
      </c>
      <c r="L177" s="233"/>
      <c r="M177" s="234" t="s">
        <v>447</v>
      </c>
      <c r="N177" s="235" t="s">
        <v>487</v>
      </c>
      <c r="O177" s="60"/>
      <c r="P177" s="189">
        <f>O177*H177</f>
        <v>0</v>
      </c>
      <c r="Q177" s="189">
        <v>1.426E-2</v>
      </c>
      <c r="R177" s="189">
        <f>Q177*H177</f>
        <v>0.223882</v>
      </c>
      <c r="S177" s="189">
        <v>0</v>
      </c>
      <c r="T177" s="190">
        <f>S177*H177</f>
        <v>0</v>
      </c>
      <c r="AR177" s="17" t="s">
        <v>639</v>
      </c>
      <c r="AT177" s="17" t="s">
        <v>712</v>
      </c>
      <c r="AU177" s="17" t="s">
        <v>525</v>
      </c>
      <c r="AY177" s="17" t="s">
        <v>598</v>
      </c>
      <c r="BE177" s="191">
        <f>IF(N177="základní",J177,0)</f>
        <v>0</v>
      </c>
      <c r="BF177" s="191">
        <f>IF(N177="snížená",J177,0)</f>
        <v>0</v>
      </c>
      <c r="BG177" s="191">
        <f>IF(N177="zákl. přenesená",J177,0)</f>
        <v>0</v>
      </c>
      <c r="BH177" s="191">
        <f>IF(N177="sníž. přenesená",J177,0)</f>
        <v>0</v>
      </c>
      <c r="BI177" s="191">
        <f>IF(N177="nulová",J177,0)</f>
        <v>0</v>
      </c>
      <c r="BJ177" s="17" t="s">
        <v>523</v>
      </c>
      <c r="BK177" s="191">
        <f>ROUND(I177*H177,2)</f>
        <v>0</v>
      </c>
      <c r="BL177" s="17" t="s">
        <v>605</v>
      </c>
      <c r="BM177" s="17" t="s">
        <v>720</v>
      </c>
    </row>
    <row r="178" spans="2:65" s="12" customFormat="1">
      <c r="B178" s="192"/>
      <c r="C178" s="193"/>
      <c r="D178" s="194" t="s">
        <v>607</v>
      </c>
      <c r="E178" s="195" t="s">
        <v>447</v>
      </c>
      <c r="F178" s="196" t="s">
        <v>24</v>
      </c>
      <c r="G178" s="193"/>
      <c r="H178" s="197">
        <v>7.2</v>
      </c>
      <c r="I178" s="198"/>
      <c r="J178" s="193"/>
      <c r="K178" s="193"/>
      <c r="L178" s="199"/>
      <c r="M178" s="200"/>
      <c r="N178" s="201"/>
      <c r="O178" s="201"/>
      <c r="P178" s="201"/>
      <c r="Q178" s="201"/>
      <c r="R178" s="201"/>
      <c r="S178" s="201"/>
      <c r="T178" s="202"/>
      <c r="AT178" s="203" t="s">
        <v>607</v>
      </c>
      <c r="AU178" s="203" t="s">
        <v>525</v>
      </c>
      <c r="AV178" s="12" t="s">
        <v>525</v>
      </c>
      <c r="AW178" s="12" t="s">
        <v>478</v>
      </c>
      <c r="AX178" s="12" t="s">
        <v>516</v>
      </c>
      <c r="AY178" s="203" t="s">
        <v>598</v>
      </c>
    </row>
    <row r="179" spans="2:65" s="12" customFormat="1">
      <c r="B179" s="192"/>
      <c r="C179" s="193"/>
      <c r="D179" s="194" t="s">
        <v>607</v>
      </c>
      <c r="E179" s="195" t="s">
        <v>447</v>
      </c>
      <c r="F179" s="196" t="s">
        <v>25</v>
      </c>
      <c r="G179" s="193"/>
      <c r="H179" s="197">
        <v>8.5</v>
      </c>
      <c r="I179" s="198"/>
      <c r="J179" s="193"/>
      <c r="K179" s="193"/>
      <c r="L179" s="199"/>
      <c r="M179" s="200"/>
      <c r="N179" s="201"/>
      <c r="O179" s="201"/>
      <c r="P179" s="201"/>
      <c r="Q179" s="201"/>
      <c r="R179" s="201"/>
      <c r="S179" s="201"/>
      <c r="T179" s="202"/>
      <c r="AT179" s="203" t="s">
        <v>607</v>
      </c>
      <c r="AU179" s="203" t="s">
        <v>525</v>
      </c>
      <c r="AV179" s="12" t="s">
        <v>525</v>
      </c>
      <c r="AW179" s="12" t="s">
        <v>478</v>
      </c>
      <c r="AX179" s="12" t="s">
        <v>516</v>
      </c>
      <c r="AY179" s="203" t="s">
        <v>598</v>
      </c>
    </row>
    <row r="180" spans="2:65" s="13" customFormat="1">
      <c r="B180" s="204"/>
      <c r="C180" s="205"/>
      <c r="D180" s="194" t="s">
        <v>607</v>
      </c>
      <c r="E180" s="206" t="s">
        <v>447</v>
      </c>
      <c r="F180" s="207" t="s">
        <v>627</v>
      </c>
      <c r="G180" s="205"/>
      <c r="H180" s="208">
        <v>15.7</v>
      </c>
      <c r="I180" s="209"/>
      <c r="J180" s="205"/>
      <c r="K180" s="205"/>
      <c r="L180" s="210"/>
      <c r="M180" s="211"/>
      <c r="N180" s="212"/>
      <c r="O180" s="212"/>
      <c r="P180" s="212"/>
      <c r="Q180" s="212"/>
      <c r="R180" s="212"/>
      <c r="S180" s="212"/>
      <c r="T180" s="213"/>
      <c r="AT180" s="214" t="s">
        <v>607</v>
      </c>
      <c r="AU180" s="214" t="s">
        <v>525</v>
      </c>
      <c r="AV180" s="13" t="s">
        <v>605</v>
      </c>
      <c r="AW180" s="13" t="s">
        <v>478</v>
      </c>
      <c r="AX180" s="13" t="s">
        <v>523</v>
      </c>
      <c r="AY180" s="214" t="s">
        <v>598</v>
      </c>
    </row>
    <row r="181" spans="2:65" s="1" customFormat="1" ht="16.5" customHeight="1">
      <c r="B181" s="34"/>
      <c r="C181" s="180" t="s">
        <v>733</v>
      </c>
      <c r="D181" s="180" t="s">
        <v>600</v>
      </c>
      <c r="E181" s="181" t="s">
        <v>1044</v>
      </c>
      <c r="F181" s="182" t="s">
        <v>1045</v>
      </c>
      <c r="G181" s="183" t="s">
        <v>603</v>
      </c>
      <c r="H181" s="184">
        <v>1904</v>
      </c>
      <c r="I181" s="185"/>
      <c r="J181" s="186">
        <f>ROUND(I181*H181,2)</f>
        <v>0</v>
      </c>
      <c r="K181" s="182" t="s">
        <v>604</v>
      </c>
      <c r="L181" s="38"/>
      <c r="M181" s="187" t="s">
        <v>447</v>
      </c>
      <c r="N181" s="188" t="s">
        <v>487</v>
      </c>
      <c r="O181" s="60"/>
      <c r="P181" s="189">
        <f>O181*H181</f>
        <v>0</v>
      </c>
      <c r="Q181" s="189">
        <v>5.8E-4</v>
      </c>
      <c r="R181" s="189">
        <f>Q181*H181</f>
        <v>1.10432</v>
      </c>
      <c r="S181" s="189">
        <v>0</v>
      </c>
      <c r="T181" s="190">
        <f>S181*H181</f>
        <v>0</v>
      </c>
      <c r="AR181" s="17" t="s">
        <v>605</v>
      </c>
      <c r="AT181" s="17" t="s">
        <v>600</v>
      </c>
      <c r="AU181" s="17" t="s">
        <v>525</v>
      </c>
      <c r="AY181" s="17" t="s">
        <v>598</v>
      </c>
      <c r="BE181" s="191">
        <f>IF(N181="základní",J181,0)</f>
        <v>0</v>
      </c>
      <c r="BF181" s="191">
        <f>IF(N181="snížená",J181,0)</f>
        <v>0</v>
      </c>
      <c r="BG181" s="191">
        <f>IF(N181="zákl. přenesená",J181,0)</f>
        <v>0</v>
      </c>
      <c r="BH181" s="191">
        <f>IF(N181="sníž. přenesená",J181,0)</f>
        <v>0</v>
      </c>
      <c r="BI181" s="191">
        <f>IF(N181="nulová",J181,0)</f>
        <v>0</v>
      </c>
      <c r="BJ181" s="17" t="s">
        <v>523</v>
      </c>
      <c r="BK181" s="191">
        <f>ROUND(I181*H181,2)</f>
        <v>0</v>
      </c>
      <c r="BL181" s="17" t="s">
        <v>605</v>
      </c>
      <c r="BM181" s="17" t="s">
        <v>26</v>
      </c>
    </row>
    <row r="182" spans="2:65" s="12" customFormat="1">
      <c r="B182" s="192"/>
      <c r="C182" s="193"/>
      <c r="D182" s="194" t="s">
        <v>607</v>
      </c>
      <c r="E182" s="195" t="s">
        <v>447</v>
      </c>
      <c r="F182" s="196" t="s">
        <v>27</v>
      </c>
      <c r="G182" s="193"/>
      <c r="H182" s="197">
        <v>1904</v>
      </c>
      <c r="I182" s="198"/>
      <c r="J182" s="193"/>
      <c r="K182" s="193"/>
      <c r="L182" s="199"/>
      <c r="M182" s="200"/>
      <c r="N182" s="201"/>
      <c r="O182" s="201"/>
      <c r="P182" s="201"/>
      <c r="Q182" s="201"/>
      <c r="R182" s="201"/>
      <c r="S182" s="201"/>
      <c r="T182" s="202"/>
      <c r="AT182" s="203" t="s">
        <v>607</v>
      </c>
      <c r="AU182" s="203" t="s">
        <v>525</v>
      </c>
      <c r="AV182" s="12" t="s">
        <v>525</v>
      </c>
      <c r="AW182" s="12" t="s">
        <v>478</v>
      </c>
      <c r="AX182" s="12" t="s">
        <v>523</v>
      </c>
      <c r="AY182" s="203" t="s">
        <v>598</v>
      </c>
    </row>
    <row r="183" spans="2:65" s="1" customFormat="1" ht="16.5" customHeight="1">
      <c r="B183" s="34"/>
      <c r="C183" s="180" t="s">
        <v>737</v>
      </c>
      <c r="D183" s="180" t="s">
        <v>600</v>
      </c>
      <c r="E183" s="181" t="s">
        <v>723</v>
      </c>
      <c r="F183" s="182" t="s">
        <v>724</v>
      </c>
      <c r="G183" s="183" t="s">
        <v>603</v>
      </c>
      <c r="H183" s="184">
        <v>876</v>
      </c>
      <c r="I183" s="185"/>
      <c r="J183" s="186">
        <f>ROUND(I183*H183,2)</f>
        <v>0</v>
      </c>
      <c r="K183" s="182" t="s">
        <v>604</v>
      </c>
      <c r="L183" s="38"/>
      <c r="M183" s="187" t="s">
        <v>447</v>
      </c>
      <c r="N183" s="188" t="s">
        <v>487</v>
      </c>
      <c r="O183" s="60"/>
      <c r="P183" s="189">
        <f>O183*H183</f>
        <v>0</v>
      </c>
      <c r="Q183" s="189">
        <v>5.9000000000000003E-4</v>
      </c>
      <c r="R183" s="189">
        <f>Q183*H183</f>
        <v>0.51684000000000008</v>
      </c>
      <c r="S183" s="189">
        <v>0</v>
      </c>
      <c r="T183" s="190">
        <f>S183*H183</f>
        <v>0</v>
      </c>
      <c r="AR183" s="17" t="s">
        <v>605</v>
      </c>
      <c r="AT183" s="17" t="s">
        <v>600</v>
      </c>
      <c r="AU183" s="17" t="s">
        <v>525</v>
      </c>
      <c r="AY183" s="17" t="s">
        <v>598</v>
      </c>
      <c r="BE183" s="191">
        <f>IF(N183="základní",J183,0)</f>
        <v>0</v>
      </c>
      <c r="BF183" s="191">
        <f>IF(N183="snížená",J183,0)</f>
        <v>0</v>
      </c>
      <c r="BG183" s="191">
        <f>IF(N183="zákl. přenesená",J183,0)</f>
        <v>0</v>
      </c>
      <c r="BH183" s="191">
        <f>IF(N183="sníž. přenesená",J183,0)</f>
        <v>0</v>
      </c>
      <c r="BI183" s="191">
        <f>IF(N183="nulová",J183,0)</f>
        <v>0</v>
      </c>
      <c r="BJ183" s="17" t="s">
        <v>523</v>
      </c>
      <c r="BK183" s="191">
        <f>ROUND(I183*H183,2)</f>
        <v>0</v>
      </c>
      <c r="BL183" s="17" t="s">
        <v>605</v>
      </c>
      <c r="BM183" s="17" t="s">
        <v>725</v>
      </c>
    </row>
    <row r="184" spans="2:65" s="12" customFormat="1">
      <c r="B184" s="192"/>
      <c r="C184" s="193"/>
      <c r="D184" s="194" t="s">
        <v>607</v>
      </c>
      <c r="E184" s="195" t="s">
        <v>447</v>
      </c>
      <c r="F184" s="196" t="s">
        <v>28</v>
      </c>
      <c r="G184" s="193"/>
      <c r="H184" s="197">
        <v>420</v>
      </c>
      <c r="I184" s="198"/>
      <c r="J184" s="193"/>
      <c r="K184" s="193"/>
      <c r="L184" s="199"/>
      <c r="M184" s="200"/>
      <c r="N184" s="201"/>
      <c r="O184" s="201"/>
      <c r="P184" s="201"/>
      <c r="Q184" s="201"/>
      <c r="R184" s="201"/>
      <c r="S184" s="201"/>
      <c r="T184" s="202"/>
      <c r="AT184" s="203" t="s">
        <v>607</v>
      </c>
      <c r="AU184" s="203" t="s">
        <v>525</v>
      </c>
      <c r="AV184" s="12" t="s">
        <v>525</v>
      </c>
      <c r="AW184" s="12" t="s">
        <v>478</v>
      </c>
      <c r="AX184" s="12" t="s">
        <v>516</v>
      </c>
      <c r="AY184" s="203" t="s">
        <v>598</v>
      </c>
    </row>
    <row r="185" spans="2:65" s="12" customFormat="1">
      <c r="B185" s="192"/>
      <c r="C185" s="193"/>
      <c r="D185" s="194" t="s">
        <v>607</v>
      </c>
      <c r="E185" s="195" t="s">
        <v>447</v>
      </c>
      <c r="F185" s="196" t="s">
        <v>1257</v>
      </c>
      <c r="G185" s="193"/>
      <c r="H185" s="197">
        <v>336</v>
      </c>
      <c r="I185" s="198"/>
      <c r="J185" s="193"/>
      <c r="K185" s="193"/>
      <c r="L185" s="199"/>
      <c r="M185" s="200"/>
      <c r="N185" s="201"/>
      <c r="O185" s="201"/>
      <c r="P185" s="201"/>
      <c r="Q185" s="201"/>
      <c r="R185" s="201"/>
      <c r="S185" s="201"/>
      <c r="T185" s="202"/>
      <c r="AT185" s="203" t="s">
        <v>607</v>
      </c>
      <c r="AU185" s="203" t="s">
        <v>525</v>
      </c>
      <c r="AV185" s="12" t="s">
        <v>525</v>
      </c>
      <c r="AW185" s="12" t="s">
        <v>478</v>
      </c>
      <c r="AX185" s="12" t="s">
        <v>516</v>
      </c>
      <c r="AY185" s="203" t="s">
        <v>598</v>
      </c>
    </row>
    <row r="186" spans="2:65" s="12" customFormat="1">
      <c r="B186" s="192"/>
      <c r="C186" s="193"/>
      <c r="D186" s="194" t="s">
        <v>607</v>
      </c>
      <c r="E186" s="195" t="s">
        <v>447</v>
      </c>
      <c r="F186" s="196" t="s">
        <v>29</v>
      </c>
      <c r="G186" s="193"/>
      <c r="H186" s="197">
        <v>120</v>
      </c>
      <c r="I186" s="198"/>
      <c r="J186" s="193"/>
      <c r="K186" s="193"/>
      <c r="L186" s="199"/>
      <c r="M186" s="200"/>
      <c r="N186" s="201"/>
      <c r="O186" s="201"/>
      <c r="P186" s="201"/>
      <c r="Q186" s="201"/>
      <c r="R186" s="201"/>
      <c r="S186" s="201"/>
      <c r="T186" s="202"/>
      <c r="AT186" s="203" t="s">
        <v>607</v>
      </c>
      <c r="AU186" s="203" t="s">
        <v>525</v>
      </c>
      <c r="AV186" s="12" t="s">
        <v>525</v>
      </c>
      <c r="AW186" s="12" t="s">
        <v>478</v>
      </c>
      <c r="AX186" s="12" t="s">
        <v>516</v>
      </c>
      <c r="AY186" s="203" t="s">
        <v>598</v>
      </c>
    </row>
    <row r="187" spans="2:65" s="13" customFormat="1">
      <c r="B187" s="204"/>
      <c r="C187" s="205"/>
      <c r="D187" s="194" t="s">
        <v>607</v>
      </c>
      <c r="E187" s="206" t="s">
        <v>447</v>
      </c>
      <c r="F187" s="207" t="s">
        <v>627</v>
      </c>
      <c r="G187" s="205"/>
      <c r="H187" s="208">
        <v>876</v>
      </c>
      <c r="I187" s="209"/>
      <c r="J187" s="205"/>
      <c r="K187" s="205"/>
      <c r="L187" s="210"/>
      <c r="M187" s="211"/>
      <c r="N187" s="212"/>
      <c r="O187" s="212"/>
      <c r="P187" s="212"/>
      <c r="Q187" s="212"/>
      <c r="R187" s="212"/>
      <c r="S187" s="212"/>
      <c r="T187" s="213"/>
      <c r="AT187" s="214" t="s">
        <v>607</v>
      </c>
      <c r="AU187" s="214" t="s">
        <v>525</v>
      </c>
      <c r="AV187" s="13" t="s">
        <v>605</v>
      </c>
      <c r="AW187" s="13" t="s">
        <v>478</v>
      </c>
      <c r="AX187" s="13" t="s">
        <v>523</v>
      </c>
      <c r="AY187" s="214" t="s">
        <v>598</v>
      </c>
    </row>
    <row r="188" spans="2:65" s="1" customFormat="1" ht="16.5" customHeight="1">
      <c r="B188" s="34"/>
      <c r="C188" s="180" t="s">
        <v>741</v>
      </c>
      <c r="D188" s="180" t="s">
        <v>600</v>
      </c>
      <c r="E188" s="181" t="s">
        <v>729</v>
      </c>
      <c r="F188" s="182" t="s">
        <v>730</v>
      </c>
      <c r="G188" s="183" t="s">
        <v>603</v>
      </c>
      <c r="H188" s="184">
        <v>259.2</v>
      </c>
      <c r="I188" s="185"/>
      <c r="J188" s="186">
        <f>ROUND(I188*H188,2)</f>
        <v>0</v>
      </c>
      <c r="K188" s="182" t="s">
        <v>604</v>
      </c>
      <c r="L188" s="38"/>
      <c r="M188" s="187" t="s">
        <v>447</v>
      </c>
      <c r="N188" s="188" t="s">
        <v>487</v>
      </c>
      <c r="O188" s="60"/>
      <c r="P188" s="189">
        <f>O188*H188</f>
        <v>0</v>
      </c>
      <c r="Q188" s="189">
        <v>6.4000000000000005E-4</v>
      </c>
      <c r="R188" s="189">
        <f>Q188*H188</f>
        <v>0.16588800000000001</v>
      </c>
      <c r="S188" s="189">
        <v>0</v>
      </c>
      <c r="T188" s="190">
        <f>S188*H188</f>
        <v>0</v>
      </c>
      <c r="AR188" s="17" t="s">
        <v>605</v>
      </c>
      <c r="AT188" s="17" t="s">
        <v>600</v>
      </c>
      <c r="AU188" s="17" t="s">
        <v>525</v>
      </c>
      <c r="AY188" s="17" t="s">
        <v>598</v>
      </c>
      <c r="BE188" s="191">
        <f>IF(N188="základní",J188,0)</f>
        <v>0</v>
      </c>
      <c r="BF188" s="191">
        <f>IF(N188="snížená",J188,0)</f>
        <v>0</v>
      </c>
      <c r="BG188" s="191">
        <f>IF(N188="zákl. přenesená",J188,0)</f>
        <v>0</v>
      </c>
      <c r="BH188" s="191">
        <f>IF(N188="sníž. přenesená",J188,0)</f>
        <v>0</v>
      </c>
      <c r="BI188" s="191">
        <f>IF(N188="nulová",J188,0)</f>
        <v>0</v>
      </c>
      <c r="BJ188" s="17" t="s">
        <v>523</v>
      </c>
      <c r="BK188" s="191">
        <f>ROUND(I188*H188,2)</f>
        <v>0</v>
      </c>
      <c r="BL188" s="17" t="s">
        <v>605</v>
      </c>
      <c r="BM188" s="17" t="s">
        <v>731</v>
      </c>
    </row>
    <row r="189" spans="2:65" s="12" customFormat="1">
      <c r="B189" s="192"/>
      <c r="C189" s="193"/>
      <c r="D189" s="194" t="s">
        <v>607</v>
      </c>
      <c r="E189" s="195" t="s">
        <v>447</v>
      </c>
      <c r="F189" s="196" t="s">
        <v>30</v>
      </c>
      <c r="G189" s="193"/>
      <c r="H189" s="197">
        <v>259.2</v>
      </c>
      <c r="I189" s="198"/>
      <c r="J189" s="193"/>
      <c r="K189" s="193"/>
      <c r="L189" s="199"/>
      <c r="M189" s="200"/>
      <c r="N189" s="201"/>
      <c r="O189" s="201"/>
      <c r="P189" s="201"/>
      <c r="Q189" s="201"/>
      <c r="R189" s="201"/>
      <c r="S189" s="201"/>
      <c r="T189" s="202"/>
      <c r="AT189" s="203" t="s">
        <v>607</v>
      </c>
      <c r="AU189" s="203" t="s">
        <v>525</v>
      </c>
      <c r="AV189" s="12" t="s">
        <v>525</v>
      </c>
      <c r="AW189" s="12" t="s">
        <v>478</v>
      </c>
      <c r="AX189" s="12" t="s">
        <v>523</v>
      </c>
      <c r="AY189" s="203" t="s">
        <v>598</v>
      </c>
    </row>
    <row r="190" spans="2:65" s="1" customFormat="1" ht="16.5" customHeight="1">
      <c r="B190" s="34"/>
      <c r="C190" s="180" t="s">
        <v>746</v>
      </c>
      <c r="D190" s="180" t="s">
        <v>600</v>
      </c>
      <c r="E190" s="181" t="s">
        <v>1047</v>
      </c>
      <c r="F190" s="182" t="s">
        <v>1048</v>
      </c>
      <c r="G190" s="183" t="s">
        <v>603</v>
      </c>
      <c r="H190" s="184">
        <v>1904</v>
      </c>
      <c r="I190" s="185"/>
      <c r="J190" s="186">
        <f>ROUND(I190*H190,2)</f>
        <v>0</v>
      </c>
      <c r="K190" s="182" t="s">
        <v>604</v>
      </c>
      <c r="L190" s="38"/>
      <c r="M190" s="187" t="s">
        <v>447</v>
      </c>
      <c r="N190" s="188" t="s">
        <v>487</v>
      </c>
      <c r="O190" s="60"/>
      <c r="P190" s="189">
        <f>O190*H190</f>
        <v>0</v>
      </c>
      <c r="Q190" s="189">
        <v>0</v>
      </c>
      <c r="R190" s="189">
        <f>Q190*H190</f>
        <v>0</v>
      </c>
      <c r="S190" s="189">
        <v>0</v>
      </c>
      <c r="T190" s="190">
        <f>S190*H190</f>
        <v>0</v>
      </c>
      <c r="AR190" s="17" t="s">
        <v>605</v>
      </c>
      <c r="AT190" s="17" t="s">
        <v>600</v>
      </c>
      <c r="AU190" s="17" t="s">
        <v>525</v>
      </c>
      <c r="AY190" s="17" t="s">
        <v>598</v>
      </c>
      <c r="BE190" s="191">
        <f>IF(N190="základní",J190,0)</f>
        <v>0</v>
      </c>
      <c r="BF190" s="191">
        <f>IF(N190="snížená",J190,0)</f>
        <v>0</v>
      </c>
      <c r="BG190" s="191">
        <f>IF(N190="zákl. přenesená",J190,0)</f>
        <v>0</v>
      </c>
      <c r="BH190" s="191">
        <f>IF(N190="sníž. přenesená",J190,0)</f>
        <v>0</v>
      </c>
      <c r="BI190" s="191">
        <f>IF(N190="nulová",J190,0)</f>
        <v>0</v>
      </c>
      <c r="BJ190" s="17" t="s">
        <v>523</v>
      </c>
      <c r="BK190" s="191">
        <f>ROUND(I190*H190,2)</f>
        <v>0</v>
      </c>
      <c r="BL190" s="17" t="s">
        <v>605</v>
      </c>
      <c r="BM190" s="17" t="s">
        <v>31</v>
      </c>
    </row>
    <row r="191" spans="2:65" s="12" customFormat="1">
      <c r="B191" s="192"/>
      <c r="C191" s="193"/>
      <c r="D191" s="194" t="s">
        <v>607</v>
      </c>
      <c r="E191" s="195" t="s">
        <v>447</v>
      </c>
      <c r="F191" s="196" t="s">
        <v>27</v>
      </c>
      <c r="G191" s="193"/>
      <c r="H191" s="197">
        <v>1904</v>
      </c>
      <c r="I191" s="198"/>
      <c r="J191" s="193"/>
      <c r="K191" s="193"/>
      <c r="L191" s="199"/>
      <c r="M191" s="200"/>
      <c r="N191" s="201"/>
      <c r="O191" s="201"/>
      <c r="P191" s="201"/>
      <c r="Q191" s="201"/>
      <c r="R191" s="201"/>
      <c r="S191" s="201"/>
      <c r="T191" s="202"/>
      <c r="AT191" s="203" t="s">
        <v>607</v>
      </c>
      <c r="AU191" s="203" t="s">
        <v>525</v>
      </c>
      <c r="AV191" s="12" t="s">
        <v>525</v>
      </c>
      <c r="AW191" s="12" t="s">
        <v>478</v>
      </c>
      <c r="AX191" s="12" t="s">
        <v>523</v>
      </c>
      <c r="AY191" s="203" t="s">
        <v>598</v>
      </c>
    </row>
    <row r="192" spans="2:65" s="1" customFormat="1" ht="16.5" customHeight="1">
      <c r="B192" s="34"/>
      <c r="C192" s="180" t="s">
        <v>756</v>
      </c>
      <c r="D192" s="180" t="s">
        <v>600</v>
      </c>
      <c r="E192" s="181" t="s">
        <v>734</v>
      </c>
      <c r="F192" s="182" t="s">
        <v>735</v>
      </c>
      <c r="G192" s="183" t="s">
        <v>603</v>
      </c>
      <c r="H192" s="184">
        <v>876</v>
      </c>
      <c r="I192" s="185"/>
      <c r="J192" s="186">
        <f>ROUND(I192*H192,2)</f>
        <v>0</v>
      </c>
      <c r="K192" s="182" t="s">
        <v>604</v>
      </c>
      <c r="L192" s="38"/>
      <c r="M192" s="187" t="s">
        <v>447</v>
      </c>
      <c r="N192" s="188" t="s">
        <v>487</v>
      </c>
      <c r="O192" s="60"/>
      <c r="P192" s="189">
        <f>O192*H192</f>
        <v>0</v>
      </c>
      <c r="Q192" s="189">
        <v>0</v>
      </c>
      <c r="R192" s="189">
        <f>Q192*H192</f>
        <v>0</v>
      </c>
      <c r="S192" s="189">
        <v>0</v>
      </c>
      <c r="T192" s="190">
        <f>S192*H192</f>
        <v>0</v>
      </c>
      <c r="AR192" s="17" t="s">
        <v>605</v>
      </c>
      <c r="AT192" s="17" t="s">
        <v>600</v>
      </c>
      <c r="AU192" s="17" t="s">
        <v>525</v>
      </c>
      <c r="AY192" s="17" t="s">
        <v>598</v>
      </c>
      <c r="BE192" s="191">
        <f>IF(N192="základní",J192,0)</f>
        <v>0</v>
      </c>
      <c r="BF192" s="191">
        <f>IF(N192="snížená",J192,0)</f>
        <v>0</v>
      </c>
      <c r="BG192" s="191">
        <f>IF(N192="zákl. přenesená",J192,0)</f>
        <v>0</v>
      </c>
      <c r="BH192" s="191">
        <f>IF(N192="sníž. přenesená",J192,0)</f>
        <v>0</v>
      </c>
      <c r="BI192" s="191">
        <f>IF(N192="nulová",J192,0)</f>
        <v>0</v>
      </c>
      <c r="BJ192" s="17" t="s">
        <v>523</v>
      </c>
      <c r="BK192" s="191">
        <f>ROUND(I192*H192,2)</f>
        <v>0</v>
      </c>
      <c r="BL192" s="17" t="s">
        <v>605</v>
      </c>
      <c r="BM192" s="17" t="s">
        <v>736</v>
      </c>
    </row>
    <row r="193" spans="2:65" s="1" customFormat="1" ht="16.5" customHeight="1">
      <c r="B193" s="34"/>
      <c r="C193" s="180" t="s">
        <v>761</v>
      </c>
      <c r="D193" s="180" t="s">
        <v>600</v>
      </c>
      <c r="E193" s="181" t="s">
        <v>738</v>
      </c>
      <c r="F193" s="182" t="s">
        <v>739</v>
      </c>
      <c r="G193" s="183" t="s">
        <v>603</v>
      </c>
      <c r="H193" s="184">
        <v>259.2</v>
      </c>
      <c r="I193" s="185"/>
      <c r="J193" s="186">
        <f>ROUND(I193*H193,2)</f>
        <v>0</v>
      </c>
      <c r="K193" s="182" t="s">
        <v>604</v>
      </c>
      <c r="L193" s="38"/>
      <c r="M193" s="187" t="s">
        <v>447</v>
      </c>
      <c r="N193" s="188" t="s">
        <v>487</v>
      </c>
      <c r="O193" s="60"/>
      <c r="P193" s="189">
        <f>O193*H193</f>
        <v>0</v>
      </c>
      <c r="Q193" s="189">
        <v>0</v>
      </c>
      <c r="R193" s="189">
        <f>Q193*H193</f>
        <v>0</v>
      </c>
      <c r="S193" s="189">
        <v>0</v>
      </c>
      <c r="T193" s="190">
        <f>S193*H193</f>
        <v>0</v>
      </c>
      <c r="AR193" s="17" t="s">
        <v>605</v>
      </c>
      <c r="AT193" s="17" t="s">
        <v>600</v>
      </c>
      <c r="AU193" s="17" t="s">
        <v>525</v>
      </c>
      <c r="AY193" s="17" t="s">
        <v>598</v>
      </c>
      <c r="BE193" s="191">
        <f>IF(N193="základní",J193,0)</f>
        <v>0</v>
      </c>
      <c r="BF193" s="191">
        <f>IF(N193="snížená",J193,0)</f>
        <v>0</v>
      </c>
      <c r="BG193" s="191">
        <f>IF(N193="zákl. přenesená",J193,0)</f>
        <v>0</v>
      </c>
      <c r="BH193" s="191">
        <f>IF(N193="sníž. přenesená",J193,0)</f>
        <v>0</v>
      </c>
      <c r="BI193" s="191">
        <f>IF(N193="nulová",J193,0)</f>
        <v>0</v>
      </c>
      <c r="BJ193" s="17" t="s">
        <v>523</v>
      </c>
      <c r="BK193" s="191">
        <f>ROUND(I193*H193,2)</f>
        <v>0</v>
      </c>
      <c r="BL193" s="17" t="s">
        <v>605</v>
      </c>
      <c r="BM193" s="17" t="s">
        <v>740</v>
      </c>
    </row>
    <row r="194" spans="2:65" s="1" customFormat="1" ht="16.5" customHeight="1">
      <c r="B194" s="34"/>
      <c r="C194" s="180" t="s">
        <v>765</v>
      </c>
      <c r="D194" s="180" t="s">
        <v>600</v>
      </c>
      <c r="E194" s="181" t="s">
        <v>742</v>
      </c>
      <c r="F194" s="182" t="s">
        <v>743</v>
      </c>
      <c r="G194" s="183" t="s">
        <v>669</v>
      </c>
      <c r="H194" s="184">
        <v>451.02</v>
      </c>
      <c r="I194" s="185"/>
      <c r="J194" s="186">
        <f>ROUND(I194*H194,2)</f>
        <v>0</v>
      </c>
      <c r="K194" s="182" t="s">
        <v>604</v>
      </c>
      <c r="L194" s="38"/>
      <c r="M194" s="187" t="s">
        <v>447</v>
      </c>
      <c r="N194" s="188" t="s">
        <v>487</v>
      </c>
      <c r="O194" s="60"/>
      <c r="P194" s="189">
        <f>O194*H194</f>
        <v>0</v>
      </c>
      <c r="Q194" s="189">
        <v>0</v>
      </c>
      <c r="R194" s="189">
        <f>Q194*H194</f>
        <v>0</v>
      </c>
      <c r="S194" s="189">
        <v>0</v>
      </c>
      <c r="T194" s="190">
        <f>S194*H194</f>
        <v>0</v>
      </c>
      <c r="AR194" s="17" t="s">
        <v>605</v>
      </c>
      <c r="AT194" s="17" t="s">
        <v>600</v>
      </c>
      <c r="AU194" s="17" t="s">
        <v>525</v>
      </c>
      <c r="AY194" s="17" t="s">
        <v>598</v>
      </c>
      <c r="BE194" s="191">
        <f>IF(N194="základní",J194,0)</f>
        <v>0</v>
      </c>
      <c r="BF194" s="191">
        <f>IF(N194="snížená",J194,0)</f>
        <v>0</v>
      </c>
      <c r="BG194" s="191">
        <f>IF(N194="zákl. přenesená",J194,0)</f>
        <v>0</v>
      </c>
      <c r="BH194" s="191">
        <f>IF(N194="sníž. přenesená",J194,0)</f>
        <v>0</v>
      </c>
      <c r="BI194" s="191">
        <f>IF(N194="nulová",J194,0)</f>
        <v>0</v>
      </c>
      <c r="BJ194" s="17" t="s">
        <v>523</v>
      </c>
      <c r="BK194" s="191">
        <f>ROUND(I194*H194,2)</f>
        <v>0</v>
      </c>
      <c r="BL194" s="17" t="s">
        <v>605</v>
      </c>
      <c r="BM194" s="17" t="s">
        <v>744</v>
      </c>
    </row>
    <row r="195" spans="2:65" s="12" customFormat="1">
      <c r="B195" s="192"/>
      <c r="C195" s="193"/>
      <c r="D195" s="194" t="s">
        <v>607</v>
      </c>
      <c r="E195" s="193"/>
      <c r="F195" s="196" t="s">
        <v>32</v>
      </c>
      <c r="G195" s="193"/>
      <c r="H195" s="197">
        <v>451.02</v>
      </c>
      <c r="I195" s="198"/>
      <c r="J195" s="193"/>
      <c r="K195" s="193"/>
      <c r="L195" s="199"/>
      <c r="M195" s="200"/>
      <c r="N195" s="201"/>
      <c r="O195" s="201"/>
      <c r="P195" s="201"/>
      <c r="Q195" s="201"/>
      <c r="R195" s="201"/>
      <c r="S195" s="201"/>
      <c r="T195" s="202"/>
      <c r="AT195" s="203" t="s">
        <v>607</v>
      </c>
      <c r="AU195" s="203" t="s">
        <v>525</v>
      </c>
      <c r="AV195" s="12" t="s">
        <v>525</v>
      </c>
      <c r="AW195" s="12" t="s">
        <v>450</v>
      </c>
      <c r="AX195" s="12" t="s">
        <v>523</v>
      </c>
      <c r="AY195" s="203" t="s">
        <v>598</v>
      </c>
    </row>
    <row r="196" spans="2:65" s="1" customFormat="1" ht="16.5" customHeight="1">
      <c r="B196" s="34"/>
      <c r="C196" s="180" t="s">
        <v>771</v>
      </c>
      <c r="D196" s="180" t="s">
        <v>600</v>
      </c>
      <c r="E196" s="181" t="s">
        <v>747</v>
      </c>
      <c r="F196" s="182" t="s">
        <v>748</v>
      </c>
      <c r="G196" s="183" t="s">
        <v>669</v>
      </c>
      <c r="H196" s="184">
        <v>548.02</v>
      </c>
      <c r="I196" s="185"/>
      <c r="J196" s="186">
        <f>ROUND(I196*H196,2)</f>
        <v>0</v>
      </c>
      <c r="K196" s="182" t="s">
        <v>604</v>
      </c>
      <c r="L196" s="38"/>
      <c r="M196" s="187" t="s">
        <v>447</v>
      </c>
      <c r="N196" s="188" t="s">
        <v>487</v>
      </c>
      <c r="O196" s="60"/>
      <c r="P196" s="189">
        <f>O196*H196</f>
        <v>0</v>
      </c>
      <c r="Q196" s="189">
        <v>0</v>
      </c>
      <c r="R196" s="189">
        <f>Q196*H196</f>
        <v>0</v>
      </c>
      <c r="S196" s="189">
        <v>0</v>
      </c>
      <c r="T196" s="190">
        <f>S196*H196</f>
        <v>0</v>
      </c>
      <c r="AR196" s="17" t="s">
        <v>605</v>
      </c>
      <c r="AT196" s="17" t="s">
        <v>600</v>
      </c>
      <c r="AU196" s="17" t="s">
        <v>525</v>
      </c>
      <c r="AY196" s="17" t="s">
        <v>598</v>
      </c>
      <c r="BE196" s="191">
        <f>IF(N196="základní",J196,0)</f>
        <v>0</v>
      </c>
      <c r="BF196" s="191">
        <f>IF(N196="snížená",J196,0)</f>
        <v>0</v>
      </c>
      <c r="BG196" s="191">
        <f>IF(N196="zákl. přenesená",J196,0)</f>
        <v>0</v>
      </c>
      <c r="BH196" s="191">
        <f>IF(N196="sníž. přenesená",J196,0)</f>
        <v>0</v>
      </c>
      <c r="BI196" s="191">
        <f>IF(N196="nulová",J196,0)</f>
        <v>0</v>
      </c>
      <c r="BJ196" s="17" t="s">
        <v>523</v>
      </c>
      <c r="BK196" s="191">
        <f>ROUND(I196*H196,2)</f>
        <v>0</v>
      </c>
      <c r="BL196" s="17" t="s">
        <v>605</v>
      </c>
      <c r="BM196" s="17" t="s">
        <v>749</v>
      </c>
    </row>
    <row r="197" spans="2:65" s="12" customFormat="1">
      <c r="B197" s="192"/>
      <c r="C197" s="193"/>
      <c r="D197" s="194" t="s">
        <v>607</v>
      </c>
      <c r="E197" s="195" t="s">
        <v>447</v>
      </c>
      <c r="F197" s="196" t="s">
        <v>33</v>
      </c>
      <c r="G197" s="193"/>
      <c r="H197" s="197">
        <v>30</v>
      </c>
      <c r="I197" s="198"/>
      <c r="J197" s="193"/>
      <c r="K197" s="193"/>
      <c r="L197" s="199"/>
      <c r="M197" s="200"/>
      <c r="N197" s="201"/>
      <c r="O197" s="201"/>
      <c r="P197" s="201"/>
      <c r="Q197" s="201"/>
      <c r="R197" s="201"/>
      <c r="S197" s="201"/>
      <c r="T197" s="202"/>
      <c r="AT197" s="203" t="s">
        <v>607</v>
      </c>
      <c r="AU197" s="203" t="s">
        <v>525</v>
      </c>
      <c r="AV197" s="12" t="s">
        <v>525</v>
      </c>
      <c r="AW197" s="12" t="s">
        <v>478</v>
      </c>
      <c r="AX197" s="12" t="s">
        <v>516</v>
      </c>
      <c r="AY197" s="203" t="s">
        <v>598</v>
      </c>
    </row>
    <row r="198" spans="2:65" s="12" customFormat="1">
      <c r="B198" s="192"/>
      <c r="C198" s="193"/>
      <c r="D198" s="194" t="s">
        <v>607</v>
      </c>
      <c r="E198" s="195" t="s">
        <v>447</v>
      </c>
      <c r="F198" s="196" t="s">
        <v>34</v>
      </c>
      <c r="G198" s="193"/>
      <c r="H198" s="197">
        <v>48</v>
      </c>
      <c r="I198" s="198"/>
      <c r="J198" s="193"/>
      <c r="K198" s="193"/>
      <c r="L198" s="199"/>
      <c r="M198" s="200"/>
      <c r="N198" s="201"/>
      <c r="O198" s="201"/>
      <c r="P198" s="201"/>
      <c r="Q198" s="201"/>
      <c r="R198" s="201"/>
      <c r="S198" s="201"/>
      <c r="T198" s="202"/>
      <c r="AT198" s="203" t="s">
        <v>607</v>
      </c>
      <c r="AU198" s="203" t="s">
        <v>525</v>
      </c>
      <c r="AV198" s="12" t="s">
        <v>525</v>
      </c>
      <c r="AW198" s="12" t="s">
        <v>478</v>
      </c>
      <c r="AX198" s="12" t="s">
        <v>516</v>
      </c>
      <c r="AY198" s="203" t="s">
        <v>598</v>
      </c>
    </row>
    <row r="199" spans="2:65" s="12" customFormat="1">
      <c r="B199" s="192"/>
      <c r="C199" s="193"/>
      <c r="D199" s="194" t="s">
        <v>607</v>
      </c>
      <c r="E199" s="195" t="s">
        <v>447</v>
      </c>
      <c r="F199" s="196" t="s">
        <v>35</v>
      </c>
      <c r="G199" s="193"/>
      <c r="H199" s="197">
        <v>18</v>
      </c>
      <c r="I199" s="198"/>
      <c r="J199" s="193"/>
      <c r="K199" s="193"/>
      <c r="L199" s="199"/>
      <c r="M199" s="200"/>
      <c r="N199" s="201"/>
      <c r="O199" s="201"/>
      <c r="P199" s="201"/>
      <c r="Q199" s="201"/>
      <c r="R199" s="201"/>
      <c r="S199" s="201"/>
      <c r="T199" s="202"/>
      <c r="AT199" s="203" t="s">
        <v>607</v>
      </c>
      <c r="AU199" s="203" t="s">
        <v>525</v>
      </c>
      <c r="AV199" s="12" t="s">
        <v>525</v>
      </c>
      <c r="AW199" s="12" t="s">
        <v>478</v>
      </c>
      <c r="AX199" s="12" t="s">
        <v>516</v>
      </c>
      <c r="AY199" s="203" t="s">
        <v>598</v>
      </c>
    </row>
    <row r="200" spans="2:65" s="12" customFormat="1">
      <c r="B200" s="192"/>
      <c r="C200" s="193"/>
      <c r="D200" s="194" t="s">
        <v>607</v>
      </c>
      <c r="E200" s="195" t="s">
        <v>447</v>
      </c>
      <c r="F200" s="196" t="s">
        <v>36</v>
      </c>
      <c r="G200" s="193"/>
      <c r="H200" s="197">
        <v>60</v>
      </c>
      <c r="I200" s="198"/>
      <c r="J200" s="193"/>
      <c r="K200" s="193"/>
      <c r="L200" s="199"/>
      <c r="M200" s="200"/>
      <c r="N200" s="201"/>
      <c r="O200" s="201"/>
      <c r="P200" s="201"/>
      <c r="Q200" s="201"/>
      <c r="R200" s="201"/>
      <c r="S200" s="201"/>
      <c r="T200" s="202"/>
      <c r="AT200" s="203" t="s">
        <v>607</v>
      </c>
      <c r="AU200" s="203" t="s">
        <v>525</v>
      </c>
      <c r="AV200" s="12" t="s">
        <v>525</v>
      </c>
      <c r="AW200" s="12" t="s">
        <v>478</v>
      </c>
      <c r="AX200" s="12" t="s">
        <v>516</v>
      </c>
      <c r="AY200" s="203" t="s">
        <v>598</v>
      </c>
    </row>
    <row r="201" spans="2:65" s="12" customFormat="1">
      <c r="B201" s="192"/>
      <c r="C201" s="193"/>
      <c r="D201" s="194" t="s">
        <v>607</v>
      </c>
      <c r="E201" s="195" t="s">
        <v>447</v>
      </c>
      <c r="F201" s="196" t="s">
        <v>37</v>
      </c>
      <c r="G201" s="193"/>
      <c r="H201" s="197">
        <v>12.5</v>
      </c>
      <c r="I201" s="198"/>
      <c r="J201" s="193"/>
      <c r="K201" s="193"/>
      <c r="L201" s="199"/>
      <c r="M201" s="200"/>
      <c r="N201" s="201"/>
      <c r="O201" s="201"/>
      <c r="P201" s="201"/>
      <c r="Q201" s="201"/>
      <c r="R201" s="201"/>
      <c r="S201" s="201"/>
      <c r="T201" s="202"/>
      <c r="AT201" s="203" t="s">
        <v>607</v>
      </c>
      <c r="AU201" s="203" t="s">
        <v>525</v>
      </c>
      <c r="AV201" s="12" t="s">
        <v>525</v>
      </c>
      <c r="AW201" s="12" t="s">
        <v>478</v>
      </c>
      <c r="AX201" s="12" t="s">
        <v>516</v>
      </c>
      <c r="AY201" s="203" t="s">
        <v>598</v>
      </c>
    </row>
    <row r="202" spans="2:65" s="12" customFormat="1">
      <c r="B202" s="192"/>
      <c r="C202" s="193"/>
      <c r="D202" s="194" t="s">
        <v>607</v>
      </c>
      <c r="E202" s="195" t="s">
        <v>447</v>
      </c>
      <c r="F202" s="196" t="s">
        <v>38</v>
      </c>
      <c r="G202" s="193"/>
      <c r="H202" s="197">
        <v>155.52000000000001</v>
      </c>
      <c r="I202" s="198"/>
      <c r="J202" s="193"/>
      <c r="K202" s="193"/>
      <c r="L202" s="199"/>
      <c r="M202" s="200"/>
      <c r="N202" s="201"/>
      <c r="O202" s="201"/>
      <c r="P202" s="201"/>
      <c r="Q202" s="201"/>
      <c r="R202" s="201"/>
      <c r="S202" s="201"/>
      <c r="T202" s="202"/>
      <c r="AT202" s="203" t="s">
        <v>607</v>
      </c>
      <c r="AU202" s="203" t="s">
        <v>525</v>
      </c>
      <c r="AV202" s="12" t="s">
        <v>525</v>
      </c>
      <c r="AW202" s="12" t="s">
        <v>478</v>
      </c>
      <c r="AX202" s="12" t="s">
        <v>516</v>
      </c>
      <c r="AY202" s="203" t="s">
        <v>598</v>
      </c>
    </row>
    <row r="203" spans="2:65" s="12" customFormat="1">
      <c r="B203" s="192"/>
      <c r="C203" s="193"/>
      <c r="D203" s="194" t="s">
        <v>607</v>
      </c>
      <c r="E203" s="195" t="s">
        <v>447</v>
      </c>
      <c r="F203" s="196" t="s">
        <v>39</v>
      </c>
      <c r="G203" s="193"/>
      <c r="H203" s="197">
        <v>224</v>
      </c>
      <c r="I203" s="198"/>
      <c r="J203" s="193"/>
      <c r="K203" s="193"/>
      <c r="L203" s="199"/>
      <c r="M203" s="200"/>
      <c r="N203" s="201"/>
      <c r="O203" s="201"/>
      <c r="P203" s="201"/>
      <c r="Q203" s="201"/>
      <c r="R203" s="201"/>
      <c r="S203" s="201"/>
      <c r="T203" s="202"/>
      <c r="AT203" s="203" t="s">
        <v>607</v>
      </c>
      <c r="AU203" s="203" t="s">
        <v>525</v>
      </c>
      <c r="AV203" s="12" t="s">
        <v>525</v>
      </c>
      <c r="AW203" s="12" t="s">
        <v>478</v>
      </c>
      <c r="AX203" s="12" t="s">
        <v>516</v>
      </c>
      <c r="AY203" s="203" t="s">
        <v>598</v>
      </c>
    </row>
    <row r="204" spans="2:65" s="13" customFormat="1">
      <c r="B204" s="204"/>
      <c r="C204" s="205"/>
      <c r="D204" s="194" t="s">
        <v>607</v>
      </c>
      <c r="E204" s="206" t="s">
        <v>447</v>
      </c>
      <c r="F204" s="207" t="s">
        <v>627</v>
      </c>
      <c r="G204" s="205"/>
      <c r="H204" s="208">
        <v>548.02</v>
      </c>
      <c r="I204" s="209"/>
      <c r="J204" s="205"/>
      <c r="K204" s="205"/>
      <c r="L204" s="210"/>
      <c r="M204" s="211"/>
      <c r="N204" s="212"/>
      <c r="O204" s="212"/>
      <c r="P204" s="212"/>
      <c r="Q204" s="212"/>
      <c r="R204" s="212"/>
      <c r="S204" s="212"/>
      <c r="T204" s="213"/>
      <c r="AT204" s="214" t="s">
        <v>607</v>
      </c>
      <c r="AU204" s="214" t="s">
        <v>525</v>
      </c>
      <c r="AV204" s="13" t="s">
        <v>605</v>
      </c>
      <c r="AW204" s="13" t="s">
        <v>478</v>
      </c>
      <c r="AX204" s="13" t="s">
        <v>523</v>
      </c>
      <c r="AY204" s="214" t="s">
        <v>598</v>
      </c>
    </row>
    <row r="205" spans="2:65" s="1" customFormat="1" ht="16.5" customHeight="1">
      <c r="B205" s="34"/>
      <c r="C205" s="180" t="s">
        <v>776</v>
      </c>
      <c r="D205" s="180" t="s">
        <v>600</v>
      </c>
      <c r="E205" s="181" t="s">
        <v>757</v>
      </c>
      <c r="F205" s="182" t="s">
        <v>758</v>
      </c>
      <c r="G205" s="183" t="s">
        <v>669</v>
      </c>
      <c r="H205" s="184">
        <v>2740.1</v>
      </c>
      <c r="I205" s="185"/>
      <c r="J205" s="186">
        <f>ROUND(I205*H205,2)</f>
        <v>0</v>
      </c>
      <c r="K205" s="182" t="s">
        <v>604</v>
      </c>
      <c r="L205" s="38"/>
      <c r="M205" s="187" t="s">
        <v>447</v>
      </c>
      <c r="N205" s="188" t="s">
        <v>487</v>
      </c>
      <c r="O205" s="60"/>
      <c r="P205" s="189">
        <f>O205*H205</f>
        <v>0</v>
      </c>
      <c r="Q205" s="189">
        <v>0</v>
      </c>
      <c r="R205" s="189">
        <f>Q205*H205</f>
        <v>0</v>
      </c>
      <c r="S205" s="189">
        <v>0</v>
      </c>
      <c r="T205" s="190">
        <f>S205*H205</f>
        <v>0</v>
      </c>
      <c r="AR205" s="17" t="s">
        <v>605</v>
      </c>
      <c r="AT205" s="17" t="s">
        <v>600</v>
      </c>
      <c r="AU205" s="17" t="s">
        <v>525</v>
      </c>
      <c r="AY205" s="17" t="s">
        <v>598</v>
      </c>
      <c r="BE205" s="191">
        <f>IF(N205="základní",J205,0)</f>
        <v>0</v>
      </c>
      <c r="BF205" s="191">
        <f>IF(N205="snížená",J205,0)</f>
        <v>0</v>
      </c>
      <c r="BG205" s="191">
        <f>IF(N205="zákl. přenesená",J205,0)</f>
        <v>0</v>
      </c>
      <c r="BH205" s="191">
        <f>IF(N205="sníž. přenesená",J205,0)</f>
        <v>0</v>
      </c>
      <c r="BI205" s="191">
        <f>IF(N205="nulová",J205,0)</f>
        <v>0</v>
      </c>
      <c r="BJ205" s="17" t="s">
        <v>523</v>
      </c>
      <c r="BK205" s="191">
        <f>ROUND(I205*H205,2)</f>
        <v>0</v>
      </c>
      <c r="BL205" s="17" t="s">
        <v>605</v>
      </c>
      <c r="BM205" s="17" t="s">
        <v>759</v>
      </c>
    </row>
    <row r="206" spans="2:65" s="12" customFormat="1">
      <c r="B206" s="192"/>
      <c r="C206" s="193"/>
      <c r="D206" s="194" t="s">
        <v>607</v>
      </c>
      <c r="E206" s="193"/>
      <c r="F206" s="196" t="s">
        <v>40</v>
      </c>
      <c r="G206" s="193"/>
      <c r="H206" s="197">
        <v>2740.1</v>
      </c>
      <c r="I206" s="198"/>
      <c r="J206" s="193"/>
      <c r="K206" s="193"/>
      <c r="L206" s="199"/>
      <c r="M206" s="200"/>
      <c r="N206" s="201"/>
      <c r="O206" s="201"/>
      <c r="P206" s="201"/>
      <c r="Q206" s="201"/>
      <c r="R206" s="201"/>
      <c r="S206" s="201"/>
      <c r="T206" s="202"/>
      <c r="AT206" s="203" t="s">
        <v>607</v>
      </c>
      <c r="AU206" s="203" t="s">
        <v>525</v>
      </c>
      <c r="AV206" s="12" t="s">
        <v>525</v>
      </c>
      <c r="AW206" s="12" t="s">
        <v>450</v>
      </c>
      <c r="AX206" s="12" t="s">
        <v>523</v>
      </c>
      <c r="AY206" s="203" t="s">
        <v>598</v>
      </c>
    </row>
    <row r="207" spans="2:65" s="1" customFormat="1" ht="16.5" customHeight="1">
      <c r="B207" s="34"/>
      <c r="C207" s="180" t="s">
        <v>787</v>
      </c>
      <c r="D207" s="180" t="s">
        <v>600</v>
      </c>
      <c r="E207" s="181" t="s">
        <v>762</v>
      </c>
      <c r="F207" s="182" t="s">
        <v>763</v>
      </c>
      <c r="G207" s="183" t="s">
        <v>669</v>
      </c>
      <c r="H207" s="184">
        <v>548.02</v>
      </c>
      <c r="I207" s="185"/>
      <c r="J207" s="186">
        <f>ROUND(I207*H207,2)</f>
        <v>0</v>
      </c>
      <c r="K207" s="182" t="s">
        <v>604</v>
      </c>
      <c r="L207" s="38"/>
      <c r="M207" s="187" t="s">
        <v>447</v>
      </c>
      <c r="N207" s="188" t="s">
        <v>487</v>
      </c>
      <c r="O207" s="60"/>
      <c r="P207" s="189">
        <f>O207*H207</f>
        <v>0</v>
      </c>
      <c r="Q207" s="189">
        <v>0</v>
      </c>
      <c r="R207" s="189">
        <f>Q207*H207</f>
        <v>0</v>
      </c>
      <c r="S207" s="189">
        <v>0</v>
      </c>
      <c r="T207" s="190">
        <f>S207*H207</f>
        <v>0</v>
      </c>
      <c r="AR207" s="17" t="s">
        <v>605</v>
      </c>
      <c r="AT207" s="17" t="s">
        <v>600</v>
      </c>
      <c r="AU207" s="17" t="s">
        <v>525</v>
      </c>
      <c r="AY207" s="17" t="s">
        <v>598</v>
      </c>
      <c r="BE207" s="191">
        <f>IF(N207="základní",J207,0)</f>
        <v>0</v>
      </c>
      <c r="BF207" s="191">
        <f>IF(N207="snížená",J207,0)</f>
        <v>0</v>
      </c>
      <c r="BG207" s="191">
        <f>IF(N207="zákl. přenesená",J207,0)</f>
        <v>0</v>
      </c>
      <c r="BH207" s="191">
        <f>IF(N207="sníž. přenesená",J207,0)</f>
        <v>0</v>
      </c>
      <c r="BI207" s="191">
        <f>IF(N207="nulová",J207,0)</f>
        <v>0</v>
      </c>
      <c r="BJ207" s="17" t="s">
        <v>523</v>
      </c>
      <c r="BK207" s="191">
        <f>ROUND(I207*H207,2)</f>
        <v>0</v>
      </c>
      <c r="BL207" s="17" t="s">
        <v>605</v>
      </c>
      <c r="BM207" s="17" t="s">
        <v>764</v>
      </c>
    </row>
    <row r="208" spans="2:65" s="1" customFormat="1" ht="16.5" customHeight="1">
      <c r="B208" s="34"/>
      <c r="C208" s="180" t="s">
        <v>795</v>
      </c>
      <c r="D208" s="180" t="s">
        <v>600</v>
      </c>
      <c r="E208" s="181" t="s">
        <v>766</v>
      </c>
      <c r="F208" s="182" t="s">
        <v>767</v>
      </c>
      <c r="G208" s="183" t="s">
        <v>768</v>
      </c>
      <c r="H208" s="184">
        <v>1123.441</v>
      </c>
      <c r="I208" s="185"/>
      <c r="J208" s="186">
        <f>ROUND(I208*H208,2)</f>
        <v>0</v>
      </c>
      <c r="K208" s="182" t="s">
        <v>604</v>
      </c>
      <c r="L208" s="38"/>
      <c r="M208" s="187" t="s">
        <v>447</v>
      </c>
      <c r="N208" s="188" t="s">
        <v>487</v>
      </c>
      <c r="O208" s="60"/>
      <c r="P208" s="189">
        <f>O208*H208</f>
        <v>0</v>
      </c>
      <c r="Q208" s="189">
        <v>0</v>
      </c>
      <c r="R208" s="189">
        <f>Q208*H208</f>
        <v>0</v>
      </c>
      <c r="S208" s="189">
        <v>0</v>
      </c>
      <c r="T208" s="190">
        <f>S208*H208</f>
        <v>0</v>
      </c>
      <c r="AR208" s="17" t="s">
        <v>605</v>
      </c>
      <c r="AT208" s="17" t="s">
        <v>600</v>
      </c>
      <c r="AU208" s="17" t="s">
        <v>525</v>
      </c>
      <c r="AY208" s="17" t="s">
        <v>598</v>
      </c>
      <c r="BE208" s="191">
        <f>IF(N208="základní",J208,0)</f>
        <v>0</v>
      </c>
      <c r="BF208" s="191">
        <f>IF(N208="snížená",J208,0)</f>
        <v>0</v>
      </c>
      <c r="BG208" s="191">
        <f>IF(N208="zákl. přenesená",J208,0)</f>
        <v>0</v>
      </c>
      <c r="BH208" s="191">
        <f>IF(N208="sníž. přenesená",J208,0)</f>
        <v>0</v>
      </c>
      <c r="BI208" s="191">
        <f>IF(N208="nulová",J208,0)</f>
        <v>0</v>
      </c>
      <c r="BJ208" s="17" t="s">
        <v>523</v>
      </c>
      <c r="BK208" s="191">
        <f>ROUND(I208*H208,2)</f>
        <v>0</v>
      </c>
      <c r="BL208" s="17" t="s">
        <v>605</v>
      </c>
      <c r="BM208" s="17" t="s">
        <v>769</v>
      </c>
    </row>
    <row r="209" spans="2:65" s="12" customFormat="1">
      <c r="B209" s="192"/>
      <c r="C209" s="193"/>
      <c r="D209" s="194" t="s">
        <v>607</v>
      </c>
      <c r="E209" s="193"/>
      <c r="F209" s="196" t="s">
        <v>41</v>
      </c>
      <c r="G209" s="193"/>
      <c r="H209" s="197">
        <v>1123.441</v>
      </c>
      <c r="I209" s="198"/>
      <c r="J209" s="193"/>
      <c r="K209" s="193"/>
      <c r="L209" s="199"/>
      <c r="M209" s="200"/>
      <c r="N209" s="201"/>
      <c r="O209" s="201"/>
      <c r="P209" s="201"/>
      <c r="Q209" s="201"/>
      <c r="R209" s="201"/>
      <c r="S209" s="201"/>
      <c r="T209" s="202"/>
      <c r="AT209" s="203" t="s">
        <v>607</v>
      </c>
      <c r="AU209" s="203" t="s">
        <v>525</v>
      </c>
      <c r="AV209" s="12" t="s">
        <v>525</v>
      </c>
      <c r="AW209" s="12" t="s">
        <v>450</v>
      </c>
      <c r="AX209" s="12" t="s">
        <v>523</v>
      </c>
      <c r="AY209" s="203" t="s">
        <v>598</v>
      </c>
    </row>
    <row r="210" spans="2:65" s="1" customFormat="1" ht="16.5" customHeight="1">
      <c r="B210" s="34"/>
      <c r="C210" s="180" t="s">
        <v>800</v>
      </c>
      <c r="D210" s="180" t="s">
        <v>600</v>
      </c>
      <c r="E210" s="181" t="s">
        <v>772</v>
      </c>
      <c r="F210" s="182" t="s">
        <v>773</v>
      </c>
      <c r="G210" s="183" t="s">
        <v>669</v>
      </c>
      <c r="H210" s="184">
        <v>1322.94</v>
      </c>
      <c r="I210" s="185"/>
      <c r="J210" s="186">
        <f>ROUND(I210*H210,2)</f>
        <v>0</v>
      </c>
      <c r="K210" s="182" t="s">
        <v>604</v>
      </c>
      <c r="L210" s="38"/>
      <c r="M210" s="187" t="s">
        <v>447</v>
      </c>
      <c r="N210" s="188" t="s">
        <v>487</v>
      </c>
      <c r="O210" s="60"/>
      <c r="P210" s="189">
        <f>O210*H210</f>
        <v>0</v>
      </c>
      <c r="Q210" s="189">
        <v>0</v>
      </c>
      <c r="R210" s="189">
        <f>Q210*H210</f>
        <v>0</v>
      </c>
      <c r="S210" s="189">
        <v>0</v>
      </c>
      <c r="T210" s="190">
        <f>S210*H210</f>
        <v>0</v>
      </c>
      <c r="AR210" s="17" t="s">
        <v>605</v>
      </c>
      <c r="AT210" s="17" t="s">
        <v>600</v>
      </c>
      <c r="AU210" s="17" t="s">
        <v>525</v>
      </c>
      <c r="AY210" s="17" t="s">
        <v>598</v>
      </c>
      <c r="BE210" s="191">
        <f>IF(N210="základní",J210,0)</f>
        <v>0</v>
      </c>
      <c r="BF210" s="191">
        <f>IF(N210="snížená",J210,0)</f>
        <v>0</v>
      </c>
      <c r="BG210" s="191">
        <f>IF(N210="zákl. přenesená",J210,0)</f>
        <v>0</v>
      </c>
      <c r="BH210" s="191">
        <f>IF(N210="sníž. přenesená",J210,0)</f>
        <v>0</v>
      </c>
      <c r="BI210" s="191">
        <f>IF(N210="nulová",J210,0)</f>
        <v>0</v>
      </c>
      <c r="BJ210" s="17" t="s">
        <v>523</v>
      </c>
      <c r="BK210" s="191">
        <f>ROUND(I210*H210,2)</f>
        <v>0</v>
      </c>
      <c r="BL210" s="17" t="s">
        <v>605</v>
      </c>
      <c r="BM210" s="17" t="s">
        <v>774</v>
      </c>
    </row>
    <row r="211" spans="2:65" s="12" customFormat="1">
      <c r="B211" s="192"/>
      <c r="C211" s="193"/>
      <c r="D211" s="194" t="s">
        <v>607</v>
      </c>
      <c r="E211" s="195" t="s">
        <v>447</v>
      </c>
      <c r="F211" s="196" t="s">
        <v>42</v>
      </c>
      <c r="G211" s="193"/>
      <c r="H211" s="197">
        <v>1322.94</v>
      </c>
      <c r="I211" s="198"/>
      <c r="J211" s="193"/>
      <c r="K211" s="193"/>
      <c r="L211" s="199"/>
      <c r="M211" s="200"/>
      <c r="N211" s="201"/>
      <c r="O211" s="201"/>
      <c r="P211" s="201"/>
      <c r="Q211" s="201"/>
      <c r="R211" s="201"/>
      <c r="S211" s="201"/>
      <c r="T211" s="202"/>
      <c r="AT211" s="203" t="s">
        <v>607</v>
      </c>
      <c r="AU211" s="203" t="s">
        <v>525</v>
      </c>
      <c r="AV211" s="12" t="s">
        <v>525</v>
      </c>
      <c r="AW211" s="12" t="s">
        <v>478</v>
      </c>
      <c r="AX211" s="12" t="s">
        <v>523</v>
      </c>
      <c r="AY211" s="203" t="s">
        <v>598</v>
      </c>
    </row>
    <row r="212" spans="2:65" s="1" customFormat="1" ht="16.5" customHeight="1">
      <c r="B212" s="34"/>
      <c r="C212" s="226" t="s">
        <v>807</v>
      </c>
      <c r="D212" s="226" t="s">
        <v>712</v>
      </c>
      <c r="E212" s="227" t="s">
        <v>777</v>
      </c>
      <c r="F212" s="228" t="s">
        <v>778</v>
      </c>
      <c r="G212" s="229" t="s">
        <v>768</v>
      </c>
      <c r="H212" s="230">
        <v>432.89100000000002</v>
      </c>
      <c r="I212" s="231"/>
      <c r="J212" s="232">
        <f>ROUND(I212*H212,2)</f>
        <v>0</v>
      </c>
      <c r="K212" s="228" t="s">
        <v>604</v>
      </c>
      <c r="L212" s="233"/>
      <c r="M212" s="234" t="s">
        <v>447</v>
      </c>
      <c r="N212" s="235" t="s">
        <v>487</v>
      </c>
      <c r="O212" s="60"/>
      <c r="P212" s="189">
        <f>O212*H212</f>
        <v>0</v>
      </c>
      <c r="Q212" s="189">
        <v>1</v>
      </c>
      <c r="R212" s="189">
        <f>Q212*H212</f>
        <v>432.89100000000002</v>
      </c>
      <c r="S212" s="189">
        <v>0</v>
      </c>
      <c r="T212" s="190">
        <f>S212*H212</f>
        <v>0</v>
      </c>
      <c r="AR212" s="17" t="s">
        <v>639</v>
      </c>
      <c r="AT212" s="17" t="s">
        <v>712</v>
      </c>
      <c r="AU212" s="17" t="s">
        <v>525</v>
      </c>
      <c r="AY212" s="17" t="s">
        <v>598</v>
      </c>
      <c r="BE212" s="191">
        <f>IF(N212="základní",J212,0)</f>
        <v>0</v>
      </c>
      <c r="BF212" s="191">
        <f>IF(N212="snížená",J212,0)</f>
        <v>0</v>
      </c>
      <c r="BG212" s="191">
        <f>IF(N212="zákl. přenesená",J212,0)</f>
        <v>0</v>
      </c>
      <c r="BH212" s="191">
        <f>IF(N212="sníž. přenesená",J212,0)</f>
        <v>0</v>
      </c>
      <c r="BI212" s="191">
        <f>IF(N212="nulová",J212,0)</f>
        <v>0</v>
      </c>
      <c r="BJ212" s="17" t="s">
        <v>523</v>
      </c>
      <c r="BK212" s="191">
        <f>ROUND(I212*H212,2)</f>
        <v>0</v>
      </c>
      <c r="BL212" s="17" t="s">
        <v>605</v>
      </c>
      <c r="BM212" s="17" t="s">
        <v>779</v>
      </c>
    </row>
    <row r="213" spans="2:65" s="12" customFormat="1">
      <c r="B213" s="192"/>
      <c r="C213" s="193"/>
      <c r="D213" s="194" t="s">
        <v>607</v>
      </c>
      <c r="E213" s="195" t="s">
        <v>447</v>
      </c>
      <c r="F213" s="196" t="s">
        <v>43</v>
      </c>
      <c r="G213" s="193"/>
      <c r="H213" s="197">
        <v>24</v>
      </c>
      <c r="I213" s="198"/>
      <c r="J213" s="193"/>
      <c r="K213" s="193"/>
      <c r="L213" s="199"/>
      <c r="M213" s="200"/>
      <c r="N213" s="201"/>
      <c r="O213" s="201"/>
      <c r="P213" s="201"/>
      <c r="Q213" s="201"/>
      <c r="R213" s="201"/>
      <c r="S213" s="201"/>
      <c r="T213" s="202"/>
      <c r="AT213" s="203" t="s">
        <v>607</v>
      </c>
      <c r="AU213" s="203" t="s">
        <v>525</v>
      </c>
      <c r="AV213" s="12" t="s">
        <v>525</v>
      </c>
      <c r="AW213" s="12" t="s">
        <v>478</v>
      </c>
      <c r="AX213" s="12" t="s">
        <v>516</v>
      </c>
      <c r="AY213" s="203" t="s">
        <v>598</v>
      </c>
    </row>
    <row r="214" spans="2:65" s="12" customFormat="1">
      <c r="B214" s="192"/>
      <c r="C214" s="193"/>
      <c r="D214" s="194" t="s">
        <v>607</v>
      </c>
      <c r="E214" s="195" t="s">
        <v>447</v>
      </c>
      <c r="F214" s="196" t="s">
        <v>44</v>
      </c>
      <c r="G214" s="193"/>
      <c r="H214" s="197">
        <v>38.4</v>
      </c>
      <c r="I214" s="198"/>
      <c r="J214" s="193"/>
      <c r="K214" s="193"/>
      <c r="L214" s="199"/>
      <c r="M214" s="200"/>
      <c r="N214" s="201"/>
      <c r="O214" s="201"/>
      <c r="P214" s="201"/>
      <c r="Q214" s="201"/>
      <c r="R214" s="201"/>
      <c r="S214" s="201"/>
      <c r="T214" s="202"/>
      <c r="AT214" s="203" t="s">
        <v>607</v>
      </c>
      <c r="AU214" s="203" t="s">
        <v>525</v>
      </c>
      <c r="AV214" s="12" t="s">
        <v>525</v>
      </c>
      <c r="AW214" s="12" t="s">
        <v>478</v>
      </c>
      <c r="AX214" s="12" t="s">
        <v>516</v>
      </c>
      <c r="AY214" s="203" t="s">
        <v>598</v>
      </c>
    </row>
    <row r="215" spans="2:65" s="12" customFormat="1">
      <c r="B215" s="192"/>
      <c r="C215" s="193"/>
      <c r="D215" s="194" t="s">
        <v>607</v>
      </c>
      <c r="E215" s="195" t="s">
        <v>447</v>
      </c>
      <c r="F215" s="196" t="s">
        <v>45</v>
      </c>
      <c r="G215" s="193"/>
      <c r="H215" s="197">
        <v>14.4</v>
      </c>
      <c r="I215" s="198"/>
      <c r="J215" s="193"/>
      <c r="K215" s="193"/>
      <c r="L215" s="199"/>
      <c r="M215" s="200"/>
      <c r="N215" s="201"/>
      <c r="O215" s="201"/>
      <c r="P215" s="201"/>
      <c r="Q215" s="201"/>
      <c r="R215" s="201"/>
      <c r="S215" s="201"/>
      <c r="T215" s="202"/>
      <c r="AT215" s="203" t="s">
        <v>607</v>
      </c>
      <c r="AU215" s="203" t="s">
        <v>525</v>
      </c>
      <c r="AV215" s="12" t="s">
        <v>525</v>
      </c>
      <c r="AW215" s="12" t="s">
        <v>478</v>
      </c>
      <c r="AX215" s="12" t="s">
        <v>516</v>
      </c>
      <c r="AY215" s="203" t="s">
        <v>598</v>
      </c>
    </row>
    <row r="216" spans="2:65" s="12" customFormat="1">
      <c r="B216" s="192"/>
      <c r="C216" s="193"/>
      <c r="D216" s="194" t="s">
        <v>607</v>
      </c>
      <c r="E216" s="195" t="s">
        <v>447</v>
      </c>
      <c r="F216" s="196" t="s">
        <v>46</v>
      </c>
      <c r="G216" s="193"/>
      <c r="H216" s="197">
        <v>48</v>
      </c>
      <c r="I216" s="198"/>
      <c r="J216" s="193"/>
      <c r="K216" s="193"/>
      <c r="L216" s="199"/>
      <c r="M216" s="200"/>
      <c r="N216" s="201"/>
      <c r="O216" s="201"/>
      <c r="P216" s="201"/>
      <c r="Q216" s="201"/>
      <c r="R216" s="201"/>
      <c r="S216" s="201"/>
      <c r="T216" s="202"/>
      <c r="AT216" s="203" t="s">
        <v>607</v>
      </c>
      <c r="AU216" s="203" t="s">
        <v>525</v>
      </c>
      <c r="AV216" s="12" t="s">
        <v>525</v>
      </c>
      <c r="AW216" s="12" t="s">
        <v>478</v>
      </c>
      <c r="AX216" s="12" t="s">
        <v>516</v>
      </c>
      <c r="AY216" s="203" t="s">
        <v>598</v>
      </c>
    </row>
    <row r="217" spans="2:65" s="12" customFormat="1">
      <c r="B217" s="192"/>
      <c r="C217" s="193"/>
      <c r="D217" s="194" t="s">
        <v>607</v>
      </c>
      <c r="E217" s="195" t="s">
        <v>447</v>
      </c>
      <c r="F217" s="196" t="s">
        <v>47</v>
      </c>
      <c r="G217" s="193"/>
      <c r="H217" s="197">
        <v>10</v>
      </c>
      <c r="I217" s="198"/>
      <c r="J217" s="193"/>
      <c r="K217" s="193"/>
      <c r="L217" s="199"/>
      <c r="M217" s="200"/>
      <c r="N217" s="201"/>
      <c r="O217" s="201"/>
      <c r="P217" s="201"/>
      <c r="Q217" s="201"/>
      <c r="R217" s="201"/>
      <c r="S217" s="201"/>
      <c r="T217" s="202"/>
      <c r="AT217" s="203" t="s">
        <v>607</v>
      </c>
      <c r="AU217" s="203" t="s">
        <v>525</v>
      </c>
      <c r="AV217" s="12" t="s">
        <v>525</v>
      </c>
      <c r="AW217" s="12" t="s">
        <v>478</v>
      </c>
      <c r="AX217" s="12" t="s">
        <v>516</v>
      </c>
      <c r="AY217" s="203" t="s">
        <v>598</v>
      </c>
    </row>
    <row r="218" spans="2:65" s="12" customFormat="1">
      <c r="B218" s="192"/>
      <c r="C218" s="193"/>
      <c r="D218" s="194" t="s">
        <v>607</v>
      </c>
      <c r="E218" s="195" t="s">
        <v>447</v>
      </c>
      <c r="F218" s="196" t="s">
        <v>48</v>
      </c>
      <c r="G218" s="193"/>
      <c r="H218" s="197">
        <v>124.416</v>
      </c>
      <c r="I218" s="198"/>
      <c r="J218" s="193"/>
      <c r="K218" s="193"/>
      <c r="L218" s="199"/>
      <c r="M218" s="200"/>
      <c r="N218" s="201"/>
      <c r="O218" s="201"/>
      <c r="P218" s="201"/>
      <c r="Q218" s="201"/>
      <c r="R218" s="201"/>
      <c r="S218" s="201"/>
      <c r="T218" s="202"/>
      <c r="AT218" s="203" t="s">
        <v>607</v>
      </c>
      <c r="AU218" s="203" t="s">
        <v>525</v>
      </c>
      <c r="AV218" s="12" t="s">
        <v>525</v>
      </c>
      <c r="AW218" s="12" t="s">
        <v>478</v>
      </c>
      <c r="AX218" s="12" t="s">
        <v>516</v>
      </c>
      <c r="AY218" s="203" t="s">
        <v>598</v>
      </c>
    </row>
    <row r="219" spans="2:65" s="13" customFormat="1">
      <c r="B219" s="204"/>
      <c r="C219" s="205"/>
      <c r="D219" s="194" t="s">
        <v>607</v>
      </c>
      <c r="E219" s="206" t="s">
        <v>447</v>
      </c>
      <c r="F219" s="207" t="s">
        <v>627</v>
      </c>
      <c r="G219" s="205"/>
      <c r="H219" s="208">
        <v>259.21600000000001</v>
      </c>
      <c r="I219" s="209"/>
      <c r="J219" s="205"/>
      <c r="K219" s="205"/>
      <c r="L219" s="210"/>
      <c r="M219" s="211"/>
      <c r="N219" s="212"/>
      <c r="O219" s="212"/>
      <c r="P219" s="212"/>
      <c r="Q219" s="212"/>
      <c r="R219" s="212"/>
      <c r="S219" s="212"/>
      <c r="T219" s="213"/>
      <c r="AT219" s="214" t="s">
        <v>607</v>
      </c>
      <c r="AU219" s="214" t="s">
        <v>525</v>
      </c>
      <c r="AV219" s="13" t="s">
        <v>605</v>
      </c>
      <c r="AW219" s="13" t="s">
        <v>478</v>
      </c>
      <c r="AX219" s="13" t="s">
        <v>523</v>
      </c>
      <c r="AY219" s="214" t="s">
        <v>598</v>
      </c>
    </row>
    <row r="220" spans="2:65" s="12" customFormat="1">
      <c r="B220" s="192"/>
      <c r="C220" s="193"/>
      <c r="D220" s="194" t="s">
        <v>607</v>
      </c>
      <c r="E220" s="193"/>
      <c r="F220" s="196" t="s">
        <v>49</v>
      </c>
      <c r="G220" s="193"/>
      <c r="H220" s="197">
        <v>432.89100000000002</v>
      </c>
      <c r="I220" s="198"/>
      <c r="J220" s="193"/>
      <c r="K220" s="193"/>
      <c r="L220" s="199"/>
      <c r="M220" s="200"/>
      <c r="N220" s="201"/>
      <c r="O220" s="201"/>
      <c r="P220" s="201"/>
      <c r="Q220" s="201"/>
      <c r="R220" s="201"/>
      <c r="S220" s="201"/>
      <c r="T220" s="202"/>
      <c r="AT220" s="203" t="s">
        <v>607</v>
      </c>
      <c r="AU220" s="203" t="s">
        <v>525</v>
      </c>
      <c r="AV220" s="12" t="s">
        <v>525</v>
      </c>
      <c r="AW220" s="12" t="s">
        <v>450</v>
      </c>
      <c r="AX220" s="12" t="s">
        <v>523</v>
      </c>
      <c r="AY220" s="203" t="s">
        <v>598</v>
      </c>
    </row>
    <row r="221" spans="2:65" s="1" customFormat="1" ht="16.5" customHeight="1">
      <c r="B221" s="34"/>
      <c r="C221" s="180" t="s">
        <v>811</v>
      </c>
      <c r="D221" s="180" t="s">
        <v>600</v>
      </c>
      <c r="E221" s="181" t="s">
        <v>788</v>
      </c>
      <c r="F221" s="182" t="s">
        <v>789</v>
      </c>
      <c r="G221" s="183" t="s">
        <v>669</v>
      </c>
      <c r="H221" s="184">
        <v>271.27999999999997</v>
      </c>
      <c r="I221" s="185"/>
      <c r="J221" s="186">
        <f>ROUND(I221*H221,2)</f>
        <v>0</v>
      </c>
      <c r="K221" s="182" t="s">
        <v>604</v>
      </c>
      <c r="L221" s="38"/>
      <c r="M221" s="187" t="s">
        <v>447</v>
      </c>
      <c r="N221" s="188" t="s">
        <v>487</v>
      </c>
      <c r="O221" s="60"/>
      <c r="P221" s="189">
        <f>O221*H221</f>
        <v>0</v>
      </c>
      <c r="Q221" s="189">
        <v>0</v>
      </c>
      <c r="R221" s="189">
        <f>Q221*H221</f>
        <v>0</v>
      </c>
      <c r="S221" s="189">
        <v>0</v>
      </c>
      <c r="T221" s="190">
        <f>S221*H221</f>
        <v>0</v>
      </c>
      <c r="AR221" s="17" t="s">
        <v>605</v>
      </c>
      <c r="AT221" s="17" t="s">
        <v>600</v>
      </c>
      <c r="AU221" s="17" t="s">
        <v>525</v>
      </c>
      <c r="AY221" s="17" t="s">
        <v>598</v>
      </c>
      <c r="BE221" s="191">
        <f>IF(N221="základní",J221,0)</f>
        <v>0</v>
      </c>
      <c r="BF221" s="191">
        <f>IF(N221="snížená",J221,0)</f>
        <v>0</v>
      </c>
      <c r="BG221" s="191">
        <f>IF(N221="zákl. přenesená",J221,0)</f>
        <v>0</v>
      </c>
      <c r="BH221" s="191">
        <f>IF(N221="sníž. přenesená",J221,0)</f>
        <v>0</v>
      </c>
      <c r="BI221" s="191">
        <f>IF(N221="nulová",J221,0)</f>
        <v>0</v>
      </c>
      <c r="BJ221" s="17" t="s">
        <v>523</v>
      </c>
      <c r="BK221" s="191">
        <f>ROUND(I221*H221,2)</f>
        <v>0</v>
      </c>
      <c r="BL221" s="17" t="s">
        <v>605</v>
      </c>
      <c r="BM221" s="17" t="s">
        <v>790</v>
      </c>
    </row>
    <row r="222" spans="2:65" s="12" customFormat="1">
      <c r="B222" s="192"/>
      <c r="C222" s="193"/>
      <c r="D222" s="194" t="s">
        <v>607</v>
      </c>
      <c r="E222" s="195" t="s">
        <v>447</v>
      </c>
      <c r="F222" s="196" t="s">
        <v>50</v>
      </c>
      <c r="G222" s="193"/>
      <c r="H222" s="197">
        <v>24</v>
      </c>
      <c r="I222" s="198"/>
      <c r="J222" s="193"/>
      <c r="K222" s="193"/>
      <c r="L222" s="199"/>
      <c r="M222" s="200"/>
      <c r="N222" s="201"/>
      <c r="O222" s="201"/>
      <c r="P222" s="201"/>
      <c r="Q222" s="201"/>
      <c r="R222" s="201"/>
      <c r="S222" s="201"/>
      <c r="T222" s="202"/>
      <c r="AT222" s="203" t="s">
        <v>607</v>
      </c>
      <c r="AU222" s="203" t="s">
        <v>525</v>
      </c>
      <c r="AV222" s="12" t="s">
        <v>525</v>
      </c>
      <c r="AW222" s="12" t="s">
        <v>478</v>
      </c>
      <c r="AX222" s="12" t="s">
        <v>516</v>
      </c>
      <c r="AY222" s="203" t="s">
        <v>598</v>
      </c>
    </row>
    <row r="223" spans="2:65" s="12" customFormat="1">
      <c r="B223" s="192"/>
      <c r="C223" s="193"/>
      <c r="D223" s="194" t="s">
        <v>607</v>
      </c>
      <c r="E223" s="195" t="s">
        <v>447</v>
      </c>
      <c r="F223" s="196" t="s">
        <v>51</v>
      </c>
      <c r="G223" s="193"/>
      <c r="H223" s="197">
        <v>44.8</v>
      </c>
      <c r="I223" s="198"/>
      <c r="J223" s="193"/>
      <c r="K223" s="193"/>
      <c r="L223" s="199"/>
      <c r="M223" s="200"/>
      <c r="N223" s="201"/>
      <c r="O223" s="201"/>
      <c r="P223" s="201"/>
      <c r="Q223" s="201"/>
      <c r="R223" s="201"/>
      <c r="S223" s="201"/>
      <c r="T223" s="202"/>
      <c r="AT223" s="203" t="s">
        <v>607</v>
      </c>
      <c r="AU223" s="203" t="s">
        <v>525</v>
      </c>
      <c r="AV223" s="12" t="s">
        <v>525</v>
      </c>
      <c r="AW223" s="12" t="s">
        <v>478</v>
      </c>
      <c r="AX223" s="12" t="s">
        <v>516</v>
      </c>
      <c r="AY223" s="203" t="s">
        <v>598</v>
      </c>
    </row>
    <row r="224" spans="2:65" s="12" customFormat="1">
      <c r="B224" s="192"/>
      <c r="C224" s="193"/>
      <c r="D224" s="194" t="s">
        <v>607</v>
      </c>
      <c r="E224" s="195" t="s">
        <v>447</v>
      </c>
      <c r="F224" s="196" t="s">
        <v>52</v>
      </c>
      <c r="G224" s="193"/>
      <c r="H224" s="197">
        <v>6</v>
      </c>
      <c r="I224" s="198"/>
      <c r="J224" s="193"/>
      <c r="K224" s="193"/>
      <c r="L224" s="199"/>
      <c r="M224" s="200"/>
      <c r="N224" s="201"/>
      <c r="O224" s="201"/>
      <c r="P224" s="201"/>
      <c r="Q224" s="201"/>
      <c r="R224" s="201"/>
      <c r="S224" s="201"/>
      <c r="T224" s="202"/>
      <c r="AT224" s="203" t="s">
        <v>607</v>
      </c>
      <c r="AU224" s="203" t="s">
        <v>525</v>
      </c>
      <c r="AV224" s="12" t="s">
        <v>525</v>
      </c>
      <c r="AW224" s="12" t="s">
        <v>478</v>
      </c>
      <c r="AX224" s="12" t="s">
        <v>516</v>
      </c>
      <c r="AY224" s="203" t="s">
        <v>598</v>
      </c>
    </row>
    <row r="225" spans="2:65" s="12" customFormat="1">
      <c r="B225" s="192"/>
      <c r="C225" s="193"/>
      <c r="D225" s="194" t="s">
        <v>607</v>
      </c>
      <c r="E225" s="195" t="s">
        <v>447</v>
      </c>
      <c r="F225" s="196" t="s">
        <v>53</v>
      </c>
      <c r="G225" s="193"/>
      <c r="H225" s="197">
        <v>17.28</v>
      </c>
      <c r="I225" s="198"/>
      <c r="J225" s="193"/>
      <c r="K225" s="193"/>
      <c r="L225" s="199"/>
      <c r="M225" s="200"/>
      <c r="N225" s="201"/>
      <c r="O225" s="201"/>
      <c r="P225" s="201"/>
      <c r="Q225" s="201"/>
      <c r="R225" s="201"/>
      <c r="S225" s="201"/>
      <c r="T225" s="202"/>
      <c r="AT225" s="203" t="s">
        <v>607</v>
      </c>
      <c r="AU225" s="203" t="s">
        <v>525</v>
      </c>
      <c r="AV225" s="12" t="s">
        <v>525</v>
      </c>
      <c r="AW225" s="12" t="s">
        <v>478</v>
      </c>
      <c r="AX225" s="12" t="s">
        <v>516</v>
      </c>
      <c r="AY225" s="203" t="s">
        <v>598</v>
      </c>
    </row>
    <row r="226" spans="2:65" s="12" customFormat="1">
      <c r="B226" s="192"/>
      <c r="C226" s="193"/>
      <c r="D226" s="194" t="s">
        <v>607</v>
      </c>
      <c r="E226" s="195" t="s">
        <v>447</v>
      </c>
      <c r="F226" s="196" t="s">
        <v>54</v>
      </c>
      <c r="G226" s="193"/>
      <c r="H226" s="197">
        <v>179.2</v>
      </c>
      <c r="I226" s="198"/>
      <c r="J226" s="193"/>
      <c r="K226" s="193"/>
      <c r="L226" s="199"/>
      <c r="M226" s="200"/>
      <c r="N226" s="201"/>
      <c r="O226" s="201"/>
      <c r="P226" s="201"/>
      <c r="Q226" s="201"/>
      <c r="R226" s="201"/>
      <c r="S226" s="201"/>
      <c r="T226" s="202"/>
      <c r="AT226" s="203" t="s">
        <v>607</v>
      </c>
      <c r="AU226" s="203" t="s">
        <v>525</v>
      </c>
      <c r="AV226" s="12" t="s">
        <v>525</v>
      </c>
      <c r="AW226" s="12" t="s">
        <v>478</v>
      </c>
      <c r="AX226" s="12" t="s">
        <v>516</v>
      </c>
      <c r="AY226" s="203" t="s">
        <v>598</v>
      </c>
    </row>
    <row r="227" spans="2:65" s="13" customFormat="1">
      <c r="B227" s="204"/>
      <c r="C227" s="205"/>
      <c r="D227" s="194" t="s">
        <v>607</v>
      </c>
      <c r="E227" s="206" t="s">
        <v>447</v>
      </c>
      <c r="F227" s="207" t="s">
        <v>627</v>
      </c>
      <c r="G227" s="205"/>
      <c r="H227" s="208">
        <v>271.27999999999997</v>
      </c>
      <c r="I227" s="209"/>
      <c r="J227" s="205"/>
      <c r="K227" s="205"/>
      <c r="L227" s="210"/>
      <c r="M227" s="211"/>
      <c r="N227" s="212"/>
      <c r="O227" s="212"/>
      <c r="P227" s="212"/>
      <c r="Q227" s="212"/>
      <c r="R227" s="212"/>
      <c r="S227" s="212"/>
      <c r="T227" s="213"/>
      <c r="AT227" s="214" t="s">
        <v>607</v>
      </c>
      <c r="AU227" s="214" t="s">
        <v>525</v>
      </c>
      <c r="AV227" s="13" t="s">
        <v>605</v>
      </c>
      <c r="AW227" s="13" t="s">
        <v>478</v>
      </c>
      <c r="AX227" s="13" t="s">
        <v>523</v>
      </c>
      <c r="AY227" s="214" t="s">
        <v>598</v>
      </c>
    </row>
    <row r="228" spans="2:65" s="1" customFormat="1" ht="16.5" customHeight="1">
      <c r="B228" s="34"/>
      <c r="C228" s="226" t="s">
        <v>818</v>
      </c>
      <c r="D228" s="226" t="s">
        <v>712</v>
      </c>
      <c r="E228" s="227" t="s">
        <v>796</v>
      </c>
      <c r="F228" s="228" t="s">
        <v>797</v>
      </c>
      <c r="G228" s="229" t="s">
        <v>768</v>
      </c>
      <c r="H228" s="230">
        <v>453.03800000000001</v>
      </c>
      <c r="I228" s="231"/>
      <c r="J228" s="232">
        <f>ROUND(I228*H228,2)</f>
        <v>0</v>
      </c>
      <c r="K228" s="228" t="s">
        <v>604</v>
      </c>
      <c r="L228" s="233"/>
      <c r="M228" s="234" t="s">
        <v>447</v>
      </c>
      <c r="N228" s="235" t="s">
        <v>487</v>
      </c>
      <c r="O228" s="60"/>
      <c r="P228" s="189">
        <f>O228*H228</f>
        <v>0</v>
      </c>
      <c r="Q228" s="189">
        <v>1</v>
      </c>
      <c r="R228" s="189">
        <f>Q228*H228</f>
        <v>453.03800000000001</v>
      </c>
      <c r="S228" s="189">
        <v>0</v>
      </c>
      <c r="T228" s="190">
        <f>S228*H228</f>
        <v>0</v>
      </c>
      <c r="AR228" s="17" t="s">
        <v>639</v>
      </c>
      <c r="AT228" s="17" t="s">
        <v>712</v>
      </c>
      <c r="AU228" s="17" t="s">
        <v>525</v>
      </c>
      <c r="AY228" s="17" t="s">
        <v>598</v>
      </c>
      <c r="BE228" s="191">
        <f>IF(N228="základní",J228,0)</f>
        <v>0</v>
      </c>
      <c r="BF228" s="191">
        <f>IF(N228="snížená",J228,0)</f>
        <v>0</v>
      </c>
      <c r="BG228" s="191">
        <f>IF(N228="zákl. přenesená",J228,0)</f>
        <v>0</v>
      </c>
      <c r="BH228" s="191">
        <f>IF(N228="sníž. přenesená",J228,0)</f>
        <v>0</v>
      </c>
      <c r="BI228" s="191">
        <f>IF(N228="nulová",J228,0)</f>
        <v>0</v>
      </c>
      <c r="BJ228" s="17" t="s">
        <v>523</v>
      </c>
      <c r="BK228" s="191">
        <f>ROUND(I228*H228,2)</f>
        <v>0</v>
      </c>
      <c r="BL228" s="17" t="s">
        <v>605</v>
      </c>
      <c r="BM228" s="17" t="s">
        <v>798</v>
      </c>
    </row>
    <row r="229" spans="2:65" s="12" customFormat="1">
      <c r="B229" s="192"/>
      <c r="C229" s="193"/>
      <c r="D229" s="194" t="s">
        <v>607</v>
      </c>
      <c r="E229" s="193"/>
      <c r="F229" s="196" t="s">
        <v>55</v>
      </c>
      <c r="G229" s="193"/>
      <c r="H229" s="197">
        <v>453.03800000000001</v>
      </c>
      <c r="I229" s="198"/>
      <c r="J229" s="193"/>
      <c r="K229" s="193"/>
      <c r="L229" s="199"/>
      <c r="M229" s="200"/>
      <c r="N229" s="201"/>
      <c r="O229" s="201"/>
      <c r="P229" s="201"/>
      <c r="Q229" s="201"/>
      <c r="R229" s="201"/>
      <c r="S229" s="201"/>
      <c r="T229" s="202"/>
      <c r="AT229" s="203" t="s">
        <v>607</v>
      </c>
      <c r="AU229" s="203" t="s">
        <v>525</v>
      </c>
      <c r="AV229" s="12" t="s">
        <v>525</v>
      </c>
      <c r="AW229" s="12" t="s">
        <v>450</v>
      </c>
      <c r="AX229" s="12" t="s">
        <v>523</v>
      </c>
      <c r="AY229" s="203" t="s">
        <v>598</v>
      </c>
    </row>
    <row r="230" spans="2:65" s="1" customFormat="1" ht="16.5" customHeight="1">
      <c r="B230" s="34"/>
      <c r="C230" s="180" t="s">
        <v>825</v>
      </c>
      <c r="D230" s="180" t="s">
        <v>600</v>
      </c>
      <c r="E230" s="181" t="s">
        <v>801</v>
      </c>
      <c r="F230" s="182" t="s">
        <v>802</v>
      </c>
      <c r="G230" s="183" t="s">
        <v>603</v>
      </c>
      <c r="H230" s="184">
        <v>716.01</v>
      </c>
      <c r="I230" s="185"/>
      <c r="J230" s="186">
        <f>ROUND(I230*H230,2)</f>
        <v>0</v>
      </c>
      <c r="K230" s="182" t="s">
        <v>604</v>
      </c>
      <c r="L230" s="38"/>
      <c r="M230" s="187" t="s">
        <v>447</v>
      </c>
      <c r="N230" s="188" t="s">
        <v>487</v>
      </c>
      <c r="O230" s="60"/>
      <c r="P230" s="189">
        <f>O230*H230</f>
        <v>0</v>
      </c>
      <c r="Q230" s="189">
        <v>0</v>
      </c>
      <c r="R230" s="189">
        <f>Q230*H230</f>
        <v>0</v>
      </c>
      <c r="S230" s="189">
        <v>0</v>
      </c>
      <c r="T230" s="190">
        <f>S230*H230</f>
        <v>0</v>
      </c>
      <c r="AR230" s="17" t="s">
        <v>605</v>
      </c>
      <c r="AT230" s="17" t="s">
        <v>600</v>
      </c>
      <c r="AU230" s="17" t="s">
        <v>525</v>
      </c>
      <c r="AY230" s="17" t="s">
        <v>598</v>
      </c>
      <c r="BE230" s="191">
        <f>IF(N230="základní",J230,0)</f>
        <v>0</v>
      </c>
      <c r="BF230" s="191">
        <f>IF(N230="snížená",J230,0)</f>
        <v>0</v>
      </c>
      <c r="BG230" s="191">
        <f>IF(N230="zákl. přenesená",J230,0)</f>
        <v>0</v>
      </c>
      <c r="BH230" s="191">
        <f>IF(N230="sníž. přenesená",J230,0)</f>
        <v>0</v>
      </c>
      <c r="BI230" s="191">
        <f>IF(N230="nulová",J230,0)</f>
        <v>0</v>
      </c>
      <c r="BJ230" s="17" t="s">
        <v>523</v>
      </c>
      <c r="BK230" s="191">
        <f>ROUND(I230*H230,2)</f>
        <v>0</v>
      </c>
      <c r="BL230" s="17" t="s">
        <v>605</v>
      </c>
      <c r="BM230" s="17" t="s">
        <v>803</v>
      </c>
    </row>
    <row r="231" spans="2:65" s="12" customFormat="1">
      <c r="B231" s="192"/>
      <c r="C231" s="193"/>
      <c r="D231" s="194" t="s">
        <v>607</v>
      </c>
      <c r="E231" s="195" t="s">
        <v>447</v>
      </c>
      <c r="F231" s="196" t="s">
        <v>56</v>
      </c>
      <c r="G231" s="193"/>
      <c r="H231" s="197">
        <v>57</v>
      </c>
      <c r="I231" s="198"/>
      <c r="J231" s="193"/>
      <c r="K231" s="193"/>
      <c r="L231" s="199"/>
      <c r="M231" s="200"/>
      <c r="N231" s="201"/>
      <c r="O231" s="201"/>
      <c r="P231" s="201"/>
      <c r="Q231" s="201"/>
      <c r="R231" s="201"/>
      <c r="S231" s="201"/>
      <c r="T231" s="202"/>
      <c r="AT231" s="203" t="s">
        <v>607</v>
      </c>
      <c r="AU231" s="203" t="s">
        <v>525</v>
      </c>
      <c r="AV231" s="12" t="s">
        <v>525</v>
      </c>
      <c r="AW231" s="12" t="s">
        <v>478</v>
      </c>
      <c r="AX231" s="12" t="s">
        <v>516</v>
      </c>
      <c r="AY231" s="203" t="s">
        <v>598</v>
      </c>
    </row>
    <row r="232" spans="2:65" s="12" customFormat="1">
      <c r="B232" s="192"/>
      <c r="C232" s="193"/>
      <c r="D232" s="194" t="s">
        <v>607</v>
      </c>
      <c r="E232" s="195" t="s">
        <v>447</v>
      </c>
      <c r="F232" s="196" t="s">
        <v>57</v>
      </c>
      <c r="G232" s="193"/>
      <c r="H232" s="197">
        <v>102</v>
      </c>
      <c r="I232" s="198"/>
      <c r="J232" s="193"/>
      <c r="K232" s="193"/>
      <c r="L232" s="199"/>
      <c r="M232" s="200"/>
      <c r="N232" s="201"/>
      <c r="O232" s="201"/>
      <c r="P232" s="201"/>
      <c r="Q232" s="201"/>
      <c r="R232" s="201"/>
      <c r="S232" s="201"/>
      <c r="T232" s="202"/>
      <c r="AT232" s="203" t="s">
        <v>607</v>
      </c>
      <c r="AU232" s="203" t="s">
        <v>525</v>
      </c>
      <c r="AV232" s="12" t="s">
        <v>525</v>
      </c>
      <c r="AW232" s="12" t="s">
        <v>478</v>
      </c>
      <c r="AX232" s="12" t="s">
        <v>516</v>
      </c>
      <c r="AY232" s="203" t="s">
        <v>598</v>
      </c>
    </row>
    <row r="233" spans="2:65" s="12" customFormat="1">
      <c r="B233" s="192"/>
      <c r="C233" s="193"/>
      <c r="D233" s="194" t="s">
        <v>607</v>
      </c>
      <c r="E233" s="195" t="s">
        <v>447</v>
      </c>
      <c r="F233" s="196" t="s">
        <v>58</v>
      </c>
      <c r="G233" s="193"/>
      <c r="H233" s="197">
        <v>31.25</v>
      </c>
      <c r="I233" s="198"/>
      <c r="J233" s="193"/>
      <c r="K233" s="193"/>
      <c r="L233" s="199"/>
      <c r="M233" s="200"/>
      <c r="N233" s="201"/>
      <c r="O233" s="201"/>
      <c r="P233" s="201"/>
      <c r="Q233" s="201"/>
      <c r="R233" s="201"/>
      <c r="S233" s="201"/>
      <c r="T233" s="202"/>
      <c r="AT233" s="203" t="s">
        <v>607</v>
      </c>
      <c r="AU233" s="203" t="s">
        <v>525</v>
      </c>
      <c r="AV233" s="12" t="s">
        <v>525</v>
      </c>
      <c r="AW233" s="12" t="s">
        <v>478</v>
      </c>
      <c r="AX233" s="12" t="s">
        <v>516</v>
      </c>
      <c r="AY233" s="203" t="s">
        <v>598</v>
      </c>
    </row>
    <row r="234" spans="2:65" s="12" customFormat="1">
      <c r="B234" s="192"/>
      <c r="C234" s="193"/>
      <c r="D234" s="194" t="s">
        <v>607</v>
      </c>
      <c r="E234" s="195" t="s">
        <v>447</v>
      </c>
      <c r="F234" s="196" t="s">
        <v>806</v>
      </c>
      <c r="G234" s="193"/>
      <c r="H234" s="197">
        <v>77.760000000000005</v>
      </c>
      <c r="I234" s="198"/>
      <c r="J234" s="193"/>
      <c r="K234" s="193"/>
      <c r="L234" s="199"/>
      <c r="M234" s="200"/>
      <c r="N234" s="201"/>
      <c r="O234" s="201"/>
      <c r="P234" s="201"/>
      <c r="Q234" s="201"/>
      <c r="R234" s="201"/>
      <c r="S234" s="201"/>
      <c r="T234" s="202"/>
      <c r="AT234" s="203" t="s">
        <v>607</v>
      </c>
      <c r="AU234" s="203" t="s">
        <v>525</v>
      </c>
      <c r="AV234" s="12" t="s">
        <v>525</v>
      </c>
      <c r="AW234" s="12" t="s">
        <v>478</v>
      </c>
      <c r="AX234" s="12" t="s">
        <v>516</v>
      </c>
      <c r="AY234" s="203" t="s">
        <v>598</v>
      </c>
    </row>
    <row r="235" spans="2:65" s="12" customFormat="1">
      <c r="B235" s="192"/>
      <c r="C235" s="193"/>
      <c r="D235" s="194" t="s">
        <v>607</v>
      </c>
      <c r="E235" s="195" t="s">
        <v>447</v>
      </c>
      <c r="F235" s="196" t="s">
        <v>59</v>
      </c>
      <c r="G235" s="193"/>
      <c r="H235" s="197">
        <v>448</v>
      </c>
      <c r="I235" s="198"/>
      <c r="J235" s="193"/>
      <c r="K235" s="193"/>
      <c r="L235" s="199"/>
      <c r="M235" s="200"/>
      <c r="N235" s="201"/>
      <c r="O235" s="201"/>
      <c r="P235" s="201"/>
      <c r="Q235" s="201"/>
      <c r="R235" s="201"/>
      <c r="S235" s="201"/>
      <c r="T235" s="202"/>
      <c r="AT235" s="203" t="s">
        <v>607</v>
      </c>
      <c r="AU235" s="203" t="s">
        <v>525</v>
      </c>
      <c r="AV235" s="12" t="s">
        <v>525</v>
      </c>
      <c r="AW235" s="12" t="s">
        <v>478</v>
      </c>
      <c r="AX235" s="12" t="s">
        <v>516</v>
      </c>
      <c r="AY235" s="203" t="s">
        <v>598</v>
      </c>
    </row>
    <row r="236" spans="2:65" s="13" customFormat="1">
      <c r="B236" s="204"/>
      <c r="C236" s="205"/>
      <c r="D236" s="194" t="s">
        <v>607</v>
      </c>
      <c r="E236" s="206" t="s">
        <v>447</v>
      </c>
      <c r="F236" s="207" t="s">
        <v>627</v>
      </c>
      <c r="G236" s="205"/>
      <c r="H236" s="208">
        <v>716.01</v>
      </c>
      <c r="I236" s="209"/>
      <c r="J236" s="205"/>
      <c r="K236" s="205"/>
      <c r="L236" s="210"/>
      <c r="M236" s="211"/>
      <c r="N236" s="212"/>
      <c r="O236" s="212"/>
      <c r="P236" s="212"/>
      <c r="Q236" s="212"/>
      <c r="R236" s="212"/>
      <c r="S236" s="212"/>
      <c r="T236" s="213"/>
      <c r="AT236" s="214" t="s">
        <v>607</v>
      </c>
      <c r="AU236" s="214" t="s">
        <v>525</v>
      </c>
      <c r="AV236" s="13" t="s">
        <v>605</v>
      </c>
      <c r="AW236" s="13" t="s">
        <v>478</v>
      </c>
      <c r="AX236" s="13" t="s">
        <v>523</v>
      </c>
      <c r="AY236" s="214" t="s">
        <v>598</v>
      </c>
    </row>
    <row r="237" spans="2:65" s="1" customFormat="1" ht="16.5" customHeight="1">
      <c r="B237" s="34"/>
      <c r="C237" s="180" t="s">
        <v>833</v>
      </c>
      <c r="D237" s="180" t="s">
        <v>600</v>
      </c>
      <c r="E237" s="181" t="s">
        <v>808</v>
      </c>
      <c r="F237" s="182" t="s">
        <v>809</v>
      </c>
      <c r="G237" s="183" t="s">
        <v>603</v>
      </c>
      <c r="H237" s="184">
        <v>268.01</v>
      </c>
      <c r="I237" s="185"/>
      <c r="J237" s="186">
        <f>ROUND(I237*H237,2)</f>
        <v>0</v>
      </c>
      <c r="K237" s="182" t="s">
        <v>604</v>
      </c>
      <c r="L237" s="38"/>
      <c r="M237" s="187" t="s">
        <v>447</v>
      </c>
      <c r="N237" s="188" t="s">
        <v>487</v>
      </c>
      <c r="O237" s="60"/>
      <c r="P237" s="189">
        <f>O237*H237</f>
        <v>0</v>
      </c>
      <c r="Q237" s="189">
        <v>1.2700000000000001E-3</v>
      </c>
      <c r="R237" s="189">
        <f>Q237*H237</f>
        <v>0.34037270000000003</v>
      </c>
      <c r="S237" s="189">
        <v>0</v>
      </c>
      <c r="T237" s="190">
        <f>S237*H237</f>
        <v>0</v>
      </c>
      <c r="AR237" s="17" t="s">
        <v>605</v>
      </c>
      <c r="AT237" s="17" t="s">
        <v>600</v>
      </c>
      <c r="AU237" s="17" t="s">
        <v>525</v>
      </c>
      <c r="AY237" s="17" t="s">
        <v>598</v>
      </c>
      <c r="BE237" s="191">
        <f>IF(N237="základní",J237,0)</f>
        <v>0</v>
      </c>
      <c r="BF237" s="191">
        <f>IF(N237="snížená",J237,0)</f>
        <v>0</v>
      </c>
      <c r="BG237" s="191">
        <f>IF(N237="zákl. přenesená",J237,0)</f>
        <v>0</v>
      </c>
      <c r="BH237" s="191">
        <f>IF(N237="sníž. přenesená",J237,0)</f>
        <v>0</v>
      </c>
      <c r="BI237" s="191">
        <f>IF(N237="nulová",J237,0)</f>
        <v>0</v>
      </c>
      <c r="BJ237" s="17" t="s">
        <v>523</v>
      </c>
      <c r="BK237" s="191">
        <f>ROUND(I237*H237,2)</f>
        <v>0</v>
      </c>
      <c r="BL237" s="17" t="s">
        <v>605</v>
      </c>
      <c r="BM237" s="17" t="s">
        <v>810</v>
      </c>
    </row>
    <row r="238" spans="2:65" s="1" customFormat="1" ht="16.5" customHeight="1">
      <c r="B238" s="34"/>
      <c r="C238" s="226" t="s">
        <v>842</v>
      </c>
      <c r="D238" s="226" t="s">
        <v>712</v>
      </c>
      <c r="E238" s="227" t="s">
        <v>812</v>
      </c>
      <c r="F238" s="228" t="s">
        <v>813</v>
      </c>
      <c r="G238" s="229" t="s">
        <v>814</v>
      </c>
      <c r="H238" s="230">
        <v>6.7</v>
      </c>
      <c r="I238" s="231"/>
      <c r="J238" s="232">
        <f>ROUND(I238*H238,2)</f>
        <v>0</v>
      </c>
      <c r="K238" s="228" t="s">
        <v>604</v>
      </c>
      <c r="L238" s="233"/>
      <c r="M238" s="234" t="s">
        <v>447</v>
      </c>
      <c r="N238" s="235" t="s">
        <v>487</v>
      </c>
      <c r="O238" s="60"/>
      <c r="P238" s="189">
        <f>O238*H238</f>
        <v>0</v>
      </c>
      <c r="Q238" s="189">
        <v>1E-3</v>
      </c>
      <c r="R238" s="189">
        <f>Q238*H238</f>
        <v>6.7000000000000002E-3</v>
      </c>
      <c r="S238" s="189">
        <v>0</v>
      </c>
      <c r="T238" s="190">
        <f>S238*H238</f>
        <v>0</v>
      </c>
      <c r="AR238" s="17" t="s">
        <v>639</v>
      </c>
      <c r="AT238" s="17" t="s">
        <v>712</v>
      </c>
      <c r="AU238" s="17" t="s">
        <v>525</v>
      </c>
      <c r="AY238" s="17" t="s">
        <v>598</v>
      </c>
      <c r="BE238" s="191">
        <f>IF(N238="základní",J238,0)</f>
        <v>0</v>
      </c>
      <c r="BF238" s="191">
        <f>IF(N238="snížená",J238,0)</f>
        <v>0</v>
      </c>
      <c r="BG238" s="191">
        <f>IF(N238="zákl. přenesená",J238,0)</f>
        <v>0</v>
      </c>
      <c r="BH238" s="191">
        <f>IF(N238="sníž. přenesená",J238,0)</f>
        <v>0</v>
      </c>
      <c r="BI238" s="191">
        <f>IF(N238="nulová",J238,0)</f>
        <v>0</v>
      </c>
      <c r="BJ238" s="17" t="s">
        <v>523</v>
      </c>
      <c r="BK238" s="191">
        <f>ROUND(I238*H238,2)</f>
        <v>0</v>
      </c>
      <c r="BL238" s="17" t="s">
        <v>605</v>
      </c>
      <c r="BM238" s="17" t="s">
        <v>815</v>
      </c>
    </row>
    <row r="239" spans="2:65" s="12" customFormat="1">
      <c r="B239" s="192"/>
      <c r="C239" s="193"/>
      <c r="D239" s="194" t="s">
        <v>607</v>
      </c>
      <c r="E239" s="193"/>
      <c r="F239" s="196" t="s">
        <v>60</v>
      </c>
      <c r="G239" s="193"/>
      <c r="H239" s="197">
        <v>6.7</v>
      </c>
      <c r="I239" s="198"/>
      <c r="J239" s="193"/>
      <c r="K239" s="193"/>
      <c r="L239" s="199"/>
      <c r="M239" s="200"/>
      <c r="N239" s="201"/>
      <c r="O239" s="201"/>
      <c r="P239" s="201"/>
      <c r="Q239" s="201"/>
      <c r="R239" s="201"/>
      <c r="S239" s="201"/>
      <c r="T239" s="202"/>
      <c r="AT239" s="203" t="s">
        <v>607</v>
      </c>
      <c r="AU239" s="203" t="s">
        <v>525</v>
      </c>
      <c r="AV239" s="12" t="s">
        <v>525</v>
      </c>
      <c r="AW239" s="12" t="s">
        <v>450</v>
      </c>
      <c r="AX239" s="12" t="s">
        <v>523</v>
      </c>
      <c r="AY239" s="203" t="s">
        <v>598</v>
      </c>
    </row>
    <row r="240" spans="2:65" s="11" customFormat="1" ht="22.9" customHeight="1">
      <c r="B240" s="164"/>
      <c r="C240" s="165"/>
      <c r="D240" s="166" t="s">
        <v>515</v>
      </c>
      <c r="E240" s="178" t="s">
        <v>525</v>
      </c>
      <c r="F240" s="178" t="s">
        <v>817</v>
      </c>
      <c r="G240" s="165"/>
      <c r="H240" s="165"/>
      <c r="I240" s="168"/>
      <c r="J240" s="179">
        <f>BK240</f>
        <v>0</v>
      </c>
      <c r="K240" s="165"/>
      <c r="L240" s="170"/>
      <c r="M240" s="171"/>
      <c r="N240" s="172"/>
      <c r="O240" s="172"/>
      <c r="P240" s="173">
        <f>SUM(P241:P244)</f>
        <v>0</v>
      </c>
      <c r="Q240" s="172"/>
      <c r="R240" s="173">
        <f>SUM(R241:R244)</f>
        <v>0.1923</v>
      </c>
      <c r="S240" s="172"/>
      <c r="T240" s="174">
        <f>SUM(T241:T244)</f>
        <v>0</v>
      </c>
      <c r="AR240" s="175" t="s">
        <v>523</v>
      </c>
      <c r="AT240" s="176" t="s">
        <v>515</v>
      </c>
      <c r="AU240" s="176" t="s">
        <v>523</v>
      </c>
      <c r="AY240" s="175" t="s">
        <v>598</v>
      </c>
      <c r="BK240" s="177">
        <f>SUM(BK241:BK244)</f>
        <v>0</v>
      </c>
    </row>
    <row r="241" spans="2:65" s="1" customFormat="1" ht="16.5" customHeight="1">
      <c r="B241" s="34"/>
      <c r="C241" s="180" t="s">
        <v>848</v>
      </c>
      <c r="D241" s="180" t="s">
        <v>600</v>
      </c>
      <c r="E241" s="181" t="s">
        <v>819</v>
      </c>
      <c r="F241" s="182" t="s">
        <v>820</v>
      </c>
      <c r="G241" s="183" t="s">
        <v>700</v>
      </c>
      <c r="H241" s="184">
        <v>3205</v>
      </c>
      <c r="I241" s="185"/>
      <c r="J241" s="186">
        <f>ROUND(I241*H241,2)</f>
        <v>0</v>
      </c>
      <c r="K241" s="182" t="s">
        <v>821</v>
      </c>
      <c r="L241" s="38"/>
      <c r="M241" s="187" t="s">
        <v>447</v>
      </c>
      <c r="N241" s="188" t="s">
        <v>487</v>
      </c>
      <c r="O241" s="60"/>
      <c r="P241" s="189">
        <f>O241*H241</f>
        <v>0</v>
      </c>
      <c r="Q241" s="189">
        <v>0</v>
      </c>
      <c r="R241" s="189">
        <f>Q241*H241</f>
        <v>0</v>
      </c>
      <c r="S241" s="189">
        <v>0</v>
      </c>
      <c r="T241" s="190">
        <f>S241*H241</f>
        <v>0</v>
      </c>
      <c r="AR241" s="17" t="s">
        <v>822</v>
      </c>
      <c r="AT241" s="17" t="s">
        <v>600</v>
      </c>
      <c r="AU241" s="17" t="s">
        <v>525</v>
      </c>
      <c r="AY241" s="17" t="s">
        <v>598</v>
      </c>
      <c r="BE241" s="191">
        <f>IF(N241="základní",J241,0)</f>
        <v>0</v>
      </c>
      <c r="BF241" s="191">
        <f>IF(N241="snížená",J241,0)</f>
        <v>0</v>
      </c>
      <c r="BG241" s="191">
        <f>IF(N241="zákl. přenesená",J241,0)</f>
        <v>0</v>
      </c>
      <c r="BH241" s="191">
        <f>IF(N241="sníž. přenesená",J241,0)</f>
        <v>0</v>
      </c>
      <c r="BI241" s="191">
        <f>IF(N241="nulová",J241,0)</f>
        <v>0</v>
      </c>
      <c r="BJ241" s="17" t="s">
        <v>523</v>
      </c>
      <c r="BK241" s="191">
        <f>ROUND(I241*H241,2)</f>
        <v>0</v>
      </c>
      <c r="BL241" s="17" t="s">
        <v>822</v>
      </c>
      <c r="BM241" s="17" t="s">
        <v>823</v>
      </c>
    </row>
    <row r="242" spans="2:65" s="12" customFormat="1">
      <c r="B242" s="192"/>
      <c r="C242" s="193"/>
      <c r="D242" s="194" t="s">
        <v>607</v>
      </c>
      <c r="E242" s="195" t="s">
        <v>447</v>
      </c>
      <c r="F242" s="196" t="s">
        <v>61</v>
      </c>
      <c r="G242" s="193"/>
      <c r="H242" s="197">
        <v>3205</v>
      </c>
      <c r="I242" s="198"/>
      <c r="J242" s="193"/>
      <c r="K242" s="193"/>
      <c r="L242" s="199"/>
      <c r="M242" s="200"/>
      <c r="N242" s="201"/>
      <c r="O242" s="201"/>
      <c r="P242" s="201"/>
      <c r="Q242" s="201"/>
      <c r="R242" s="201"/>
      <c r="S242" s="201"/>
      <c r="T242" s="202"/>
      <c r="AT242" s="203" t="s">
        <v>607</v>
      </c>
      <c r="AU242" s="203" t="s">
        <v>525</v>
      </c>
      <c r="AV242" s="12" t="s">
        <v>525</v>
      </c>
      <c r="AW242" s="12" t="s">
        <v>478</v>
      </c>
      <c r="AX242" s="12" t="s">
        <v>523</v>
      </c>
      <c r="AY242" s="203" t="s">
        <v>598</v>
      </c>
    </row>
    <row r="243" spans="2:65" s="1" customFormat="1" ht="16.5" customHeight="1">
      <c r="B243" s="34"/>
      <c r="C243" s="226" t="s">
        <v>852</v>
      </c>
      <c r="D243" s="226" t="s">
        <v>712</v>
      </c>
      <c r="E243" s="227" t="s">
        <v>826</v>
      </c>
      <c r="F243" s="228" t="s">
        <v>827</v>
      </c>
      <c r="G243" s="229" t="s">
        <v>700</v>
      </c>
      <c r="H243" s="230">
        <v>3846</v>
      </c>
      <c r="I243" s="231"/>
      <c r="J243" s="232">
        <f>ROUND(I243*H243,2)</f>
        <v>0</v>
      </c>
      <c r="K243" s="228" t="s">
        <v>828</v>
      </c>
      <c r="L243" s="233"/>
      <c r="M243" s="234" t="s">
        <v>447</v>
      </c>
      <c r="N243" s="235" t="s">
        <v>487</v>
      </c>
      <c r="O243" s="60"/>
      <c r="P243" s="189">
        <f>O243*H243</f>
        <v>0</v>
      </c>
      <c r="Q243" s="189">
        <v>5.0000000000000002E-5</v>
      </c>
      <c r="R243" s="189">
        <f>Q243*H243</f>
        <v>0.1923</v>
      </c>
      <c r="S243" s="189">
        <v>0</v>
      </c>
      <c r="T243" s="190">
        <f>S243*H243</f>
        <v>0</v>
      </c>
      <c r="AR243" s="17" t="s">
        <v>829</v>
      </c>
      <c r="AT243" s="17" t="s">
        <v>712</v>
      </c>
      <c r="AU243" s="17" t="s">
        <v>525</v>
      </c>
      <c r="AY243" s="17" t="s">
        <v>598</v>
      </c>
      <c r="BE243" s="191">
        <f>IF(N243="základní",J243,0)</f>
        <v>0</v>
      </c>
      <c r="BF243" s="191">
        <f>IF(N243="snížená",J243,0)</f>
        <v>0</v>
      </c>
      <c r="BG243" s="191">
        <f>IF(N243="zákl. přenesená",J243,0)</f>
        <v>0</v>
      </c>
      <c r="BH243" s="191">
        <f>IF(N243="sníž. přenesená",J243,0)</f>
        <v>0</v>
      </c>
      <c r="BI243" s="191">
        <f>IF(N243="nulová",J243,0)</f>
        <v>0</v>
      </c>
      <c r="BJ243" s="17" t="s">
        <v>523</v>
      </c>
      <c r="BK243" s="191">
        <f>ROUND(I243*H243,2)</f>
        <v>0</v>
      </c>
      <c r="BL243" s="17" t="s">
        <v>829</v>
      </c>
      <c r="BM243" s="17" t="s">
        <v>830</v>
      </c>
    </row>
    <row r="244" spans="2:65" s="12" customFormat="1">
      <c r="B244" s="192"/>
      <c r="C244" s="193"/>
      <c r="D244" s="194" t="s">
        <v>607</v>
      </c>
      <c r="E244" s="193"/>
      <c r="F244" s="196" t="s">
        <v>62</v>
      </c>
      <c r="G244" s="193"/>
      <c r="H244" s="197">
        <v>3846</v>
      </c>
      <c r="I244" s="198"/>
      <c r="J244" s="193"/>
      <c r="K244" s="193"/>
      <c r="L244" s="199"/>
      <c r="M244" s="200"/>
      <c r="N244" s="201"/>
      <c r="O244" s="201"/>
      <c r="P244" s="201"/>
      <c r="Q244" s="201"/>
      <c r="R244" s="201"/>
      <c r="S244" s="201"/>
      <c r="T244" s="202"/>
      <c r="AT244" s="203" t="s">
        <v>607</v>
      </c>
      <c r="AU244" s="203" t="s">
        <v>525</v>
      </c>
      <c r="AV244" s="12" t="s">
        <v>525</v>
      </c>
      <c r="AW244" s="12" t="s">
        <v>450</v>
      </c>
      <c r="AX244" s="12" t="s">
        <v>523</v>
      </c>
      <c r="AY244" s="203" t="s">
        <v>598</v>
      </c>
    </row>
    <row r="245" spans="2:65" s="11" customFormat="1" ht="22.9" customHeight="1">
      <c r="B245" s="164"/>
      <c r="C245" s="165"/>
      <c r="D245" s="166" t="s">
        <v>515</v>
      </c>
      <c r="E245" s="178" t="s">
        <v>605</v>
      </c>
      <c r="F245" s="178" t="s">
        <v>832</v>
      </c>
      <c r="G245" s="165"/>
      <c r="H245" s="165"/>
      <c r="I245" s="168"/>
      <c r="J245" s="179">
        <f>BK245</f>
        <v>0</v>
      </c>
      <c r="K245" s="165"/>
      <c r="L245" s="170"/>
      <c r="M245" s="171"/>
      <c r="N245" s="172"/>
      <c r="O245" s="172"/>
      <c r="P245" s="173">
        <f>SUM(P246:P252)</f>
        <v>0</v>
      </c>
      <c r="Q245" s="172"/>
      <c r="R245" s="173">
        <f>SUM(R246:R252)</f>
        <v>0</v>
      </c>
      <c r="S245" s="172"/>
      <c r="T245" s="174">
        <f>SUM(T246:T252)</f>
        <v>0</v>
      </c>
      <c r="AR245" s="175" t="s">
        <v>523</v>
      </c>
      <c r="AT245" s="176" t="s">
        <v>515</v>
      </c>
      <c r="AU245" s="176" t="s">
        <v>523</v>
      </c>
      <c r="AY245" s="175" t="s">
        <v>598</v>
      </c>
      <c r="BK245" s="177">
        <f>SUM(BK246:BK252)</f>
        <v>0</v>
      </c>
    </row>
    <row r="246" spans="2:65" s="1" customFormat="1" ht="16.5" customHeight="1">
      <c r="B246" s="34"/>
      <c r="C246" s="180" t="s">
        <v>858</v>
      </c>
      <c r="D246" s="180" t="s">
        <v>600</v>
      </c>
      <c r="E246" s="181" t="s">
        <v>834</v>
      </c>
      <c r="F246" s="182" t="s">
        <v>835</v>
      </c>
      <c r="G246" s="183" t="s">
        <v>669</v>
      </c>
      <c r="H246" s="184">
        <v>67.819999999999993</v>
      </c>
      <c r="I246" s="185"/>
      <c r="J246" s="186">
        <f>ROUND(I246*H246,2)</f>
        <v>0</v>
      </c>
      <c r="K246" s="182" t="s">
        <v>604</v>
      </c>
      <c r="L246" s="38"/>
      <c r="M246" s="187" t="s">
        <v>447</v>
      </c>
      <c r="N246" s="188" t="s">
        <v>487</v>
      </c>
      <c r="O246" s="60"/>
      <c r="P246" s="189">
        <f>O246*H246</f>
        <v>0</v>
      </c>
      <c r="Q246" s="189">
        <v>0</v>
      </c>
      <c r="R246" s="189">
        <f>Q246*H246</f>
        <v>0</v>
      </c>
      <c r="S246" s="189">
        <v>0</v>
      </c>
      <c r="T246" s="190">
        <f>S246*H246</f>
        <v>0</v>
      </c>
      <c r="AR246" s="17" t="s">
        <v>605</v>
      </c>
      <c r="AT246" s="17" t="s">
        <v>600</v>
      </c>
      <c r="AU246" s="17" t="s">
        <v>525</v>
      </c>
      <c r="AY246" s="17" t="s">
        <v>598</v>
      </c>
      <c r="BE246" s="191">
        <f>IF(N246="základní",J246,0)</f>
        <v>0</v>
      </c>
      <c r="BF246" s="191">
        <f>IF(N246="snížená",J246,0)</f>
        <v>0</v>
      </c>
      <c r="BG246" s="191">
        <f>IF(N246="zákl. přenesená",J246,0)</f>
        <v>0</v>
      </c>
      <c r="BH246" s="191">
        <f>IF(N246="sníž. přenesená",J246,0)</f>
        <v>0</v>
      </c>
      <c r="BI246" s="191">
        <f>IF(N246="nulová",J246,0)</f>
        <v>0</v>
      </c>
      <c r="BJ246" s="17" t="s">
        <v>523</v>
      </c>
      <c r="BK246" s="191">
        <f>ROUND(I246*H246,2)</f>
        <v>0</v>
      </c>
      <c r="BL246" s="17" t="s">
        <v>605</v>
      </c>
      <c r="BM246" s="17" t="s">
        <v>836</v>
      </c>
    </row>
    <row r="247" spans="2:65" s="12" customFormat="1">
      <c r="B247" s="192"/>
      <c r="C247" s="193"/>
      <c r="D247" s="194" t="s">
        <v>607</v>
      </c>
      <c r="E247" s="195" t="s">
        <v>447</v>
      </c>
      <c r="F247" s="196" t="s">
        <v>63</v>
      </c>
      <c r="G247" s="193"/>
      <c r="H247" s="197">
        <v>6</v>
      </c>
      <c r="I247" s="198"/>
      <c r="J247" s="193"/>
      <c r="K247" s="193"/>
      <c r="L247" s="199"/>
      <c r="M247" s="200"/>
      <c r="N247" s="201"/>
      <c r="O247" s="201"/>
      <c r="P247" s="201"/>
      <c r="Q247" s="201"/>
      <c r="R247" s="201"/>
      <c r="S247" s="201"/>
      <c r="T247" s="202"/>
      <c r="AT247" s="203" t="s">
        <v>607</v>
      </c>
      <c r="AU247" s="203" t="s">
        <v>525</v>
      </c>
      <c r="AV247" s="12" t="s">
        <v>525</v>
      </c>
      <c r="AW247" s="12" t="s">
        <v>478</v>
      </c>
      <c r="AX247" s="12" t="s">
        <v>516</v>
      </c>
      <c r="AY247" s="203" t="s">
        <v>598</v>
      </c>
    </row>
    <row r="248" spans="2:65" s="12" customFormat="1">
      <c r="B248" s="192"/>
      <c r="C248" s="193"/>
      <c r="D248" s="194" t="s">
        <v>607</v>
      </c>
      <c r="E248" s="195" t="s">
        <v>447</v>
      </c>
      <c r="F248" s="196" t="s">
        <v>64</v>
      </c>
      <c r="G248" s="193"/>
      <c r="H248" s="197">
        <v>11.2</v>
      </c>
      <c r="I248" s="198"/>
      <c r="J248" s="193"/>
      <c r="K248" s="193"/>
      <c r="L248" s="199"/>
      <c r="M248" s="200"/>
      <c r="N248" s="201"/>
      <c r="O248" s="201"/>
      <c r="P248" s="201"/>
      <c r="Q248" s="201"/>
      <c r="R248" s="201"/>
      <c r="S248" s="201"/>
      <c r="T248" s="202"/>
      <c r="AT248" s="203" t="s">
        <v>607</v>
      </c>
      <c r="AU248" s="203" t="s">
        <v>525</v>
      </c>
      <c r="AV248" s="12" t="s">
        <v>525</v>
      </c>
      <c r="AW248" s="12" t="s">
        <v>478</v>
      </c>
      <c r="AX248" s="12" t="s">
        <v>516</v>
      </c>
      <c r="AY248" s="203" t="s">
        <v>598</v>
      </c>
    </row>
    <row r="249" spans="2:65" s="12" customFormat="1">
      <c r="B249" s="192"/>
      <c r="C249" s="193"/>
      <c r="D249" s="194" t="s">
        <v>607</v>
      </c>
      <c r="E249" s="195" t="s">
        <v>447</v>
      </c>
      <c r="F249" s="196" t="s">
        <v>65</v>
      </c>
      <c r="G249" s="193"/>
      <c r="H249" s="197">
        <v>1.5</v>
      </c>
      <c r="I249" s="198"/>
      <c r="J249" s="193"/>
      <c r="K249" s="193"/>
      <c r="L249" s="199"/>
      <c r="M249" s="200"/>
      <c r="N249" s="201"/>
      <c r="O249" s="201"/>
      <c r="P249" s="201"/>
      <c r="Q249" s="201"/>
      <c r="R249" s="201"/>
      <c r="S249" s="201"/>
      <c r="T249" s="202"/>
      <c r="AT249" s="203" t="s">
        <v>607</v>
      </c>
      <c r="AU249" s="203" t="s">
        <v>525</v>
      </c>
      <c r="AV249" s="12" t="s">
        <v>525</v>
      </c>
      <c r="AW249" s="12" t="s">
        <v>478</v>
      </c>
      <c r="AX249" s="12" t="s">
        <v>516</v>
      </c>
      <c r="AY249" s="203" t="s">
        <v>598</v>
      </c>
    </row>
    <row r="250" spans="2:65" s="12" customFormat="1">
      <c r="B250" s="192"/>
      <c r="C250" s="193"/>
      <c r="D250" s="194" t="s">
        <v>607</v>
      </c>
      <c r="E250" s="195" t="s">
        <v>447</v>
      </c>
      <c r="F250" s="196" t="s">
        <v>66</v>
      </c>
      <c r="G250" s="193"/>
      <c r="H250" s="197">
        <v>4.32</v>
      </c>
      <c r="I250" s="198"/>
      <c r="J250" s="193"/>
      <c r="K250" s="193"/>
      <c r="L250" s="199"/>
      <c r="M250" s="200"/>
      <c r="N250" s="201"/>
      <c r="O250" s="201"/>
      <c r="P250" s="201"/>
      <c r="Q250" s="201"/>
      <c r="R250" s="201"/>
      <c r="S250" s="201"/>
      <c r="T250" s="202"/>
      <c r="AT250" s="203" t="s">
        <v>607</v>
      </c>
      <c r="AU250" s="203" t="s">
        <v>525</v>
      </c>
      <c r="AV250" s="12" t="s">
        <v>525</v>
      </c>
      <c r="AW250" s="12" t="s">
        <v>478</v>
      </c>
      <c r="AX250" s="12" t="s">
        <v>516</v>
      </c>
      <c r="AY250" s="203" t="s">
        <v>598</v>
      </c>
    </row>
    <row r="251" spans="2:65" s="12" customFormat="1">
      <c r="B251" s="192"/>
      <c r="C251" s="193"/>
      <c r="D251" s="194" t="s">
        <v>607</v>
      </c>
      <c r="E251" s="195" t="s">
        <v>447</v>
      </c>
      <c r="F251" s="196" t="s">
        <v>67</v>
      </c>
      <c r="G251" s="193"/>
      <c r="H251" s="197">
        <v>44.8</v>
      </c>
      <c r="I251" s="198"/>
      <c r="J251" s="193"/>
      <c r="K251" s="193"/>
      <c r="L251" s="199"/>
      <c r="M251" s="200"/>
      <c r="N251" s="201"/>
      <c r="O251" s="201"/>
      <c r="P251" s="201"/>
      <c r="Q251" s="201"/>
      <c r="R251" s="201"/>
      <c r="S251" s="201"/>
      <c r="T251" s="202"/>
      <c r="AT251" s="203" t="s">
        <v>607</v>
      </c>
      <c r="AU251" s="203" t="s">
        <v>525</v>
      </c>
      <c r="AV251" s="12" t="s">
        <v>525</v>
      </c>
      <c r="AW251" s="12" t="s">
        <v>478</v>
      </c>
      <c r="AX251" s="12" t="s">
        <v>516</v>
      </c>
      <c r="AY251" s="203" t="s">
        <v>598</v>
      </c>
    </row>
    <row r="252" spans="2:65" s="13" customFormat="1">
      <c r="B252" s="204"/>
      <c r="C252" s="205"/>
      <c r="D252" s="194" t="s">
        <v>607</v>
      </c>
      <c r="E252" s="206" t="s">
        <v>447</v>
      </c>
      <c r="F252" s="207" t="s">
        <v>627</v>
      </c>
      <c r="G252" s="205"/>
      <c r="H252" s="208">
        <v>67.819999999999993</v>
      </c>
      <c r="I252" s="209"/>
      <c r="J252" s="205"/>
      <c r="K252" s="205"/>
      <c r="L252" s="210"/>
      <c r="M252" s="211"/>
      <c r="N252" s="212"/>
      <c r="O252" s="212"/>
      <c r="P252" s="212"/>
      <c r="Q252" s="212"/>
      <c r="R252" s="212"/>
      <c r="S252" s="212"/>
      <c r="T252" s="213"/>
      <c r="AT252" s="214" t="s">
        <v>607</v>
      </c>
      <c r="AU252" s="214" t="s">
        <v>525</v>
      </c>
      <c r="AV252" s="13" t="s">
        <v>605</v>
      </c>
      <c r="AW252" s="13" t="s">
        <v>478</v>
      </c>
      <c r="AX252" s="13" t="s">
        <v>523</v>
      </c>
      <c r="AY252" s="214" t="s">
        <v>598</v>
      </c>
    </row>
    <row r="253" spans="2:65" s="11" customFormat="1" ht="22.9" customHeight="1">
      <c r="B253" s="164"/>
      <c r="C253" s="165"/>
      <c r="D253" s="166" t="s">
        <v>515</v>
      </c>
      <c r="E253" s="178" t="s">
        <v>619</v>
      </c>
      <c r="F253" s="178" t="s">
        <v>841</v>
      </c>
      <c r="G253" s="165"/>
      <c r="H253" s="165"/>
      <c r="I253" s="168"/>
      <c r="J253" s="179">
        <f>BK253</f>
        <v>0</v>
      </c>
      <c r="K253" s="165"/>
      <c r="L253" s="170"/>
      <c r="M253" s="171"/>
      <c r="N253" s="172"/>
      <c r="O253" s="172"/>
      <c r="P253" s="173">
        <f>SUM(P254:P312)</f>
        <v>0</v>
      </c>
      <c r="Q253" s="172"/>
      <c r="R253" s="173">
        <f>SUM(R254:R312)</f>
        <v>5.7340800000000005</v>
      </c>
      <c r="S253" s="172"/>
      <c r="T253" s="174">
        <f>SUM(T254:T312)</f>
        <v>0</v>
      </c>
      <c r="AR253" s="175" t="s">
        <v>523</v>
      </c>
      <c r="AT253" s="176" t="s">
        <v>515</v>
      </c>
      <c r="AU253" s="176" t="s">
        <v>523</v>
      </c>
      <c r="AY253" s="175" t="s">
        <v>598</v>
      </c>
      <c r="BK253" s="177">
        <f>SUM(BK254:BK312)</f>
        <v>0</v>
      </c>
    </row>
    <row r="254" spans="2:65" s="1" customFormat="1" ht="16.5" customHeight="1">
      <c r="B254" s="34"/>
      <c r="C254" s="180" t="s">
        <v>862</v>
      </c>
      <c r="D254" s="180" t="s">
        <v>600</v>
      </c>
      <c r="E254" s="181" t="s">
        <v>843</v>
      </c>
      <c r="F254" s="182" t="s">
        <v>844</v>
      </c>
      <c r="G254" s="183" t="s">
        <v>603</v>
      </c>
      <c r="H254" s="184">
        <v>123.01</v>
      </c>
      <c r="I254" s="185"/>
      <c r="J254" s="186">
        <f>ROUND(I254*H254,2)</f>
        <v>0</v>
      </c>
      <c r="K254" s="182" t="s">
        <v>604</v>
      </c>
      <c r="L254" s="38"/>
      <c r="M254" s="187" t="s">
        <v>447</v>
      </c>
      <c r="N254" s="188" t="s">
        <v>487</v>
      </c>
      <c r="O254" s="60"/>
      <c r="P254" s="189">
        <f>O254*H254</f>
        <v>0</v>
      </c>
      <c r="Q254" s="189">
        <v>0</v>
      </c>
      <c r="R254" s="189">
        <f>Q254*H254</f>
        <v>0</v>
      </c>
      <c r="S254" s="189">
        <v>0</v>
      </c>
      <c r="T254" s="190">
        <f>S254*H254</f>
        <v>0</v>
      </c>
      <c r="AR254" s="17" t="s">
        <v>605</v>
      </c>
      <c r="AT254" s="17" t="s">
        <v>600</v>
      </c>
      <c r="AU254" s="17" t="s">
        <v>525</v>
      </c>
      <c r="AY254" s="17" t="s">
        <v>598</v>
      </c>
      <c r="BE254" s="191">
        <f>IF(N254="základní",J254,0)</f>
        <v>0</v>
      </c>
      <c r="BF254" s="191">
        <f>IF(N254="snížená",J254,0)</f>
        <v>0</v>
      </c>
      <c r="BG254" s="191">
        <f>IF(N254="zákl. přenesená",J254,0)</f>
        <v>0</v>
      </c>
      <c r="BH254" s="191">
        <f>IF(N254="sníž. přenesená",J254,0)</f>
        <v>0</v>
      </c>
      <c r="BI254" s="191">
        <f>IF(N254="nulová",J254,0)</f>
        <v>0</v>
      </c>
      <c r="BJ254" s="17" t="s">
        <v>523</v>
      </c>
      <c r="BK254" s="191">
        <f>ROUND(I254*H254,2)</f>
        <v>0</v>
      </c>
      <c r="BL254" s="17" t="s">
        <v>605</v>
      </c>
      <c r="BM254" s="17" t="s">
        <v>845</v>
      </c>
    </row>
    <row r="255" spans="2:65" s="12" customFormat="1">
      <c r="B255" s="192"/>
      <c r="C255" s="193"/>
      <c r="D255" s="194" t="s">
        <v>607</v>
      </c>
      <c r="E255" s="195" t="s">
        <v>447</v>
      </c>
      <c r="F255" s="196" t="s">
        <v>68</v>
      </c>
      <c r="G255" s="193"/>
      <c r="H255" s="197">
        <v>9</v>
      </c>
      <c r="I255" s="198"/>
      <c r="J255" s="193"/>
      <c r="K255" s="193"/>
      <c r="L255" s="199"/>
      <c r="M255" s="200"/>
      <c r="N255" s="201"/>
      <c r="O255" s="201"/>
      <c r="P255" s="201"/>
      <c r="Q255" s="201"/>
      <c r="R255" s="201"/>
      <c r="S255" s="201"/>
      <c r="T255" s="202"/>
      <c r="AT255" s="203" t="s">
        <v>607</v>
      </c>
      <c r="AU255" s="203" t="s">
        <v>525</v>
      </c>
      <c r="AV255" s="12" t="s">
        <v>525</v>
      </c>
      <c r="AW255" s="12" t="s">
        <v>478</v>
      </c>
      <c r="AX255" s="12" t="s">
        <v>516</v>
      </c>
      <c r="AY255" s="203" t="s">
        <v>598</v>
      </c>
    </row>
    <row r="256" spans="2:65" s="12" customFormat="1">
      <c r="B256" s="192"/>
      <c r="C256" s="193"/>
      <c r="D256" s="194" t="s">
        <v>607</v>
      </c>
      <c r="E256" s="195" t="s">
        <v>447</v>
      </c>
      <c r="F256" s="196" t="s">
        <v>857</v>
      </c>
      <c r="G256" s="193"/>
      <c r="H256" s="197">
        <v>30</v>
      </c>
      <c r="I256" s="198"/>
      <c r="J256" s="193"/>
      <c r="K256" s="193"/>
      <c r="L256" s="199"/>
      <c r="M256" s="200"/>
      <c r="N256" s="201"/>
      <c r="O256" s="201"/>
      <c r="P256" s="201"/>
      <c r="Q256" s="201"/>
      <c r="R256" s="201"/>
      <c r="S256" s="201"/>
      <c r="T256" s="202"/>
      <c r="AT256" s="203" t="s">
        <v>607</v>
      </c>
      <c r="AU256" s="203" t="s">
        <v>525</v>
      </c>
      <c r="AV256" s="12" t="s">
        <v>525</v>
      </c>
      <c r="AW256" s="12" t="s">
        <v>478</v>
      </c>
      <c r="AX256" s="12" t="s">
        <v>516</v>
      </c>
      <c r="AY256" s="203" t="s">
        <v>598</v>
      </c>
    </row>
    <row r="257" spans="2:65" s="12" customFormat="1">
      <c r="B257" s="192"/>
      <c r="C257" s="193"/>
      <c r="D257" s="194" t="s">
        <v>607</v>
      </c>
      <c r="E257" s="195" t="s">
        <v>447</v>
      </c>
      <c r="F257" s="196" t="s">
        <v>1237</v>
      </c>
      <c r="G257" s="193"/>
      <c r="H257" s="197">
        <v>6.25</v>
      </c>
      <c r="I257" s="198"/>
      <c r="J257" s="193"/>
      <c r="K257" s="193"/>
      <c r="L257" s="199"/>
      <c r="M257" s="200"/>
      <c r="N257" s="201"/>
      <c r="O257" s="201"/>
      <c r="P257" s="201"/>
      <c r="Q257" s="201"/>
      <c r="R257" s="201"/>
      <c r="S257" s="201"/>
      <c r="T257" s="202"/>
      <c r="AT257" s="203" t="s">
        <v>607</v>
      </c>
      <c r="AU257" s="203" t="s">
        <v>525</v>
      </c>
      <c r="AV257" s="12" t="s">
        <v>525</v>
      </c>
      <c r="AW257" s="12" t="s">
        <v>478</v>
      </c>
      <c r="AX257" s="12" t="s">
        <v>516</v>
      </c>
      <c r="AY257" s="203" t="s">
        <v>598</v>
      </c>
    </row>
    <row r="258" spans="2:65" s="12" customFormat="1">
      <c r="B258" s="192"/>
      <c r="C258" s="193"/>
      <c r="D258" s="194" t="s">
        <v>607</v>
      </c>
      <c r="E258" s="195" t="s">
        <v>447</v>
      </c>
      <c r="F258" s="196" t="s">
        <v>806</v>
      </c>
      <c r="G258" s="193"/>
      <c r="H258" s="197">
        <v>77.760000000000005</v>
      </c>
      <c r="I258" s="198"/>
      <c r="J258" s="193"/>
      <c r="K258" s="193"/>
      <c r="L258" s="199"/>
      <c r="M258" s="200"/>
      <c r="N258" s="201"/>
      <c r="O258" s="201"/>
      <c r="P258" s="201"/>
      <c r="Q258" s="201"/>
      <c r="R258" s="201"/>
      <c r="S258" s="201"/>
      <c r="T258" s="202"/>
      <c r="AT258" s="203" t="s">
        <v>607</v>
      </c>
      <c r="AU258" s="203" t="s">
        <v>525</v>
      </c>
      <c r="AV258" s="12" t="s">
        <v>525</v>
      </c>
      <c r="AW258" s="12" t="s">
        <v>478</v>
      </c>
      <c r="AX258" s="12" t="s">
        <v>516</v>
      </c>
      <c r="AY258" s="203" t="s">
        <v>598</v>
      </c>
    </row>
    <row r="259" spans="2:65" s="13" customFormat="1">
      <c r="B259" s="204"/>
      <c r="C259" s="205"/>
      <c r="D259" s="194" t="s">
        <v>607</v>
      </c>
      <c r="E259" s="206" t="s">
        <v>447</v>
      </c>
      <c r="F259" s="207" t="s">
        <v>627</v>
      </c>
      <c r="G259" s="205"/>
      <c r="H259" s="208">
        <v>123.01</v>
      </c>
      <c r="I259" s="209"/>
      <c r="J259" s="205"/>
      <c r="K259" s="205"/>
      <c r="L259" s="210"/>
      <c r="M259" s="211"/>
      <c r="N259" s="212"/>
      <c r="O259" s="212"/>
      <c r="P259" s="212"/>
      <c r="Q259" s="212"/>
      <c r="R259" s="212"/>
      <c r="S259" s="212"/>
      <c r="T259" s="213"/>
      <c r="AT259" s="214" t="s">
        <v>607</v>
      </c>
      <c r="AU259" s="214" t="s">
        <v>525</v>
      </c>
      <c r="AV259" s="13" t="s">
        <v>605</v>
      </c>
      <c r="AW259" s="13" t="s">
        <v>478</v>
      </c>
      <c r="AX259" s="13" t="s">
        <v>523</v>
      </c>
      <c r="AY259" s="214" t="s">
        <v>598</v>
      </c>
    </row>
    <row r="260" spans="2:65" s="1" customFormat="1" ht="16.5" customHeight="1">
      <c r="B260" s="34"/>
      <c r="C260" s="180" t="s">
        <v>867</v>
      </c>
      <c r="D260" s="180" t="s">
        <v>600</v>
      </c>
      <c r="E260" s="181" t="s">
        <v>69</v>
      </c>
      <c r="F260" s="182" t="s">
        <v>70</v>
      </c>
      <c r="G260" s="183" t="s">
        <v>603</v>
      </c>
      <c r="H260" s="184">
        <v>12</v>
      </c>
      <c r="I260" s="185"/>
      <c r="J260" s="186">
        <f>ROUND(I260*H260,2)</f>
        <v>0</v>
      </c>
      <c r="K260" s="182" t="s">
        <v>604</v>
      </c>
      <c r="L260" s="38"/>
      <c r="M260" s="187" t="s">
        <v>447</v>
      </c>
      <c r="N260" s="188" t="s">
        <v>487</v>
      </c>
      <c r="O260" s="60"/>
      <c r="P260" s="189">
        <f>O260*H260</f>
        <v>0</v>
      </c>
      <c r="Q260" s="189">
        <v>0</v>
      </c>
      <c r="R260" s="189">
        <f>Q260*H260</f>
        <v>0</v>
      </c>
      <c r="S260" s="189">
        <v>0</v>
      </c>
      <c r="T260" s="190">
        <f>S260*H260</f>
        <v>0</v>
      </c>
      <c r="AR260" s="17" t="s">
        <v>605</v>
      </c>
      <c r="AT260" s="17" t="s">
        <v>600</v>
      </c>
      <c r="AU260" s="17" t="s">
        <v>525</v>
      </c>
      <c r="AY260" s="17" t="s">
        <v>598</v>
      </c>
      <c r="BE260" s="191">
        <f>IF(N260="základní",J260,0)</f>
        <v>0</v>
      </c>
      <c r="BF260" s="191">
        <f>IF(N260="snížená",J260,0)</f>
        <v>0</v>
      </c>
      <c r="BG260" s="191">
        <f>IF(N260="zákl. přenesená",J260,0)</f>
        <v>0</v>
      </c>
      <c r="BH260" s="191">
        <f>IF(N260="sníž. přenesená",J260,0)</f>
        <v>0</v>
      </c>
      <c r="BI260" s="191">
        <f>IF(N260="nulová",J260,0)</f>
        <v>0</v>
      </c>
      <c r="BJ260" s="17" t="s">
        <v>523</v>
      </c>
      <c r="BK260" s="191">
        <f>ROUND(I260*H260,2)</f>
        <v>0</v>
      </c>
      <c r="BL260" s="17" t="s">
        <v>605</v>
      </c>
      <c r="BM260" s="17" t="s">
        <v>851</v>
      </c>
    </row>
    <row r="261" spans="2:65" s="12" customFormat="1">
      <c r="B261" s="192"/>
      <c r="C261" s="193"/>
      <c r="D261" s="194" t="s">
        <v>607</v>
      </c>
      <c r="E261" s="195" t="s">
        <v>447</v>
      </c>
      <c r="F261" s="196" t="s">
        <v>1232</v>
      </c>
      <c r="G261" s="193"/>
      <c r="H261" s="197">
        <v>6</v>
      </c>
      <c r="I261" s="198"/>
      <c r="J261" s="193"/>
      <c r="K261" s="193"/>
      <c r="L261" s="199"/>
      <c r="M261" s="200"/>
      <c r="N261" s="201"/>
      <c r="O261" s="201"/>
      <c r="P261" s="201"/>
      <c r="Q261" s="201"/>
      <c r="R261" s="201"/>
      <c r="S261" s="201"/>
      <c r="T261" s="202"/>
      <c r="AT261" s="203" t="s">
        <v>607</v>
      </c>
      <c r="AU261" s="203" t="s">
        <v>525</v>
      </c>
      <c r="AV261" s="12" t="s">
        <v>525</v>
      </c>
      <c r="AW261" s="12" t="s">
        <v>478</v>
      </c>
      <c r="AX261" s="12" t="s">
        <v>516</v>
      </c>
      <c r="AY261" s="203" t="s">
        <v>598</v>
      </c>
    </row>
    <row r="262" spans="2:65" s="12" customFormat="1">
      <c r="B262" s="192"/>
      <c r="C262" s="193"/>
      <c r="D262" s="194" t="s">
        <v>607</v>
      </c>
      <c r="E262" s="195" t="s">
        <v>447</v>
      </c>
      <c r="F262" s="196" t="s">
        <v>1233</v>
      </c>
      <c r="G262" s="193"/>
      <c r="H262" s="197">
        <v>6</v>
      </c>
      <c r="I262" s="198"/>
      <c r="J262" s="193"/>
      <c r="K262" s="193"/>
      <c r="L262" s="199"/>
      <c r="M262" s="200"/>
      <c r="N262" s="201"/>
      <c r="O262" s="201"/>
      <c r="P262" s="201"/>
      <c r="Q262" s="201"/>
      <c r="R262" s="201"/>
      <c r="S262" s="201"/>
      <c r="T262" s="202"/>
      <c r="AT262" s="203" t="s">
        <v>607</v>
      </c>
      <c r="AU262" s="203" t="s">
        <v>525</v>
      </c>
      <c r="AV262" s="12" t="s">
        <v>525</v>
      </c>
      <c r="AW262" s="12" t="s">
        <v>478</v>
      </c>
      <c r="AX262" s="12" t="s">
        <v>516</v>
      </c>
      <c r="AY262" s="203" t="s">
        <v>598</v>
      </c>
    </row>
    <row r="263" spans="2:65" s="13" customFormat="1">
      <c r="B263" s="204"/>
      <c r="C263" s="205"/>
      <c r="D263" s="194" t="s">
        <v>607</v>
      </c>
      <c r="E263" s="206" t="s">
        <v>447</v>
      </c>
      <c r="F263" s="207" t="s">
        <v>627</v>
      </c>
      <c r="G263" s="205"/>
      <c r="H263" s="208">
        <v>12</v>
      </c>
      <c r="I263" s="209"/>
      <c r="J263" s="205"/>
      <c r="K263" s="205"/>
      <c r="L263" s="210"/>
      <c r="M263" s="211"/>
      <c r="N263" s="212"/>
      <c r="O263" s="212"/>
      <c r="P263" s="212"/>
      <c r="Q263" s="212"/>
      <c r="R263" s="212"/>
      <c r="S263" s="212"/>
      <c r="T263" s="213"/>
      <c r="AT263" s="214" t="s">
        <v>607</v>
      </c>
      <c r="AU263" s="214" t="s">
        <v>525</v>
      </c>
      <c r="AV263" s="13" t="s">
        <v>605</v>
      </c>
      <c r="AW263" s="13" t="s">
        <v>478</v>
      </c>
      <c r="AX263" s="13" t="s">
        <v>523</v>
      </c>
      <c r="AY263" s="214" t="s">
        <v>598</v>
      </c>
    </row>
    <row r="264" spans="2:65" s="1" customFormat="1" ht="16.5" customHeight="1">
      <c r="B264" s="34"/>
      <c r="C264" s="180" t="s">
        <v>872</v>
      </c>
      <c r="D264" s="253" t="s">
        <v>600</v>
      </c>
      <c r="E264" s="181" t="s">
        <v>853</v>
      </c>
      <c r="F264" s="182" t="s">
        <v>854</v>
      </c>
      <c r="G264" s="183" t="s">
        <v>603</v>
      </c>
      <c r="H264" s="184">
        <v>48</v>
      </c>
      <c r="I264" s="185"/>
      <c r="J264" s="186">
        <f>ROUND(I264*H264,2)</f>
        <v>0</v>
      </c>
      <c r="K264" s="182" t="s">
        <v>604</v>
      </c>
      <c r="L264" s="38"/>
      <c r="M264" s="187" t="s">
        <v>447</v>
      </c>
      <c r="N264" s="188" t="s">
        <v>487</v>
      </c>
      <c r="O264" s="60"/>
      <c r="P264" s="189">
        <f>O264*H264</f>
        <v>0</v>
      </c>
      <c r="Q264" s="189">
        <v>0</v>
      </c>
      <c r="R264" s="189">
        <f>Q264*H264</f>
        <v>0</v>
      </c>
      <c r="S264" s="189">
        <v>0</v>
      </c>
      <c r="T264" s="190">
        <f>S264*H264</f>
        <v>0</v>
      </c>
      <c r="AR264" s="17" t="s">
        <v>605</v>
      </c>
      <c r="AT264" s="17" t="s">
        <v>600</v>
      </c>
      <c r="AU264" s="17" t="s">
        <v>525</v>
      </c>
      <c r="AY264" s="17" t="s">
        <v>598</v>
      </c>
      <c r="BE264" s="191">
        <f>IF(N264="základní",J264,0)</f>
        <v>0</v>
      </c>
      <c r="BF264" s="191">
        <f>IF(N264="snížená",J264,0)</f>
        <v>0</v>
      </c>
      <c r="BG264" s="191">
        <f>IF(N264="zákl. přenesená",J264,0)</f>
        <v>0</v>
      </c>
      <c r="BH264" s="191">
        <f>IF(N264="sníž. přenesená",J264,0)</f>
        <v>0</v>
      </c>
      <c r="BI264" s="191">
        <f>IF(N264="nulová",J264,0)</f>
        <v>0</v>
      </c>
      <c r="BJ264" s="17" t="s">
        <v>523</v>
      </c>
      <c r="BK264" s="191">
        <f>ROUND(I264*H264,2)</f>
        <v>0</v>
      </c>
      <c r="BL264" s="17" t="s">
        <v>605</v>
      </c>
      <c r="BM264" s="17" t="s">
        <v>855</v>
      </c>
    </row>
    <row r="265" spans="2:65" s="12" customFormat="1">
      <c r="B265" s="192"/>
      <c r="C265" s="193"/>
      <c r="D265" s="194" t="s">
        <v>607</v>
      </c>
      <c r="E265" s="195" t="s">
        <v>447</v>
      </c>
      <c r="F265" s="196" t="s">
        <v>71</v>
      </c>
      <c r="G265" s="193"/>
      <c r="H265" s="197">
        <v>15</v>
      </c>
      <c r="I265" s="198"/>
      <c r="J265" s="193"/>
      <c r="K265" s="193"/>
      <c r="L265" s="199"/>
      <c r="M265" s="200"/>
      <c r="N265" s="201"/>
      <c r="O265" s="201"/>
      <c r="P265" s="201"/>
      <c r="Q265" s="201"/>
      <c r="R265" s="201"/>
      <c r="S265" s="201"/>
      <c r="T265" s="202"/>
      <c r="AT265" s="203" t="s">
        <v>607</v>
      </c>
      <c r="AU265" s="203" t="s">
        <v>525</v>
      </c>
      <c r="AV265" s="12" t="s">
        <v>525</v>
      </c>
      <c r="AW265" s="12" t="s">
        <v>478</v>
      </c>
      <c r="AX265" s="12" t="s">
        <v>516</v>
      </c>
      <c r="AY265" s="203" t="s">
        <v>598</v>
      </c>
    </row>
    <row r="266" spans="2:65" s="12" customFormat="1">
      <c r="B266" s="192"/>
      <c r="C266" s="193"/>
      <c r="D266" s="194" t="s">
        <v>607</v>
      </c>
      <c r="E266" s="195" t="s">
        <v>447</v>
      </c>
      <c r="F266" s="196" t="s">
        <v>72</v>
      </c>
      <c r="G266" s="193"/>
      <c r="H266" s="197">
        <v>24</v>
      </c>
      <c r="I266" s="198"/>
      <c r="J266" s="193"/>
      <c r="K266" s="193"/>
      <c r="L266" s="199"/>
      <c r="M266" s="200"/>
      <c r="N266" s="201"/>
      <c r="O266" s="201"/>
      <c r="P266" s="201"/>
      <c r="Q266" s="201"/>
      <c r="R266" s="201"/>
      <c r="S266" s="201"/>
      <c r="T266" s="202"/>
      <c r="AT266" s="203" t="s">
        <v>607</v>
      </c>
      <c r="AU266" s="203" t="s">
        <v>525</v>
      </c>
      <c r="AV266" s="12" t="s">
        <v>525</v>
      </c>
      <c r="AW266" s="12" t="s">
        <v>478</v>
      </c>
      <c r="AX266" s="12" t="s">
        <v>516</v>
      </c>
      <c r="AY266" s="203" t="s">
        <v>598</v>
      </c>
    </row>
    <row r="267" spans="2:65" s="12" customFormat="1">
      <c r="B267" s="192"/>
      <c r="C267" s="193"/>
      <c r="D267" s="194" t="s">
        <v>607</v>
      </c>
      <c r="E267" s="195" t="s">
        <v>447</v>
      </c>
      <c r="F267" s="196" t="s">
        <v>73</v>
      </c>
      <c r="G267" s="193"/>
      <c r="H267" s="197">
        <v>3</v>
      </c>
      <c r="I267" s="198"/>
      <c r="J267" s="193"/>
      <c r="K267" s="193"/>
      <c r="L267" s="199"/>
      <c r="M267" s="200"/>
      <c r="N267" s="201"/>
      <c r="O267" s="201"/>
      <c r="P267" s="201"/>
      <c r="Q267" s="201"/>
      <c r="R267" s="201"/>
      <c r="S267" s="201"/>
      <c r="T267" s="202"/>
      <c r="AT267" s="203" t="s">
        <v>607</v>
      </c>
      <c r="AU267" s="203" t="s">
        <v>525</v>
      </c>
      <c r="AV267" s="12" t="s">
        <v>525</v>
      </c>
      <c r="AW267" s="12" t="s">
        <v>478</v>
      </c>
      <c r="AX267" s="12" t="s">
        <v>516</v>
      </c>
      <c r="AY267" s="203" t="s">
        <v>598</v>
      </c>
    </row>
    <row r="268" spans="2:65" s="12" customFormat="1">
      <c r="B268" s="192"/>
      <c r="C268" s="193"/>
      <c r="D268" s="194" t="s">
        <v>607</v>
      </c>
      <c r="E268" s="195" t="s">
        <v>447</v>
      </c>
      <c r="F268" s="196" t="s">
        <v>74</v>
      </c>
      <c r="G268" s="193"/>
      <c r="H268" s="197">
        <v>6</v>
      </c>
      <c r="I268" s="198"/>
      <c r="J268" s="193"/>
      <c r="K268" s="193"/>
      <c r="L268" s="199"/>
      <c r="M268" s="200"/>
      <c r="N268" s="201"/>
      <c r="O268" s="201"/>
      <c r="P268" s="201"/>
      <c r="Q268" s="201"/>
      <c r="R268" s="201"/>
      <c r="S268" s="201"/>
      <c r="T268" s="202"/>
      <c r="AT268" s="203" t="s">
        <v>607</v>
      </c>
      <c r="AU268" s="203" t="s">
        <v>525</v>
      </c>
      <c r="AV268" s="12" t="s">
        <v>525</v>
      </c>
      <c r="AW268" s="12" t="s">
        <v>478</v>
      </c>
      <c r="AX268" s="12" t="s">
        <v>516</v>
      </c>
      <c r="AY268" s="203" t="s">
        <v>598</v>
      </c>
    </row>
    <row r="269" spans="2:65" s="13" customFormat="1">
      <c r="B269" s="204"/>
      <c r="C269" s="205"/>
      <c r="D269" s="194" t="s">
        <v>607</v>
      </c>
      <c r="E269" s="206" t="s">
        <v>447</v>
      </c>
      <c r="F269" s="207" t="s">
        <v>627</v>
      </c>
      <c r="G269" s="205"/>
      <c r="H269" s="208">
        <v>48</v>
      </c>
      <c r="I269" s="209"/>
      <c r="J269" s="205"/>
      <c r="K269" s="205"/>
      <c r="L269" s="210"/>
      <c r="M269" s="211"/>
      <c r="N269" s="212"/>
      <c r="O269" s="212"/>
      <c r="P269" s="212"/>
      <c r="Q269" s="212"/>
      <c r="R269" s="212"/>
      <c r="S269" s="212"/>
      <c r="T269" s="213"/>
      <c r="AT269" s="214" t="s">
        <v>607</v>
      </c>
      <c r="AU269" s="214" t="s">
        <v>525</v>
      </c>
      <c r="AV269" s="13" t="s">
        <v>605</v>
      </c>
      <c r="AW269" s="13" t="s">
        <v>478</v>
      </c>
      <c r="AX269" s="13" t="s">
        <v>523</v>
      </c>
      <c r="AY269" s="214" t="s">
        <v>598</v>
      </c>
    </row>
    <row r="270" spans="2:65" s="1" customFormat="1" ht="16.5" customHeight="1">
      <c r="B270" s="34"/>
      <c r="C270" s="180" t="s">
        <v>876</v>
      </c>
      <c r="D270" s="180" t="s">
        <v>600</v>
      </c>
      <c r="E270" s="181" t="s">
        <v>859</v>
      </c>
      <c r="F270" s="182" t="s">
        <v>860</v>
      </c>
      <c r="G270" s="183" t="s">
        <v>603</v>
      </c>
      <c r="H270" s="184">
        <v>39</v>
      </c>
      <c r="I270" s="185"/>
      <c r="J270" s="186">
        <f>ROUND(I270*H270,2)</f>
        <v>0</v>
      </c>
      <c r="K270" s="182" t="s">
        <v>604</v>
      </c>
      <c r="L270" s="38"/>
      <c r="M270" s="187" t="s">
        <v>447</v>
      </c>
      <c r="N270" s="188" t="s">
        <v>487</v>
      </c>
      <c r="O270" s="60"/>
      <c r="P270" s="189">
        <f>O270*H270</f>
        <v>0</v>
      </c>
      <c r="Q270" s="189">
        <v>0</v>
      </c>
      <c r="R270" s="189">
        <f>Q270*H270</f>
        <v>0</v>
      </c>
      <c r="S270" s="189">
        <v>0</v>
      </c>
      <c r="T270" s="190">
        <f>S270*H270</f>
        <v>0</v>
      </c>
      <c r="AR270" s="17" t="s">
        <v>605</v>
      </c>
      <c r="AT270" s="17" t="s">
        <v>600</v>
      </c>
      <c r="AU270" s="17" t="s">
        <v>525</v>
      </c>
      <c r="AY270" s="17" t="s">
        <v>598</v>
      </c>
      <c r="BE270" s="191">
        <f>IF(N270="základní",J270,0)</f>
        <v>0</v>
      </c>
      <c r="BF270" s="191">
        <f>IF(N270="snížená",J270,0)</f>
        <v>0</v>
      </c>
      <c r="BG270" s="191">
        <f>IF(N270="zákl. přenesená",J270,0)</f>
        <v>0</v>
      </c>
      <c r="BH270" s="191">
        <f>IF(N270="sníž. přenesená",J270,0)</f>
        <v>0</v>
      </c>
      <c r="BI270" s="191">
        <f>IF(N270="nulová",J270,0)</f>
        <v>0</v>
      </c>
      <c r="BJ270" s="17" t="s">
        <v>523</v>
      </c>
      <c r="BK270" s="191">
        <f>ROUND(I270*H270,2)</f>
        <v>0</v>
      </c>
      <c r="BL270" s="17" t="s">
        <v>605</v>
      </c>
      <c r="BM270" s="17" t="s">
        <v>75</v>
      </c>
    </row>
    <row r="271" spans="2:65" s="12" customFormat="1">
      <c r="B271" s="192"/>
      <c r="C271" s="193"/>
      <c r="D271" s="194" t="s">
        <v>607</v>
      </c>
      <c r="E271" s="195" t="s">
        <v>447</v>
      </c>
      <c r="F271" s="196" t="s">
        <v>1242</v>
      </c>
      <c r="G271" s="193"/>
      <c r="H271" s="197">
        <v>15</v>
      </c>
      <c r="I271" s="198"/>
      <c r="J271" s="193"/>
      <c r="K271" s="193"/>
      <c r="L271" s="199"/>
      <c r="M271" s="200"/>
      <c r="N271" s="201"/>
      <c r="O271" s="201"/>
      <c r="P271" s="201"/>
      <c r="Q271" s="201"/>
      <c r="R271" s="201"/>
      <c r="S271" s="201"/>
      <c r="T271" s="202"/>
      <c r="AT271" s="203" t="s">
        <v>607</v>
      </c>
      <c r="AU271" s="203" t="s">
        <v>525</v>
      </c>
      <c r="AV271" s="12" t="s">
        <v>525</v>
      </c>
      <c r="AW271" s="12" t="s">
        <v>478</v>
      </c>
      <c r="AX271" s="12" t="s">
        <v>516</v>
      </c>
      <c r="AY271" s="203" t="s">
        <v>598</v>
      </c>
    </row>
    <row r="272" spans="2:65" s="12" customFormat="1">
      <c r="B272" s="192"/>
      <c r="C272" s="193"/>
      <c r="D272" s="194" t="s">
        <v>607</v>
      </c>
      <c r="E272" s="195" t="s">
        <v>447</v>
      </c>
      <c r="F272" s="196" t="s">
        <v>1243</v>
      </c>
      <c r="G272" s="193"/>
      <c r="H272" s="197">
        <v>24</v>
      </c>
      <c r="I272" s="198"/>
      <c r="J272" s="193"/>
      <c r="K272" s="193"/>
      <c r="L272" s="199"/>
      <c r="M272" s="200"/>
      <c r="N272" s="201"/>
      <c r="O272" s="201"/>
      <c r="P272" s="201"/>
      <c r="Q272" s="201"/>
      <c r="R272" s="201"/>
      <c r="S272" s="201"/>
      <c r="T272" s="202"/>
      <c r="AT272" s="203" t="s">
        <v>607</v>
      </c>
      <c r="AU272" s="203" t="s">
        <v>525</v>
      </c>
      <c r="AV272" s="12" t="s">
        <v>525</v>
      </c>
      <c r="AW272" s="12" t="s">
        <v>478</v>
      </c>
      <c r="AX272" s="12" t="s">
        <v>516</v>
      </c>
      <c r="AY272" s="203" t="s">
        <v>598</v>
      </c>
    </row>
    <row r="273" spans="2:65" s="13" customFormat="1">
      <c r="B273" s="204"/>
      <c r="C273" s="205"/>
      <c r="D273" s="194" t="s">
        <v>607</v>
      </c>
      <c r="E273" s="206" t="s">
        <v>447</v>
      </c>
      <c r="F273" s="207" t="s">
        <v>627</v>
      </c>
      <c r="G273" s="205"/>
      <c r="H273" s="208">
        <v>39</v>
      </c>
      <c r="I273" s="209"/>
      <c r="J273" s="205"/>
      <c r="K273" s="205"/>
      <c r="L273" s="210"/>
      <c r="M273" s="211"/>
      <c r="N273" s="212"/>
      <c r="O273" s="212"/>
      <c r="P273" s="212"/>
      <c r="Q273" s="212"/>
      <c r="R273" s="212"/>
      <c r="S273" s="212"/>
      <c r="T273" s="213"/>
      <c r="AT273" s="214" t="s">
        <v>607</v>
      </c>
      <c r="AU273" s="214" t="s">
        <v>525</v>
      </c>
      <c r="AV273" s="13" t="s">
        <v>605</v>
      </c>
      <c r="AW273" s="13" t="s">
        <v>478</v>
      </c>
      <c r="AX273" s="13" t="s">
        <v>523</v>
      </c>
      <c r="AY273" s="214" t="s">
        <v>598</v>
      </c>
    </row>
    <row r="274" spans="2:65" s="1" customFormat="1" ht="16.5" customHeight="1">
      <c r="B274" s="34"/>
      <c r="C274" s="180" t="s">
        <v>880</v>
      </c>
      <c r="D274" s="180" t="s">
        <v>600</v>
      </c>
      <c r="E274" s="181" t="s">
        <v>863</v>
      </c>
      <c r="F274" s="182" t="s">
        <v>864</v>
      </c>
      <c r="G274" s="183" t="s">
        <v>603</v>
      </c>
      <c r="H274" s="184">
        <v>297.91000000000003</v>
      </c>
      <c r="I274" s="185"/>
      <c r="J274" s="186">
        <f>ROUND(I274*H274,2)</f>
        <v>0</v>
      </c>
      <c r="K274" s="182" t="s">
        <v>604</v>
      </c>
      <c r="L274" s="38"/>
      <c r="M274" s="187" t="s">
        <v>447</v>
      </c>
      <c r="N274" s="188" t="s">
        <v>487</v>
      </c>
      <c r="O274" s="60"/>
      <c r="P274" s="189">
        <f>O274*H274</f>
        <v>0</v>
      </c>
      <c r="Q274" s="189">
        <v>0</v>
      </c>
      <c r="R274" s="189">
        <f>Q274*H274</f>
        <v>0</v>
      </c>
      <c r="S274" s="189">
        <v>0</v>
      </c>
      <c r="T274" s="190">
        <f>S274*H274</f>
        <v>0</v>
      </c>
      <c r="AR274" s="17" t="s">
        <v>605</v>
      </c>
      <c r="AT274" s="17" t="s">
        <v>600</v>
      </c>
      <c r="AU274" s="17" t="s">
        <v>525</v>
      </c>
      <c r="AY274" s="17" t="s">
        <v>598</v>
      </c>
      <c r="BE274" s="191">
        <f>IF(N274="základní",J274,0)</f>
        <v>0</v>
      </c>
      <c r="BF274" s="191">
        <f>IF(N274="snížená",J274,0)</f>
        <v>0</v>
      </c>
      <c r="BG274" s="191">
        <f>IF(N274="zákl. přenesená",J274,0)</f>
        <v>0</v>
      </c>
      <c r="BH274" s="191">
        <f>IF(N274="sníž. přenesená",J274,0)</f>
        <v>0</v>
      </c>
      <c r="BI274" s="191">
        <f>IF(N274="nulová",J274,0)</f>
        <v>0</v>
      </c>
      <c r="BJ274" s="17" t="s">
        <v>523</v>
      </c>
      <c r="BK274" s="191">
        <f>ROUND(I274*H274,2)</f>
        <v>0</v>
      </c>
      <c r="BL274" s="17" t="s">
        <v>605</v>
      </c>
      <c r="BM274" s="17" t="s">
        <v>865</v>
      </c>
    </row>
    <row r="275" spans="2:65" s="12" customFormat="1">
      <c r="B275" s="192"/>
      <c r="C275" s="193"/>
      <c r="D275" s="194" t="s">
        <v>607</v>
      </c>
      <c r="E275" s="195" t="s">
        <v>447</v>
      </c>
      <c r="F275" s="196" t="s">
        <v>76</v>
      </c>
      <c r="G275" s="193"/>
      <c r="H275" s="197">
        <v>297.91000000000003</v>
      </c>
      <c r="I275" s="198"/>
      <c r="J275" s="193"/>
      <c r="K275" s="193"/>
      <c r="L275" s="199"/>
      <c r="M275" s="200"/>
      <c r="N275" s="201"/>
      <c r="O275" s="201"/>
      <c r="P275" s="201"/>
      <c r="Q275" s="201"/>
      <c r="R275" s="201"/>
      <c r="S275" s="201"/>
      <c r="T275" s="202"/>
      <c r="AT275" s="203" t="s">
        <v>607</v>
      </c>
      <c r="AU275" s="203" t="s">
        <v>525</v>
      </c>
      <c r="AV275" s="12" t="s">
        <v>525</v>
      </c>
      <c r="AW275" s="12" t="s">
        <v>478</v>
      </c>
      <c r="AX275" s="12" t="s">
        <v>523</v>
      </c>
      <c r="AY275" s="203" t="s">
        <v>598</v>
      </c>
    </row>
    <row r="276" spans="2:65" s="1" customFormat="1" ht="16.5" customHeight="1">
      <c r="B276" s="34"/>
      <c r="C276" s="180" t="s">
        <v>884</v>
      </c>
      <c r="D276" s="180" t="s">
        <v>600</v>
      </c>
      <c r="E276" s="181" t="s">
        <v>868</v>
      </c>
      <c r="F276" s="182" t="s">
        <v>869</v>
      </c>
      <c r="G276" s="183" t="s">
        <v>603</v>
      </c>
      <c r="H276" s="184">
        <v>162.01</v>
      </c>
      <c r="I276" s="185"/>
      <c r="J276" s="186">
        <f>ROUND(I276*H276,2)</f>
        <v>0</v>
      </c>
      <c r="K276" s="182" t="s">
        <v>604</v>
      </c>
      <c r="L276" s="38"/>
      <c r="M276" s="187" t="s">
        <v>447</v>
      </c>
      <c r="N276" s="188" t="s">
        <v>487</v>
      </c>
      <c r="O276" s="60"/>
      <c r="P276" s="189">
        <f>O276*H276</f>
        <v>0</v>
      </c>
      <c r="Q276" s="189">
        <v>0</v>
      </c>
      <c r="R276" s="189">
        <f>Q276*H276</f>
        <v>0</v>
      </c>
      <c r="S276" s="189">
        <v>0</v>
      </c>
      <c r="T276" s="190">
        <f>S276*H276</f>
        <v>0</v>
      </c>
      <c r="AR276" s="17" t="s">
        <v>605</v>
      </c>
      <c r="AT276" s="17" t="s">
        <v>600</v>
      </c>
      <c r="AU276" s="17" t="s">
        <v>525</v>
      </c>
      <c r="AY276" s="17" t="s">
        <v>598</v>
      </c>
      <c r="BE276" s="191">
        <f>IF(N276="základní",J276,0)</f>
        <v>0</v>
      </c>
      <c r="BF276" s="191">
        <f>IF(N276="snížená",J276,0)</f>
        <v>0</v>
      </c>
      <c r="BG276" s="191">
        <f>IF(N276="zákl. přenesená",J276,0)</f>
        <v>0</v>
      </c>
      <c r="BH276" s="191">
        <f>IF(N276="sníž. přenesená",J276,0)</f>
        <v>0</v>
      </c>
      <c r="BI276" s="191">
        <f>IF(N276="nulová",J276,0)</f>
        <v>0</v>
      </c>
      <c r="BJ276" s="17" t="s">
        <v>523</v>
      </c>
      <c r="BK276" s="191">
        <f>ROUND(I276*H276,2)</f>
        <v>0</v>
      </c>
      <c r="BL276" s="17" t="s">
        <v>605</v>
      </c>
      <c r="BM276" s="17" t="s">
        <v>870</v>
      </c>
    </row>
    <row r="277" spans="2:65" s="12" customFormat="1">
      <c r="B277" s="192"/>
      <c r="C277" s="193"/>
      <c r="D277" s="194" t="s">
        <v>607</v>
      </c>
      <c r="E277" s="195" t="s">
        <v>447</v>
      </c>
      <c r="F277" s="196" t="s">
        <v>77</v>
      </c>
      <c r="G277" s="193"/>
      <c r="H277" s="197">
        <v>162.01</v>
      </c>
      <c r="I277" s="198"/>
      <c r="J277" s="193"/>
      <c r="K277" s="193"/>
      <c r="L277" s="199"/>
      <c r="M277" s="200"/>
      <c r="N277" s="201"/>
      <c r="O277" s="201"/>
      <c r="P277" s="201"/>
      <c r="Q277" s="201"/>
      <c r="R277" s="201"/>
      <c r="S277" s="201"/>
      <c r="T277" s="202"/>
      <c r="AT277" s="203" t="s">
        <v>607</v>
      </c>
      <c r="AU277" s="203" t="s">
        <v>525</v>
      </c>
      <c r="AV277" s="12" t="s">
        <v>525</v>
      </c>
      <c r="AW277" s="12" t="s">
        <v>478</v>
      </c>
      <c r="AX277" s="12" t="s">
        <v>523</v>
      </c>
      <c r="AY277" s="203" t="s">
        <v>598</v>
      </c>
    </row>
    <row r="278" spans="2:65" s="1" customFormat="1" ht="16.5" customHeight="1">
      <c r="B278" s="34"/>
      <c r="C278" s="180" t="s">
        <v>888</v>
      </c>
      <c r="D278" s="180" t="s">
        <v>600</v>
      </c>
      <c r="E278" s="181" t="s">
        <v>873</v>
      </c>
      <c r="F278" s="182" t="s">
        <v>874</v>
      </c>
      <c r="G278" s="183" t="s">
        <v>603</v>
      </c>
      <c r="H278" s="184">
        <v>87.5</v>
      </c>
      <c r="I278" s="185"/>
      <c r="J278" s="186">
        <f>ROUND(I278*H278,2)</f>
        <v>0</v>
      </c>
      <c r="K278" s="182" t="s">
        <v>604</v>
      </c>
      <c r="L278" s="38"/>
      <c r="M278" s="187" t="s">
        <v>447</v>
      </c>
      <c r="N278" s="188" t="s">
        <v>487</v>
      </c>
      <c r="O278" s="60"/>
      <c r="P278" s="189">
        <f>O278*H278</f>
        <v>0</v>
      </c>
      <c r="Q278" s="189">
        <v>0</v>
      </c>
      <c r="R278" s="189">
        <f>Q278*H278</f>
        <v>0</v>
      </c>
      <c r="S278" s="189">
        <v>0</v>
      </c>
      <c r="T278" s="190">
        <f>S278*H278</f>
        <v>0</v>
      </c>
      <c r="AR278" s="17" t="s">
        <v>605</v>
      </c>
      <c r="AT278" s="17" t="s">
        <v>600</v>
      </c>
      <c r="AU278" s="17" t="s">
        <v>525</v>
      </c>
      <c r="AY278" s="17" t="s">
        <v>598</v>
      </c>
      <c r="BE278" s="191">
        <f>IF(N278="základní",J278,0)</f>
        <v>0</v>
      </c>
      <c r="BF278" s="191">
        <f>IF(N278="snížená",J278,0)</f>
        <v>0</v>
      </c>
      <c r="BG278" s="191">
        <f>IF(N278="zákl. přenesená",J278,0)</f>
        <v>0</v>
      </c>
      <c r="BH278" s="191">
        <f>IF(N278="sníž. přenesená",J278,0)</f>
        <v>0</v>
      </c>
      <c r="BI278" s="191">
        <f>IF(N278="nulová",J278,0)</f>
        <v>0</v>
      </c>
      <c r="BJ278" s="17" t="s">
        <v>523</v>
      </c>
      <c r="BK278" s="191">
        <f>ROUND(I278*H278,2)</f>
        <v>0</v>
      </c>
      <c r="BL278" s="17" t="s">
        <v>605</v>
      </c>
      <c r="BM278" s="17" t="s">
        <v>875</v>
      </c>
    </row>
    <row r="279" spans="2:65" s="12" customFormat="1">
      <c r="B279" s="192"/>
      <c r="C279" s="193"/>
      <c r="D279" s="194" t="s">
        <v>607</v>
      </c>
      <c r="E279" s="195" t="s">
        <v>447</v>
      </c>
      <c r="F279" s="196" t="s">
        <v>1244</v>
      </c>
      <c r="G279" s="193"/>
      <c r="H279" s="197">
        <v>37.5</v>
      </c>
      <c r="I279" s="198"/>
      <c r="J279" s="193"/>
      <c r="K279" s="193"/>
      <c r="L279" s="199"/>
      <c r="M279" s="200"/>
      <c r="N279" s="201"/>
      <c r="O279" s="201"/>
      <c r="P279" s="201"/>
      <c r="Q279" s="201"/>
      <c r="R279" s="201"/>
      <c r="S279" s="201"/>
      <c r="T279" s="202"/>
      <c r="AT279" s="203" t="s">
        <v>607</v>
      </c>
      <c r="AU279" s="203" t="s">
        <v>525</v>
      </c>
      <c r="AV279" s="12" t="s">
        <v>525</v>
      </c>
      <c r="AW279" s="12" t="s">
        <v>478</v>
      </c>
      <c r="AX279" s="12" t="s">
        <v>516</v>
      </c>
      <c r="AY279" s="203" t="s">
        <v>598</v>
      </c>
    </row>
    <row r="280" spans="2:65" s="12" customFormat="1">
      <c r="B280" s="192"/>
      <c r="C280" s="193"/>
      <c r="D280" s="194" t="s">
        <v>607</v>
      </c>
      <c r="E280" s="195" t="s">
        <v>447</v>
      </c>
      <c r="F280" s="196" t="s">
        <v>78</v>
      </c>
      <c r="G280" s="193"/>
      <c r="H280" s="197">
        <v>50</v>
      </c>
      <c r="I280" s="198"/>
      <c r="J280" s="193"/>
      <c r="K280" s="193"/>
      <c r="L280" s="199"/>
      <c r="M280" s="200"/>
      <c r="N280" s="201"/>
      <c r="O280" s="201"/>
      <c r="P280" s="201"/>
      <c r="Q280" s="201"/>
      <c r="R280" s="201"/>
      <c r="S280" s="201"/>
      <c r="T280" s="202"/>
      <c r="AT280" s="203" t="s">
        <v>607</v>
      </c>
      <c r="AU280" s="203" t="s">
        <v>525</v>
      </c>
      <c r="AV280" s="12" t="s">
        <v>525</v>
      </c>
      <c r="AW280" s="12" t="s">
        <v>478</v>
      </c>
      <c r="AX280" s="12" t="s">
        <v>516</v>
      </c>
      <c r="AY280" s="203" t="s">
        <v>598</v>
      </c>
    </row>
    <row r="281" spans="2:65" s="13" customFormat="1">
      <c r="B281" s="204"/>
      <c r="C281" s="205"/>
      <c r="D281" s="194" t="s">
        <v>607</v>
      </c>
      <c r="E281" s="206" t="s">
        <v>447</v>
      </c>
      <c r="F281" s="207" t="s">
        <v>627</v>
      </c>
      <c r="G281" s="205"/>
      <c r="H281" s="208">
        <v>87.5</v>
      </c>
      <c r="I281" s="209"/>
      <c r="J281" s="205"/>
      <c r="K281" s="205"/>
      <c r="L281" s="210"/>
      <c r="M281" s="211"/>
      <c r="N281" s="212"/>
      <c r="O281" s="212"/>
      <c r="P281" s="212"/>
      <c r="Q281" s="212"/>
      <c r="R281" s="212"/>
      <c r="S281" s="212"/>
      <c r="T281" s="213"/>
      <c r="AT281" s="214" t="s">
        <v>607</v>
      </c>
      <c r="AU281" s="214" t="s">
        <v>525</v>
      </c>
      <c r="AV281" s="13" t="s">
        <v>605</v>
      </c>
      <c r="AW281" s="13" t="s">
        <v>478</v>
      </c>
      <c r="AX281" s="13" t="s">
        <v>523</v>
      </c>
      <c r="AY281" s="214" t="s">
        <v>598</v>
      </c>
    </row>
    <row r="282" spans="2:65" s="1" customFormat="1" ht="16.5" customHeight="1">
      <c r="B282" s="34"/>
      <c r="C282" s="180" t="s">
        <v>892</v>
      </c>
      <c r="D282" s="180" t="s">
        <v>600</v>
      </c>
      <c r="E282" s="181" t="s">
        <v>877</v>
      </c>
      <c r="F282" s="182" t="s">
        <v>878</v>
      </c>
      <c r="G282" s="183" t="s">
        <v>603</v>
      </c>
      <c r="H282" s="184">
        <v>210.41</v>
      </c>
      <c r="I282" s="185"/>
      <c r="J282" s="186">
        <f>ROUND(I282*H282,2)</f>
        <v>0</v>
      </c>
      <c r="K282" s="182" t="s">
        <v>604</v>
      </c>
      <c r="L282" s="38"/>
      <c r="M282" s="187" t="s">
        <v>447</v>
      </c>
      <c r="N282" s="188" t="s">
        <v>487</v>
      </c>
      <c r="O282" s="60"/>
      <c r="P282" s="189">
        <f>O282*H282</f>
        <v>0</v>
      </c>
      <c r="Q282" s="189">
        <v>0</v>
      </c>
      <c r="R282" s="189">
        <f>Q282*H282</f>
        <v>0</v>
      </c>
      <c r="S282" s="189">
        <v>0</v>
      </c>
      <c r="T282" s="190">
        <f>S282*H282</f>
        <v>0</v>
      </c>
      <c r="AR282" s="17" t="s">
        <v>605</v>
      </c>
      <c r="AT282" s="17" t="s">
        <v>600</v>
      </c>
      <c r="AU282" s="17" t="s">
        <v>525</v>
      </c>
      <c r="AY282" s="17" t="s">
        <v>598</v>
      </c>
      <c r="BE282" s="191">
        <f>IF(N282="základní",J282,0)</f>
        <v>0</v>
      </c>
      <c r="BF282" s="191">
        <f>IF(N282="snížená",J282,0)</f>
        <v>0</v>
      </c>
      <c r="BG282" s="191">
        <f>IF(N282="zákl. přenesená",J282,0)</f>
        <v>0</v>
      </c>
      <c r="BH282" s="191">
        <f>IF(N282="sníž. přenesená",J282,0)</f>
        <v>0</v>
      </c>
      <c r="BI282" s="191">
        <f>IF(N282="nulová",J282,0)</f>
        <v>0</v>
      </c>
      <c r="BJ282" s="17" t="s">
        <v>523</v>
      </c>
      <c r="BK282" s="191">
        <f>ROUND(I282*H282,2)</f>
        <v>0</v>
      </c>
      <c r="BL282" s="17" t="s">
        <v>605</v>
      </c>
      <c r="BM282" s="17" t="s">
        <v>879</v>
      </c>
    </row>
    <row r="283" spans="2:65" s="12" customFormat="1">
      <c r="B283" s="192"/>
      <c r="C283" s="193"/>
      <c r="D283" s="194" t="s">
        <v>607</v>
      </c>
      <c r="E283" s="195" t="s">
        <v>447</v>
      </c>
      <c r="F283" s="196" t="s">
        <v>1246</v>
      </c>
      <c r="G283" s="193"/>
      <c r="H283" s="197">
        <v>22.5</v>
      </c>
      <c r="I283" s="198"/>
      <c r="J283" s="193"/>
      <c r="K283" s="193"/>
      <c r="L283" s="199"/>
      <c r="M283" s="200"/>
      <c r="N283" s="201"/>
      <c r="O283" s="201"/>
      <c r="P283" s="201"/>
      <c r="Q283" s="201"/>
      <c r="R283" s="201"/>
      <c r="S283" s="201"/>
      <c r="T283" s="202"/>
      <c r="AT283" s="203" t="s">
        <v>607</v>
      </c>
      <c r="AU283" s="203" t="s">
        <v>525</v>
      </c>
      <c r="AV283" s="12" t="s">
        <v>525</v>
      </c>
      <c r="AW283" s="12" t="s">
        <v>478</v>
      </c>
      <c r="AX283" s="12" t="s">
        <v>516</v>
      </c>
      <c r="AY283" s="203" t="s">
        <v>598</v>
      </c>
    </row>
    <row r="284" spans="2:65" s="12" customFormat="1">
      <c r="B284" s="192"/>
      <c r="C284" s="193"/>
      <c r="D284" s="194" t="s">
        <v>607</v>
      </c>
      <c r="E284" s="195" t="s">
        <v>447</v>
      </c>
      <c r="F284" s="196" t="s">
        <v>1247</v>
      </c>
      <c r="G284" s="193"/>
      <c r="H284" s="197">
        <v>62.5</v>
      </c>
      <c r="I284" s="198"/>
      <c r="J284" s="193"/>
      <c r="K284" s="193"/>
      <c r="L284" s="199"/>
      <c r="M284" s="200"/>
      <c r="N284" s="201"/>
      <c r="O284" s="201"/>
      <c r="P284" s="201"/>
      <c r="Q284" s="201"/>
      <c r="R284" s="201"/>
      <c r="S284" s="201"/>
      <c r="T284" s="202"/>
      <c r="AT284" s="203" t="s">
        <v>607</v>
      </c>
      <c r="AU284" s="203" t="s">
        <v>525</v>
      </c>
      <c r="AV284" s="12" t="s">
        <v>525</v>
      </c>
      <c r="AW284" s="12" t="s">
        <v>478</v>
      </c>
      <c r="AX284" s="12" t="s">
        <v>516</v>
      </c>
      <c r="AY284" s="203" t="s">
        <v>598</v>
      </c>
    </row>
    <row r="285" spans="2:65" s="12" customFormat="1">
      <c r="B285" s="192"/>
      <c r="C285" s="193"/>
      <c r="D285" s="194" t="s">
        <v>607</v>
      </c>
      <c r="E285" s="195" t="s">
        <v>447</v>
      </c>
      <c r="F285" s="196" t="s">
        <v>1248</v>
      </c>
      <c r="G285" s="193"/>
      <c r="H285" s="197">
        <v>12.25</v>
      </c>
      <c r="I285" s="198"/>
      <c r="J285" s="193"/>
      <c r="K285" s="193"/>
      <c r="L285" s="199"/>
      <c r="M285" s="200"/>
      <c r="N285" s="201"/>
      <c r="O285" s="201"/>
      <c r="P285" s="201"/>
      <c r="Q285" s="201"/>
      <c r="R285" s="201"/>
      <c r="S285" s="201"/>
      <c r="T285" s="202"/>
      <c r="AT285" s="203" t="s">
        <v>607</v>
      </c>
      <c r="AU285" s="203" t="s">
        <v>525</v>
      </c>
      <c r="AV285" s="12" t="s">
        <v>525</v>
      </c>
      <c r="AW285" s="12" t="s">
        <v>478</v>
      </c>
      <c r="AX285" s="12" t="s">
        <v>516</v>
      </c>
      <c r="AY285" s="203" t="s">
        <v>598</v>
      </c>
    </row>
    <row r="286" spans="2:65" s="12" customFormat="1">
      <c r="B286" s="192"/>
      <c r="C286" s="193"/>
      <c r="D286" s="194" t="s">
        <v>607</v>
      </c>
      <c r="E286" s="195" t="s">
        <v>447</v>
      </c>
      <c r="F286" s="196" t="s">
        <v>1249</v>
      </c>
      <c r="G286" s="193"/>
      <c r="H286" s="197">
        <v>113.16</v>
      </c>
      <c r="I286" s="198"/>
      <c r="J286" s="193"/>
      <c r="K286" s="193"/>
      <c r="L286" s="199"/>
      <c r="M286" s="200"/>
      <c r="N286" s="201"/>
      <c r="O286" s="201"/>
      <c r="P286" s="201"/>
      <c r="Q286" s="201"/>
      <c r="R286" s="201"/>
      <c r="S286" s="201"/>
      <c r="T286" s="202"/>
      <c r="AT286" s="203" t="s">
        <v>607</v>
      </c>
      <c r="AU286" s="203" t="s">
        <v>525</v>
      </c>
      <c r="AV286" s="12" t="s">
        <v>525</v>
      </c>
      <c r="AW286" s="12" t="s">
        <v>478</v>
      </c>
      <c r="AX286" s="12" t="s">
        <v>516</v>
      </c>
      <c r="AY286" s="203" t="s">
        <v>598</v>
      </c>
    </row>
    <row r="287" spans="2:65" s="13" customFormat="1">
      <c r="B287" s="204"/>
      <c r="C287" s="205"/>
      <c r="D287" s="194" t="s">
        <v>607</v>
      </c>
      <c r="E287" s="206" t="s">
        <v>447</v>
      </c>
      <c r="F287" s="207" t="s">
        <v>627</v>
      </c>
      <c r="G287" s="205"/>
      <c r="H287" s="208">
        <v>210.41</v>
      </c>
      <c r="I287" s="209"/>
      <c r="J287" s="205"/>
      <c r="K287" s="205"/>
      <c r="L287" s="210"/>
      <c r="M287" s="211"/>
      <c r="N287" s="212"/>
      <c r="O287" s="212"/>
      <c r="P287" s="212"/>
      <c r="Q287" s="212"/>
      <c r="R287" s="212"/>
      <c r="S287" s="212"/>
      <c r="T287" s="213"/>
      <c r="AT287" s="214" t="s">
        <v>607</v>
      </c>
      <c r="AU287" s="214" t="s">
        <v>525</v>
      </c>
      <c r="AV287" s="13" t="s">
        <v>605</v>
      </c>
      <c r="AW287" s="13" t="s">
        <v>478</v>
      </c>
      <c r="AX287" s="13" t="s">
        <v>523</v>
      </c>
      <c r="AY287" s="214" t="s">
        <v>598</v>
      </c>
    </row>
    <row r="288" spans="2:65" s="1" customFormat="1" ht="16.5" customHeight="1">
      <c r="B288" s="34"/>
      <c r="C288" s="180" t="s">
        <v>896</v>
      </c>
      <c r="D288" s="180" t="s">
        <v>600</v>
      </c>
      <c r="E288" s="181" t="s">
        <v>881</v>
      </c>
      <c r="F288" s="182" t="s">
        <v>882</v>
      </c>
      <c r="G288" s="183" t="s">
        <v>603</v>
      </c>
      <c r="H288" s="184">
        <v>123.01</v>
      </c>
      <c r="I288" s="185"/>
      <c r="J288" s="186">
        <f>ROUND(I288*H288,2)</f>
        <v>0</v>
      </c>
      <c r="K288" s="182" t="s">
        <v>604</v>
      </c>
      <c r="L288" s="38"/>
      <c r="M288" s="187" t="s">
        <v>447</v>
      </c>
      <c r="N288" s="188" t="s">
        <v>487</v>
      </c>
      <c r="O288" s="60"/>
      <c r="P288" s="189">
        <f>O288*H288</f>
        <v>0</v>
      </c>
      <c r="Q288" s="189">
        <v>0</v>
      </c>
      <c r="R288" s="189">
        <f>Q288*H288</f>
        <v>0</v>
      </c>
      <c r="S288" s="189">
        <v>0</v>
      </c>
      <c r="T288" s="190">
        <f>S288*H288</f>
        <v>0</v>
      </c>
      <c r="AR288" s="17" t="s">
        <v>605</v>
      </c>
      <c r="AT288" s="17" t="s">
        <v>600</v>
      </c>
      <c r="AU288" s="17" t="s">
        <v>525</v>
      </c>
      <c r="AY288" s="17" t="s">
        <v>598</v>
      </c>
      <c r="BE288" s="191">
        <f>IF(N288="základní",J288,0)</f>
        <v>0</v>
      </c>
      <c r="BF288" s="191">
        <f>IF(N288="snížená",J288,0)</f>
        <v>0</v>
      </c>
      <c r="BG288" s="191">
        <f>IF(N288="zákl. přenesená",J288,0)</f>
        <v>0</v>
      </c>
      <c r="BH288" s="191">
        <f>IF(N288="sníž. přenesená",J288,0)</f>
        <v>0</v>
      </c>
      <c r="BI288" s="191">
        <f>IF(N288="nulová",J288,0)</f>
        <v>0</v>
      </c>
      <c r="BJ288" s="17" t="s">
        <v>523</v>
      </c>
      <c r="BK288" s="191">
        <f>ROUND(I288*H288,2)</f>
        <v>0</v>
      </c>
      <c r="BL288" s="17" t="s">
        <v>605</v>
      </c>
      <c r="BM288" s="17" t="s">
        <v>883</v>
      </c>
    </row>
    <row r="289" spans="2:65" s="12" customFormat="1">
      <c r="B289" s="192"/>
      <c r="C289" s="193"/>
      <c r="D289" s="194" t="s">
        <v>607</v>
      </c>
      <c r="E289" s="195" t="s">
        <v>447</v>
      </c>
      <c r="F289" s="196" t="s">
        <v>1238</v>
      </c>
      <c r="G289" s="193"/>
      <c r="H289" s="197">
        <v>9</v>
      </c>
      <c r="I289" s="198"/>
      <c r="J289" s="193"/>
      <c r="K289" s="193"/>
      <c r="L289" s="199"/>
      <c r="M289" s="200"/>
      <c r="N289" s="201"/>
      <c r="O289" s="201"/>
      <c r="P289" s="201"/>
      <c r="Q289" s="201"/>
      <c r="R289" s="201"/>
      <c r="S289" s="201"/>
      <c r="T289" s="202"/>
      <c r="AT289" s="203" t="s">
        <v>607</v>
      </c>
      <c r="AU289" s="203" t="s">
        <v>525</v>
      </c>
      <c r="AV289" s="12" t="s">
        <v>525</v>
      </c>
      <c r="AW289" s="12" t="s">
        <v>478</v>
      </c>
      <c r="AX289" s="12" t="s">
        <v>516</v>
      </c>
      <c r="AY289" s="203" t="s">
        <v>598</v>
      </c>
    </row>
    <row r="290" spans="2:65" s="12" customFormat="1">
      <c r="B290" s="192"/>
      <c r="C290" s="193"/>
      <c r="D290" s="194" t="s">
        <v>607</v>
      </c>
      <c r="E290" s="195" t="s">
        <v>447</v>
      </c>
      <c r="F290" s="196" t="s">
        <v>1239</v>
      </c>
      <c r="G290" s="193"/>
      <c r="H290" s="197">
        <v>30</v>
      </c>
      <c r="I290" s="198"/>
      <c r="J290" s="193"/>
      <c r="K290" s="193"/>
      <c r="L290" s="199"/>
      <c r="M290" s="200"/>
      <c r="N290" s="201"/>
      <c r="O290" s="201"/>
      <c r="P290" s="201"/>
      <c r="Q290" s="201"/>
      <c r="R290" s="201"/>
      <c r="S290" s="201"/>
      <c r="T290" s="202"/>
      <c r="AT290" s="203" t="s">
        <v>607</v>
      </c>
      <c r="AU290" s="203" t="s">
        <v>525</v>
      </c>
      <c r="AV290" s="12" t="s">
        <v>525</v>
      </c>
      <c r="AW290" s="12" t="s">
        <v>478</v>
      </c>
      <c r="AX290" s="12" t="s">
        <v>516</v>
      </c>
      <c r="AY290" s="203" t="s">
        <v>598</v>
      </c>
    </row>
    <row r="291" spans="2:65" s="12" customFormat="1">
      <c r="B291" s="192"/>
      <c r="C291" s="193"/>
      <c r="D291" s="194" t="s">
        <v>607</v>
      </c>
      <c r="E291" s="195" t="s">
        <v>447</v>
      </c>
      <c r="F291" s="196" t="s">
        <v>1240</v>
      </c>
      <c r="G291" s="193"/>
      <c r="H291" s="197">
        <v>6.25</v>
      </c>
      <c r="I291" s="198"/>
      <c r="J291" s="193"/>
      <c r="K291" s="193"/>
      <c r="L291" s="199"/>
      <c r="M291" s="200"/>
      <c r="N291" s="201"/>
      <c r="O291" s="201"/>
      <c r="P291" s="201"/>
      <c r="Q291" s="201"/>
      <c r="R291" s="201"/>
      <c r="S291" s="201"/>
      <c r="T291" s="202"/>
      <c r="AT291" s="203" t="s">
        <v>607</v>
      </c>
      <c r="AU291" s="203" t="s">
        <v>525</v>
      </c>
      <c r="AV291" s="12" t="s">
        <v>525</v>
      </c>
      <c r="AW291" s="12" t="s">
        <v>478</v>
      </c>
      <c r="AX291" s="12" t="s">
        <v>516</v>
      </c>
      <c r="AY291" s="203" t="s">
        <v>598</v>
      </c>
    </row>
    <row r="292" spans="2:65" s="12" customFormat="1">
      <c r="B292" s="192"/>
      <c r="C292" s="193"/>
      <c r="D292" s="194" t="s">
        <v>607</v>
      </c>
      <c r="E292" s="195" t="s">
        <v>447</v>
      </c>
      <c r="F292" s="196" t="s">
        <v>1241</v>
      </c>
      <c r="G292" s="193"/>
      <c r="H292" s="197">
        <v>77.760000000000005</v>
      </c>
      <c r="I292" s="198"/>
      <c r="J292" s="193"/>
      <c r="K292" s="193"/>
      <c r="L292" s="199"/>
      <c r="M292" s="200"/>
      <c r="N292" s="201"/>
      <c r="O292" s="201"/>
      <c r="P292" s="201"/>
      <c r="Q292" s="201"/>
      <c r="R292" s="201"/>
      <c r="S292" s="201"/>
      <c r="T292" s="202"/>
      <c r="AT292" s="203" t="s">
        <v>607</v>
      </c>
      <c r="AU292" s="203" t="s">
        <v>525</v>
      </c>
      <c r="AV292" s="12" t="s">
        <v>525</v>
      </c>
      <c r="AW292" s="12" t="s">
        <v>478</v>
      </c>
      <c r="AX292" s="12" t="s">
        <v>516</v>
      </c>
      <c r="AY292" s="203" t="s">
        <v>598</v>
      </c>
    </row>
    <row r="293" spans="2:65" s="13" customFormat="1">
      <c r="B293" s="204"/>
      <c r="C293" s="205"/>
      <c r="D293" s="194" t="s">
        <v>607</v>
      </c>
      <c r="E293" s="206" t="s">
        <v>447</v>
      </c>
      <c r="F293" s="207" t="s">
        <v>627</v>
      </c>
      <c r="G293" s="205"/>
      <c r="H293" s="208">
        <v>123.01</v>
      </c>
      <c r="I293" s="209"/>
      <c r="J293" s="205"/>
      <c r="K293" s="205"/>
      <c r="L293" s="210"/>
      <c r="M293" s="211"/>
      <c r="N293" s="212"/>
      <c r="O293" s="212"/>
      <c r="P293" s="212"/>
      <c r="Q293" s="212"/>
      <c r="R293" s="212"/>
      <c r="S293" s="212"/>
      <c r="T293" s="213"/>
      <c r="AT293" s="214" t="s">
        <v>607</v>
      </c>
      <c r="AU293" s="214" t="s">
        <v>525</v>
      </c>
      <c r="AV293" s="13" t="s">
        <v>605</v>
      </c>
      <c r="AW293" s="13" t="s">
        <v>478</v>
      </c>
      <c r="AX293" s="13" t="s">
        <v>523</v>
      </c>
      <c r="AY293" s="214" t="s">
        <v>598</v>
      </c>
    </row>
    <row r="294" spans="2:65" s="1" customFormat="1" ht="16.5" customHeight="1">
      <c r="B294" s="34"/>
      <c r="C294" s="180" t="s">
        <v>900</v>
      </c>
      <c r="D294" s="180" t="s">
        <v>600</v>
      </c>
      <c r="E294" s="181" t="s">
        <v>885</v>
      </c>
      <c r="F294" s="182" t="s">
        <v>886</v>
      </c>
      <c r="G294" s="183" t="s">
        <v>603</v>
      </c>
      <c r="H294" s="184">
        <v>39</v>
      </c>
      <c r="I294" s="185"/>
      <c r="J294" s="186">
        <f>ROUND(I294*H294,2)</f>
        <v>0</v>
      </c>
      <c r="K294" s="182" t="s">
        <v>604</v>
      </c>
      <c r="L294" s="38"/>
      <c r="M294" s="187" t="s">
        <v>447</v>
      </c>
      <c r="N294" s="188" t="s">
        <v>487</v>
      </c>
      <c r="O294" s="60"/>
      <c r="P294" s="189">
        <f>O294*H294</f>
        <v>0</v>
      </c>
      <c r="Q294" s="189">
        <v>0</v>
      </c>
      <c r="R294" s="189">
        <f>Q294*H294</f>
        <v>0</v>
      </c>
      <c r="S294" s="189">
        <v>0</v>
      </c>
      <c r="T294" s="190">
        <f>S294*H294</f>
        <v>0</v>
      </c>
      <c r="AR294" s="17" t="s">
        <v>605</v>
      </c>
      <c r="AT294" s="17" t="s">
        <v>600</v>
      </c>
      <c r="AU294" s="17" t="s">
        <v>525</v>
      </c>
      <c r="AY294" s="17" t="s">
        <v>598</v>
      </c>
      <c r="BE294" s="191">
        <f>IF(N294="základní",J294,0)</f>
        <v>0</v>
      </c>
      <c r="BF294" s="191">
        <f>IF(N294="snížená",J294,0)</f>
        <v>0</v>
      </c>
      <c r="BG294" s="191">
        <f>IF(N294="zákl. přenesená",J294,0)</f>
        <v>0</v>
      </c>
      <c r="BH294" s="191">
        <f>IF(N294="sníž. přenesená",J294,0)</f>
        <v>0</v>
      </c>
      <c r="BI294" s="191">
        <f>IF(N294="nulová",J294,0)</f>
        <v>0</v>
      </c>
      <c r="BJ294" s="17" t="s">
        <v>523</v>
      </c>
      <c r="BK294" s="191">
        <f>ROUND(I294*H294,2)</f>
        <v>0</v>
      </c>
      <c r="BL294" s="17" t="s">
        <v>605</v>
      </c>
      <c r="BM294" s="17" t="s">
        <v>887</v>
      </c>
    </row>
    <row r="295" spans="2:65" s="12" customFormat="1">
      <c r="B295" s="192"/>
      <c r="C295" s="193"/>
      <c r="D295" s="194" t="s">
        <v>607</v>
      </c>
      <c r="E295" s="195" t="s">
        <v>447</v>
      </c>
      <c r="F295" s="196" t="s">
        <v>1242</v>
      </c>
      <c r="G295" s="193"/>
      <c r="H295" s="197">
        <v>15</v>
      </c>
      <c r="I295" s="198"/>
      <c r="J295" s="193"/>
      <c r="K295" s="193"/>
      <c r="L295" s="199"/>
      <c r="M295" s="200"/>
      <c r="N295" s="201"/>
      <c r="O295" s="201"/>
      <c r="P295" s="201"/>
      <c r="Q295" s="201"/>
      <c r="R295" s="201"/>
      <c r="S295" s="201"/>
      <c r="T295" s="202"/>
      <c r="AT295" s="203" t="s">
        <v>607</v>
      </c>
      <c r="AU295" s="203" t="s">
        <v>525</v>
      </c>
      <c r="AV295" s="12" t="s">
        <v>525</v>
      </c>
      <c r="AW295" s="12" t="s">
        <v>478</v>
      </c>
      <c r="AX295" s="12" t="s">
        <v>516</v>
      </c>
      <c r="AY295" s="203" t="s">
        <v>598</v>
      </c>
    </row>
    <row r="296" spans="2:65" s="12" customFormat="1">
      <c r="B296" s="192"/>
      <c r="C296" s="193"/>
      <c r="D296" s="194" t="s">
        <v>607</v>
      </c>
      <c r="E296" s="195" t="s">
        <v>447</v>
      </c>
      <c r="F296" s="196" t="s">
        <v>1243</v>
      </c>
      <c r="G296" s="193"/>
      <c r="H296" s="197">
        <v>24</v>
      </c>
      <c r="I296" s="198"/>
      <c r="J296" s="193"/>
      <c r="K296" s="193"/>
      <c r="L296" s="199"/>
      <c r="M296" s="200"/>
      <c r="N296" s="201"/>
      <c r="O296" s="201"/>
      <c r="P296" s="201"/>
      <c r="Q296" s="201"/>
      <c r="R296" s="201"/>
      <c r="S296" s="201"/>
      <c r="T296" s="202"/>
      <c r="AT296" s="203" t="s">
        <v>607</v>
      </c>
      <c r="AU296" s="203" t="s">
        <v>525</v>
      </c>
      <c r="AV296" s="12" t="s">
        <v>525</v>
      </c>
      <c r="AW296" s="12" t="s">
        <v>478</v>
      </c>
      <c r="AX296" s="12" t="s">
        <v>516</v>
      </c>
      <c r="AY296" s="203" t="s">
        <v>598</v>
      </c>
    </row>
    <row r="297" spans="2:65" s="13" customFormat="1">
      <c r="B297" s="204"/>
      <c r="C297" s="205"/>
      <c r="D297" s="194" t="s">
        <v>607</v>
      </c>
      <c r="E297" s="206" t="s">
        <v>447</v>
      </c>
      <c r="F297" s="207" t="s">
        <v>627</v>
      </c>
      <c r="G297" s="205"/>
      <c r="H297" s="208">
        <v>39</v>
      </c>
      <c r="I297" s="209"/>
      <c r="J297" s="205"/>
      <c r="K297" s="205"/>
      <c r="L297" s="210"/>
      <c r="M297" s="211"/>
      <c r="N297" s="212"/>
      <c r="O297" s="212"/>
      <c r="P297" s="212"/>
      <c r="Q297" s="212"/>
      <c r="R297" s="212"/>
      <c r="S297" s="212"/>
      <c r="T297" s="213"/>
      <c r="AT297" s="214" t="s">
        <v>607</v>
      </c>
      <c r="AU297" s="214" t="s">
        <v>525</v>
      </c>
      <c r="AV297" s="13" t="s">
        <v>605</v>
      </c>
      <c r="AW297" s="13" t="s">
        <v>478</v>
      </c>
      <c r="AX297" s="13" t="s">
        <v>523</v>
      </c>
      <c r="AY297" s="214" t="s">
        <v>598</v>
      </c>
    </row>
    <row r="298" spans="2:65" s="1" customFormat="1" ht="16.5" customHeight="1">
      <c r="B298" s="34"/>
      <c r="C298" s="180" t="s">
        <v>904</v>
      </c>
      <c r="D298" s="180" t="s">
        <v>600</v>
      </c>
      <c r="E298" s="181" t="s">
        <v>889</v>
      </c>
      <c r="F298" s="182" t="s">
        <v>890</v>
      </c>
      <c r="G298" s="183" t="s">
        <v>603</v>
      </c>
      <c r="H298" s="184">
        <v>123.01</v>
      </c>
      <c r="I298" s="185"/>
      <c r="J298" s="186">
        <f>ROUND(I298*H298,2)</f>
        <v>0</v>
      </c>
      <c r="K298" s="182" t="s">
        <v>604</v>
      </c>
      <c r="L298" s="38"/>
      <c r="M298" s="187" t="s">
        <v>447</v>
      </c>
      <c r="N298" s="188" t="s">
        <v>487</v>
      </c>
      <c r="O298" s="60"/>
      <c r="P298" s="189">
        <f>O298*H298</f>
        <v>0</v>
      </c>
      <c r="Q298" s="189">
        <v>0</v>
      </c>
      <c r="R298" s="189">
        <f>Q298*H298</f>
        <v>0</v>
      </c>
      <c r="S298" s="189">
        <v>0</v>
      </c>
      <c r="T298" s="190">
        <f>S298*H298</f>
        <v>0</v>
      </c>
      <c r="AR298" s="17" t="s">
        <v>605</v>
      </c>
      <c r="AT298" s="17" t="s">
        <v>600</v>
      </c>
      <c r="AU298" s="17" t="s">
        <v>525</v>
      </c>
      <c r="AY298" s="17" t="s">
        <v>598</v>
      </c>
      <c r="BE298" s="191">
        <f>IF(N298="základní",J298,0)</f>
        <v>0</v>
      </c>
      <c r="BF298" s="191">
        <f>IF(N298="snížená",J298,0)</f>
        <v>0</v>
      </c>
      <c r="BG298" s="191">
        <f>IF(N298="zákl. přenesená",J298,0)</f>
        <v>0</v>
      </c>
      <c r="BH298" s="191">
        <f>IF(N298="sníž. přenesená",J298,0)</f>
        <v>0</v>
      </c>
      <c r="BI298" s="191">
        <f>IF(N298="nulová",J298,0)</f>
        <v>0</v>
      </c>
      <c r="BJ298" s="17" t="s">
        <v>523</v>
      </c>
      <c r="BK298" s="191">
        <f>ROUND(I298*H298,2)</f>
        <v>0</v>
      </c>
      <c r="BL298" s="17" t="s">
        <v>605</v>
      </c>
      <c r="BM298" s="17" t="s">
        <v>891</v>
      </c>
    </row>
    <row r="299" spans="2:65" s="1" customFormat="1" ht="16.5" customHeight="1">
      <c r="B299" s="34"/>
      <c r="C299" s="180" t="s">
        <v>915</v>
      </c>
      <c r="D299" s="180" t="s">
        <v>600</v>
      </c>
      <c r="E299" s="181" t="s">
        <v>79</v>
      </c>
      <c r="F299" s="182" t="s">
        <v>80</v>
      </c>
      <c r="G299" s="183" t="s">
        <v>603</v>
      </c>
      <c r="H299" s="184">
        <v>12</v>
      </c>
      <c r="I299" s="185"/>
      <c r="J299" s="186">
        <f>ROUND(I299*H299,2)</f>
        <v>0</v>
      </c>
      <c r="K299" s="182" t="s">
        <v>604</v>
      </c>
      <c r="L299" s="38"/>
      <c r="M299" s="187" t="s">
        <v>447</v>
      </c>
      <c r="N299" s="188" t="s">
        <v>487</v>
      </c>
      <c r="O299" s="60"/>
      <c r="P299" s="189">
        <f>O299*H299</f>
        <v>0</v>
      </c>
      <c r="Q299" s="189">
        <v>0.1837</v>
      </c>
      <c r="R299" s="189">
        <f>Q299*H299</f>
        <v>2.2044000000000001</v>
      </c>
      <c r="S299" s="189">
        <v>0</v>
      </c>
      <c r="T299" s="190">
        <f>S299*H299</f>
        <v>0</v>
      </c>
      <c r="AR299" s="17" t="s">
        <v>605</v>
      </c>
      <c r="AT299" s="17" t="s">
        <v>600</v>
      </c>
      <c r="AU299" s="17" t="s">
        <v>525</v>
      </c>
      <c r="AY299" s="17" t="s">
        <v>598</v>
      </c>
      <c r="BE299" s="191">
        <f>IF(N299="základní",J299,0)</f>
        <v>0</v>
      </c>
      <c r="BF299" s="191">
        <f>IF(N299="snížená",J299,0)</f>
        <v>0</v>
      </c>
      <c r="BG299" s="191">
        <f>IF(N299="zákl. přenesená",J299,0)</f>
        <v>0</v>
      </c>
      <c r="BH299" s="191">
        <f>IF(N299="sníž. přenesená",J299,0)</f>
        <v>0</v>
      </c>
      <c r="BI299" s="191">
        <f>IF(N299="nulová",J299,0)</f>
        <v>0</v>
      </c>
      <c r="BJ299" s="17" t="s">
        <v>523</v>
      </c>
      <c r="BK299" s="191">
        <f>ROUND(I299*H299,2)</f>
        <v>0</v>
      </c>
      <c r="BL299" s="17" t="s">
        <v>605</v>
      </c>
      <c r="BM299" s="17" t="s">
        <v>81</v>
      </c>
    </row>
    <row r="300" spans="2:65" s="12" customFormat="1">
      <c r="B300" s="192"/>
      <c r="C300" s="193"/>
      <c r="D300" s="194" t="s">
        <v>607</v>
      </c>
      <c r="E300" s="195" t="s">
        <v>447</v>
      </c>
      <c r="F300" s="196" t="s">
        <v>1232</v>
      </c>
      <c r="G300" s="193"/>
      <c r="H300" s="197">
        <v>6</v>
      </c>
      <c r="I300" s="198"/>
      <c r="J300" s="193"/>
      <c r="K300" s="193"/>
      <c r="L300" s="199"/>
      <c r="M300" s="200"/>
      <c r="N300" s="201"/>
      <c r="O300" s="201"/>
      <c r="P300" s="201"/>
      <c r="Q300" s="201"/>
      <c r="R300" s="201"/>
      <c r="S300" s="201"/>
      <c r="T300" s="202"/>
      <c r="AT300" s="203" t="s">
        <v>607</v>
      </c>
      <c r="AU300" s="203" t="s">
        <v>525</v>
      </c>
      <c r="AV300" s="12" t="s">
        <v>525</v>
      </c>
      <c r="AW300" s="12" t="s">
        <v>478</v>
      </c>
      <c r="AX300" s="12" t="s">
        <v>516</v>
      </c>
      <c r="AY300" s="203" t="s">
        <v>598</v>
      </c>
    </row>
    <row r="301" spans="2:65" s="12" customFormat="1">
      <c r="B301" s="192"/>
      <c r="C301" s="193"/>
      <c r="D301" s="194" t="s">
        <v>607</v>
      </c>
      <c r="E301" s="195" t="s">
        <v>447</v>
      </c>
      <c r="F301" s="196" t="s">
        <v>1233</v>
      </c>
      <c r="G301" s="193"/>
      <c r="H301" s="197">
        <v>6</v>
      </c>
      <c r="I301" s="198"/>
      <c r="J301" s="193"/>
      <c r="K301" s="193"/>
      <c r="L301" s="199"/>
      <c r="M301" s="200"/>
      <c r="N301" s="201"/>
      <c r="O301" s="201"/>
      <c r="P301" s="201"/>
      <c r="Q301" s="201"/>
      <c r="R301" s="201"/>
      <c r="S301" s="201"/>
      <c r="T301" s="202"/>
      <c r="AT301" s="203" t="s">
        <v>607</v>
      </c>
      <c r="AU301" s="203" t="s">
        <v>525</v>
      </c>
      <c r="AV301" s="12" t="s">
        <v>525</v>
      </c>
      <c r="AW301" s="12" t="s">
        <v>478</v>
      </c>
      <c r="AX301" s="12" t="s">
        <v>516</v>
      </c>
      <c r="AY301" s="203" t="s">
        <v>598</v>
      </c>
    </row>
    <row r="302" spans="2:65" s="13" customFormat="1">
      <c r="B302" s="204"/>
      <c r="C302" s="205"/>
      <c r="D302" s="194" t="s">
        <v>607</v>
      </c>
      <c r="E302" s="206" t="s">
        <v>447</v>
      </c>
      <c r="F302" s="207" t="s">
        <v>627</v>
      </c>
      <c r="G302" s="205"/>
      <c r="H302" s="208">
        <v>12</v>
      </c>
      <c r="I302" s="209"/>
      <c r="J302" s="205"/>
      <c r="K302" s="205"/>
      <c r="L302" s="210"/>
      <c r="M302" s="211"/>
      <c r="N302" s="212"/>
      <c r="O302" s="212"/>
      <c r="P302" s="212"/>
      <c r="Q302" s="212"/>
      <c r="R302" s="212"/>
      <c r="S302" s="212"/>
      <c r="T302" s="213"/>
      <c r="AT302" s="214" t="s">
        <v>607</v>
      </c>
      <c r="AU302" s="214" t="s">
        <v>525</v>
      </c>
      <c r="AV302" s="13" t="s">
        <v>605</v>
      </c>
      <c r="AW302" s="13" t="s">
        <v>478</v>
      </c>
      <c r="AX302" s="13" t="s">
        <v>523</v>
      </c>
      <c r="AY302" s="214" t="s">
        <v>598</v>
      </c>
    </row>
    <row r="303" spans="2:65" s="1" customFormat="1" ht="16.5" customHeight="1">
      <c r="B303" s="34"/>
      <c r="C303" s="226" t="s">
        <v>922</v>
      </c>
      <c r="D303" s="226" t="s">
        <v>712</v>
      </c>
      <c r="E303" s="227" t="s">
        <v>82</v>
      </c>
      <c r="F303" s="228" t="s">
        <v>83</v>
      </c>
      <c r="G303" s="229" t="s">
        <v>768</v>
      </c>
      <c r="H303" s="230">
        <v>2.4</v>
      </c>
      <c r="I303" s="231"/>
      <c r="J303" s="232">
        <f>ROUND(I303*H303,2)</f>
        <v>0</v>
      </c>
      <c r="K303" s="228" t="s">
        <v>604</v>
      </c>
      <c r="L303" s="233"/>
      <c r="M303" s="234" t="s">
        <v>447</v>
      </c>
      <c r="N303" s="235" t="s">
        <v>487</v>
      </c>
      <c r="O303" s="60"/>
      <c r="P303" s="189">
        <f>O303*H303</f>
        <v>0</v>
      </c>
      <c r="Q303" s="189">
        <v>1</v>
      </c>
      <c r="R303" s="189">
        <f>Q303*H303</f>
        <v>2.4</v>
      </c>
      <c r="S303" s="189">
        <v>0</v>
      </c>
      <c r="T303" s="190">
        <f>S303*H303</f>
        <v>0</v>
      </c>
      <c r="AR303" s="17" t="s">
        <v>639</v>
      </c>
      <c r="AT303" s="17" t="s">
        <v>712</v>
      </c>
      <c r="AU303" s="17" t="s">
        <v>525</v>
      </c>
      <c r="AY303" s="17" t="s">
        <v>598</v>
      </c>
      <c r="BE303" s="191">
        <f>IF(N303="základní",J303,0)</f>
        <v>0</v>
      </c>
      <c r="BF303" s="191">
        <f>IF(N303="snížená",J303,0)</f>
        <v>0</v>
      </c>
      <c r="BG303" s="191">
        <f>IF(N303="zákl. přenesená",J303,0)</f>
        <v>0</v>
      </c>
      <c r="BH303" s="191">
        <f>IF(N303="sníž. přenesená",J303,0)</f>
        <v>0</v>
      </c>
      <c r="BI303" s="191">
        <f>IF(N303="nulová",J303,0)</f>
        <v>0</v>
      </c>
      <c r="BJ303" s="17" t="s">
        <v>523</v>
      </c>
      <c r="BK303" s="191">
        <f>ROUND(I303*H303,2)</f>
        <v>0</v>
      </c>
      <c r="BL303" s="17" t="s">
        <v>605</v>
      </c>
      <c r="BM303" s="17" t="s">
        <v>84</v>
      </c>
    </row>
    <row r="304" spans="2:65" s="12" customFormat="1">
      <c r="B304" s="192"/>
      <c r="C304" s="193"/>
      <c r="D304" s="194" t="s">
        <v>607</v>
      </c>
      <c r="E304" s="193"/>
      <c r="F304" s="196" t="s">
        <v>85</v>
      </c>
      <c r="G304" s="193"/>
      <c r="H304" s="197">
        <v>2.4</v>
      </c>
      <c r="I304" s="198"/>
      <c r="J304" s="193"/>
      <c r="K304" s="193"/>
      <c r="L304" s="199"/>
      <c r="M304" s="200"/>
      <c r="N304" s="201"/>
      <c r="O304" s="201"/>
      <c r="P304" s="201"/>
      <c r="Q304" s="201"/>
      <c r="R304" s="201"/>
      <c r="S304" s="201"/>
      <c r="T304" s="202"/>
      <c r="AT304" s="203" t="s">
        <v>607</v>
      </c>
      <c r="AU304" s="203" t="s">
        <v>525</v>
      </c>
      <c r="AV304" s="12" t="s">
        <v>525</v>
      </c>
      <c r="AW304" s="12" t="s">
        <v>450</v>
      </c>
      <c r="AX304" s="12" t="s">
        <v>523</v>
      </c>
      <c r="AY304" s="203" t="s">
        <v>598</v>
      </c>
    </row>
    <row r="305" spans="2:65" s="1" customFormat="1" ht="16.5" customHeight="1">
      <c r="B305" s="34"/>
      <c r="C305" s="180" t="s">
        <v>928</v>
      </c>
      <c r="D305" s="180" t="s">
        <v>600</v>
      </c>
      <c r="E305" s="181" t="s">
        <v>905</v>
      </c>
      <c r="F305" s="182" t="s">
        <v>906</v>
      </c>
      <c r="G305" s="183" t="s">
        <v>700</v>
      </c>
      <c r="H305" s="184">
        <v>313.8</v>
      </c>
      <c r="I305" s="185"/>
      <c r="J305" s="186">
        <f>ROUND(I305*H305,2)</f>
        <v>0</v>
      </c>
      <c r="K305" s="182" t="s">
        <v>604</v>
      </c>
      <c r="L305" s="38"/>
      <c r="M305" s="187" t="s">
        <v>447</v>
      </c>
      <c r="N305" s="188" t="s">
        <v>487</v>
      </c>
      <c r="O305" s="60"/>
      <c r="P305" s="189">
        <f>O305*H305</f>
        <v>0</v>
      </c>
      <c r="Q305" s="189">
        <v>3.5999999999999999E-3</v>
      </c>
      <c r="R305" s="189">
        <f>Q305*H305</f>
        <v>1.12968</v>
      </c>
      <c r="S305" s="189">
        <v>0</v>
      </c>
      <c r="T305" s="190">
        <f>S305*H305</f>
        <v>0</v>
      </c>
      <c r="AR305" s="17" t="s">
        <v>605</v>
      </c>
      <c r="AT305" s="17" t="s">
        <v>600</v>
      </c>
      <c r="AU305" s="17" t="s">
        <v>525</v>
      </c>
      <c r="AY305" s="17" t="s">
        <v>598</v>
      </c>
      <c r="BE305" s="191">
        <f>IF(N305="základní",J305,0)</f>
        <v>0</v>
      </c>
      <c r="BF305" s="191">
        <f>IF(N305="snížená",J305,0)</f>
        <v>0</v>
      </c>
      <c r="BG305" s="191">
        <f>IF(N305="zákl. přenesená",J305,0)</f>
        <v>0</v>
      </c>
      <c r="BH305" s="191">
        <f>IF(N305="sníž. přenesená",J305,0)</f>
        <v>0</v>
      </c>
      <c r="BI305" s="191">
        <f>IF(N305="nulová",J305,0)</f>
        <v>0</v>
      </c>
      <c r="BJ305" s="17" t="s">
        <v>523</v>
      </c>
      <c r="BK305" s="191">
        <f>ROUND(I305*H305,2)</f>
        <v>0</v>
      </c>
      <c r="BL305" s="17" t="s">
        <v>605</v>
      </c>
      <c r="BM305" s="17" t="s">
        <v>907</v>
      </c>
    </row>
    <row r="306" spans="2:65" s="12" customFormat="1">
      <c r="B306" s="192"/>
      <c r="C306" s="193"/>
      <c r="D306" s="194" t="s">
        <v>607</v>
      </c>
      <c r="E306" s="195" t="s">
        <v>447</v>
      </c>
      <c r="F306" s="196" t="s">
        <v>86</v>
      </c>
      <c r="G306" s="193"/>
      <c r="H306" s="197">
        <v>55</v>
      </c>
      <c r="I306" s="198"/>
      <c r="J306" s="193"/>
      <c r="K306" s="193"/>
      <c r="L306" s="199"/>
      <c r="M306" s="200"/>
      <c r="N306" s="201"/>
      <c r="O306" s="201"/>
      <c r="P306" s="201"/>
      <c r="Q306" s="201"/>
      <c r="R306" s="201"/>
      <c r="S306" s="201"/>
      <c r="T306" s="202"/>
      <c r="AT306" s="203" t="s">
        <v>607</v>
      </c>
      <c r="AU306" s="203" t="s">
        <v>525</v>
      </c>
      <c r="AV306" s="12" t="s">
        <v>525</v>
      </c>
      <c r="AW306" s="12" t="s">
        <v>478</v>
      </c>
      <c r="AX306" s="12" t="s">
        <v>516</v>
      </c>
      <c r="AY306" s="203" t="s">
        <v>598</v>
      </c>
    </row>
    <row r="307" spans="2:65" s="12" customFormat="1">
      <c r="B307" s="192"/>
      <c r="C307" s="193"/>
      <c r="D307" s="194" t="s">
        <v>607</v>
      </c>
      <c r="E307" s="195" t="s">
        <v>447</v>
      </c>
      <c r="F307" s="196" t="s">
        <v>87</v>
      </c>
      <c r="G307" s="193"/>
      <c r="H307" s="197">
        <v>60</v>
      </c>
      <c r="I307" s="198"/>
      <c r="J307" s="193"/>
      <c r="K307" s="193"/>
      <c r="L307" s="199"/>
      <c r="M307" s="200"/>
      <c r="N307" s="201"/>
      <c r="O307" s="201"/>
      <c r="P307" s="201"/>
      <c r="Q307" s="201"/>
      <c r="R307" s="201"/>
      <c r="S307" s="201"/>
      <c r="T307" s="202"/>
      <c r="AT307" s="203" t="s">
        <v>607</v>
      </c>
      <c r="AU307" s="203" t="s">
        <v>525</v>
      </c>
      <c r="AV307" s="12" t="s">
        <v>525</v>
      </c>
      <c r="AW307" s="12" t="s">
        <v>478</v>
      </c>
      <c r="AX307" s="12" t="s">
        <v>516</v>
      </c>
      <c r="AY307" s="203" t="s">
        <v>598</v>
      </c>
    </row>
    <row r="308" spans="2:65" s="12" customFormat="1">
      <c r="B308" s="192"/>
      <c r="C308" s="193"/>
      <c r="D308" s="194" t="s">
        <v>607</v>
      </c>
      <c r="E308" s="195" t="s">
        <v>447</v>
      </c>
      <c r="F308" s="196" t="s">
        <v>88</v>
      </c>
      <c r="G308" s="193"/>
      <c r="H308" s="197">
        <v>33</v>
      </c>
      <c r="I308" s="198"/>
      <c r="J308" s="193"/>
      <c r="K308" s="193"/>
      <c r="L308" s="199"/>
      <c r="M308" s="200"/>
      <c r="N308" s="201"/>
      <c r="O308" s="201"/>
      <c r="P308" s="201"/>
      <c r="Q308" s="201"/>
      <c r="R308" s="201"/>
      <c r="S308" s="201"/>
      <c r="T308" s="202"/>
      <c r="AT308" s="203" t="s">
        <v>607</v>
      </c>
      <c r="AU308" s="203" t="s">
        <v>525</v>
      </c>
      <c r="AV308" s="12" t="s">
        <v>525</v>
      </c>
      <c r="AW308" s="12" t="s">
        <v>478</v>
      </c>
      <c r="AX308" s="12" t="s">
        <v>516</v>
      </c>
      <c r="AY308" s="203" t="s">
        <v>598</v>
      </c>
    </row>
    <row r="309" spans="2:65" s="12" customFormat="1">
      <c r="B309" s="192"/>
      <c r="C309" s="193"/>
      <c r="D309" s="194" t="s">
        <v>607</v>
      </c>
      <c r="E309" s="195" t="s">
        <v>447</v>
      </c>
      <c r="F309" s="196" t="s">
        <v>89</v>
      </c>
      <c r="G309" s="193"/>
      <c r="H309" s="197">
        <v>75</v>
      </c>
      <c r="I309" s="198"/>
      <c r="J309" s="193"/>
      <c r="K309" s="193"/>
      <c r="L309" s="199"/>
      <c r="M309" s="200"/>
      <c r="N309" s="201"/>
      <c r="O309" s="201"/>
      <c r="P309" s="201"/>
      <c r="Q309" s="201"/>
      <c r="R309" s="201"/>
      <c r="S309" s="201"/>
      <c r="T309" s="202"/>
      <c r="AT309" s="203" t="s">
        <v>607</v>
      </c>
      <c r="AU309" s="203" t="s">
        <v>525</v>
      </c>
      <c r="AV309" s="12" t="s">
        <v>525</v>
      </c>
      <c r="AW309" s="12" t="s">
        <v>478</v>
      </c>
      <c r="AX309" s="12" t="s">
        <v>516</v>
      </c>
      <c r="AY309" s="203" t="s">
        <v>598</v>
      </c>
    </row>
    <row r="310" spans="2:65" s="12" customFormat="1">
      <c r="B310" s="192"/>
      <c r="C310" s="193"/>
      <c r="D310" s="194" t="s">
        <v>607</v>
      </c>
      <c r="E310" s="195" t="s">
        <v>447</v>
      </c>
      <c r="F310" s="196" t="s">
        <v>90</v>
      </c>
      <c r="G310" s="193"/>
      <c r="H310" s="197">
        <v>14</v>
      </c>
      <c r="I310" s="198"/>
      <c r="J310" s="193"/>
      <c r="K310" s="193"/>
      <c r="L310" s="199"/>
      <c r="M310" s="200"/>
      <c r="N310" s="201"/>
      <c r="O310" s="201"/>
      <c r="P310" s="201"/>
      <c r="Q310" s="201"/>
      <c r="R310" s="201"/>
      <c r="S310" s="201"/>
      <c r="T310" s="202"/>
      <c r="AT310" s="203" t="s">
        <v>607</v>
      </c>
      <c r="AU310" s="203" t="s">
        <v>525</v>
      </c>
      <c r="AV310" s="12" t="s">
        <v>525</v>
      </c>
      <c r="AW310" s="12" t="s">
        <v>478</v>
      </c>
      <c r="AX310" s="12" t="s">
        <v>516</v>
      </c>
      <c r="AY310" s="203" t="s">
        <v>598</v>
      </c>
    </row>
    <row r="311" spans="2:65" s="12" customFormat="1">
      <c r="B311" s="192"/>
      <c r="C311" s="193"/>
      <c r="D311" s="194" t="s">
        <v>607</v>
      </c>
      <c r="E311" s="195" t="s">
        <v>447</v>
      </c>
      <c r="F311" s="196" t="s">
        <v>91</v>
      </c>
      <c r="G311" s="193"/>
      <c r="H311" s="197">
        <v>76.8</v>
      </c>
      <c r="I311" s="198"/>
      <c r="J311" s="193"/>
      <c r="K311" s="193"/>
      <c r="L311" s="199"/>
      <c r="M311" s="200"/>
      <c r="N311" s="201"/>
      <c r="O311" s="201"/>
      <c r="P311" s="201"/>
      <c r="Q311" s="201"/>
      <c r="R311" s="201"/>
      <c r="S311" s="201"/>
      <c r="T311" s="202"/>
      <c r="AT311" s="203" t="s">
        <v>607</v>
      </c>
      <c r="AU311" s="203" t="s">
        <v>525</v>
      </c>
      <c r="AV311" s="12" t="s">
        <v>525</v>
      </c>
      <c r="AW311" s="12" t="s">
        <v>478</v>
      </c>
      <c r="AX311" s="12" t="s">
        <v>516</v>
      </c>
      <c r="AY311" s="203" t="s">
        <v>598</v>
      </c>
    </row>
    <row r="312" spans="2:65" s="13" customFormat="1">
      <c r="B312" s="204"/>
      <c r="C312" s="205"/>
      <c r="D312" s="194" t="s">
        <v>607</v>
      </c>
      <c r="E312" s="206" t="s">
        <v>447</v>
      </c>
      <c r="F312" s="207" t="s">
        <v>627</v>
      </c>
      <c r="G312" s="205"/>
      <c r="H312" s="208">
        <v>313.8</v>
      </c>
      <c r="I312" s="209"/>
      <c r="J312" s="205"/>
      <c r="K312" s="205"/>
      <c r="L312" s="210"/>
      <c r="M312" s="211"/>
      <c r="N312" s="212"/>
      <c r="O312" s="212"/>
      <c r="P312" s="212"/>
      <c r="Q312" s="212"/>
      <c r="R312" s="212"/>
      <c r="S312" s="212"/>
      <c r="T312" s="213"/>
      <c r="AT312" s="214" t="s">
        <v>607</v>
      </c>
      <c r="AU312" s="214" t="s">
        <v>525</v>
      </c>
      <c r="AV312" s="13" t="s">
        <v>605</v>
      </c>
      <c r="AW312" s="13" t="s">
        <v>478</v>
      </c>
      <c r="AX312" s="13" t="s">
        <v>523</v>
      </c>
      <c r="AY312" s="214" t="s">
        <v>598</v>
      </c>
    </row>
    <row r="313" spans="2:65" s="11" customFormat="1" ht="22.9" customHeight="1">
      <c r="B313" s="164"/>
      <c r="C313" s="165"/>
      <c r="D313" s="166" t="s">
        <v>515</v>
      </c>
      <c r="E313" s="178" t="s">
        <v>639</v>
      </c>
      <c r="F313" s="178" t="s">
        <v>914</v>
      </c>
      <c r="G313" s="165"/>
      <c r="H313" s="165"/>
      <c r="I313" s="168"/>
      <c r="J313" s="179">
        <f>BK313</f>
        <v>0</v>
      </c>
      <c r="K313" s="165"/>
      <c r="L313" s="170"/>
      <c r="M313" s="171"/>
      <c r="N313" s="172"/>
      <c r="O313" s="172"/>
      <c r="P313" s="173">
        <f>SUM(P314:P332)</f>
        <v>0</v>
      </c>
      <c r="Q313" s="172"/>
      <c r="R313" s="173">
        <f>SUM(R314:R332)</f>
        <v>6.6415402500000003</v>
      </c>
      <c r="S313" s="172"/>
      <c r="T313" s="174">
        <f>SUM(T314:T332)</f>
        <v>0</v>
      </c>
      <c r="AR313" s="175" t="s">
        <v>523</v>
      </c>
      <c r="AT313" s="176" t="s">
        <v>515</v>
      </c>
      <c r="AU313" s="176" t="s">
        <v>523</v>
      </c>
      <c r="AY313" s="175" t="s">
        <v>598</v>
      </c>
      <c r="BK313" s="177">
        <f>SUM(BK314:BK332)</f>
        <v>0</v>
      </c>
    </row>
    <row r="314" spans="2:65" s="1" customFormat="1" ht="16.5" customHeight="1">
      <c r="B314" s="34"/>
      <c r="C314" s="180" t="s">
        <v>932</v>
      </c>
      <c r="D314" s="180" t="s">
        <v>600</v>
      </c>
      <c r="E314" s="181" t="s">
        <v>916</v>
      </c>
      <c r="F314" s="182" t="s">
        <v>917</v>
      </c>
      <c r="G314" s="183" t="s">
        <v>700</v>
      </c>
      <c r="H314" s="184">
        <v>1960</v>
      </c>
      <c r="I314" s="185"/>
      <c r="J314" s="186">
        <f>ROUND(I314*H314,2)</f>
        <v>0</v>
      </c>
      <c r="K314" s="182" t="s">
        <v>447</v>
      </c>
      <c r="L314" s="38"/>
      <c r="M314" s="187" t="s">
        <v>447</v>
      </c>
      <c r="N314" s="188" t="s">
        <v>487</v>
      </c>
      <c r="O314" s="60"/>
      <c r="P314" s="189">
        <f>O314*H314</f>
        <v>0</v>
      </c>
      <c r="Q314" s="189">
        <v>0</v>
      </c>
      <c r="R314" s="189">
        <f>Q314*H314</f>
        <v>0</v>
      </c>
      <c r="S314" s="189">
        <v>0</v>
      </c>
      <c r="T314" s="190">
        <f>S314*H314</f>
        <v>0</v>
      </c>
      <c r="AR314" s="17" t="s">
        <v>605</v>
      </c>
      <c r="AT314" s="17" t="s">
        <v>600</v>
      </c>
      <c r="AU314" s="17" t="s">
        <v>525</v>
      </c>
      <c r="AY314" s="17" t="s">
        <v>598</v>
      </c>
      <c r="BE314" s="191">
        <f>IF(N314="základní",J314,0)</f>
        <v>0</v>
      </c>
      <c r="BF314" s="191">
        <f>IF(N314="snížená",J314,0)</f>
        <v>0</v>
      </c>
      <c r="BG314" s="191">
        <f>IF(N314="zákl. přenesená",J314,0)</f>
        <v>0</v>
      </c>
      <c r="BH314" s="191">
        <f>IF(N314="sníž. přenesená",J314,0)</f>
        <v>0</v>
      </c>
      <c r="BI314" s="191">
        <f>IF(N314="nulová",J314,0)</f>
        <v>0</v>
      </c>
      <c r="BJ314" s="17" t="s">
        <v>523</v>
      </c>
      <c r="BK314" s="191">
        <f>ROUND(I314*H314,2)</f>
        <v>0</v>
      </c>
      <c r="BL314" s="17" t="s">
        <v>605</v>
      </c>
      <c r="BM314" s="17" t="s">
        <v>918</v>
      </c>
    </row>
    <row r="315" spans="2:65" s="1" customFormat="1" ht="19.5">
      <c r="B315" s="34"/>
      <c r="C315" s="35"/>
      <c r="D315" s="194" t="s">
        <v>919</v>
      </c>
      <c r="E315" s="35"/>
      <c r="F315" s="236" t="s">
        <v>920</v>
      </c>
      <c r="G315" s="35"/>
      <c r="H315" s="35"/>
      <c r="I315" s="110"/>
      <c r="J315" s="35"/>
      <c r="K315" s="35"/>
      <c r="L315" s="38"/>
      <c r="M315" s="237"/>
      <c r="N315" s="60"/>
      <c r="O315" s="60"/>
      <c r="P315" s="60"/>
      <c r="Q315" s="60"/>
      <c r="R315" s="60"/>
      <c r="S315" s="60"/>
      <c r="T315" s="61"/>
      <c r="AT315" s="17" t="s">
        <v>919</v>
      </c>
      <c r="AU315" s="17" t="s">
        <v>525</v>
      </c>
    </row>
    <row r="316" spans="2:65" s="12" customFormat="1">
      <c r="B316" s="192"/>
      <c r="C316" s="193"/>
      <c r="D316" s="194" t="s">
        <v>607</v>
      </c>
      <c r="E316" s="195" t="s">
        <v>447</v>
      </c>
      <c r="F316" s="196" t="s">
        <v>92</v>
      </c>
      <c r="G316" s="193"/>
      <c r="H316" s="197">
        <v>1960</v>
      </c>
      <c r="I316" s="198"/>
      <c r="J316" s="193"/>
      <c r="K316" s="193"/>
      <c r="L316" s="199"/>
      <c r="M316" s="200"/>
      <c r="N316" s="201"/>
      <c r="O316" s="201"/>
      <c r="P316" s="201"/>
      <c r="Q316" s="201"/>
      <c r="R316" s="201"/>
      <c r="S316" s="201"/>
      <c r="T316" s="202"/>
      <c r="AT316" s="203" t="s">
        <v>607</v>
      </c>
      <c r="AU316" s="203" t="s">
        <v>525</v>
      </c>
      <c r="AV316" s="12" t="s">
        <v>525</v>
      </c>
      <c r="AW316" s="12" t="s">
        <v>478</v>
      </c>
      <c r="AX316" s="12" t="s">
        <v>523</v>
      </c>
      <c r="AY316" s="203" t="s">
        <v>598</v>
      </c>
    </row>
    <row r="317" spans="2:65" s="1" customFormat="1" ht="16.5" customHeight="1">
      <c r="B317" s="34"/>
      <c r="C317" s="226" t="s">
        <v>937</v>
      </c>
      <c r="D317" s="226" t="s">
        <v>712</v>
      </c>
      <c r="E317" s="227" t="s">
        <v>923</v>
      </c>
      <c r="F317" s="228" t="s">
        <v>924</v>
      </c>
      <c r="G317" s="229" t="s">
        <v>700</v>
      </c>
      <c r="H317" s="230">
        <v>1989.4</v>
      </c>
      <c r="I317" s="231"/>
      <c r="J317" s="232">
        <f>ROUND(I317*H317,2)</f>
        <v>0</v>
      </c>
      <c r="K317" s="228" t="s">
        <v>447</v>
      </c>
      <c r="L317" s="233"/>
      <c r="M317" s="234" t="s">
        <v>447</v>
      </c>
      <c r="N317" s="235" t="s">
        <v>487</v>
      </c>
      <c r="O317" s="60"/>
      <c r="P317" s="189">
        <f>O317*H317</f>
        <v>0</v>
      </c>
      <c r="Q317" s="189">
        <v>1.47E-3</v>
      </c>
      <c r="R317" s="189">
        <f>Q317*H317</f>
        <v>2.9244180000000002</v>
      </c>
      <c r="S317" s="189">
        <v>0</v>
      </c>
      <c r="T317" s="190">
        <f>S317*H317</f>
        <v>0</v>
      </c>
      <c r="AR317" s="17" t="s">
        <v>639</v>
      </c>
      <c r="AT317" s="17" t="s">
        <v>712</v>
      </c>
      <c r="AU317" s="17" t="s">
        <v>525</v>
      </c>
      <c r="AY317" s="17" t="s">
        <v>598</v>
      </c>
      <c r="BE317" s="191">
        <f>IF(N317="základní",J317,0)</f>
        <v>0</v>
      </c>
      <c r="BF317" s="191">
        <f>IF(N317="snížená",J317,0)</f>
        <v>0</v>
      </c>
      <c r="BG317" s="191">
        <f>IF(N317="zákl. přenesená",J317,0)</f>
        <v>0</v>
      </c>
      <c r="BH317" s="191">
        <f>IF(N317="sníž. přenesená",J317,0)</f>
        <v>0</v>
      </c>
      <c r="BI317" s="191">
        <f>IF(N317="nulová",J317,0)</f>
        <v>0</v>
      </c>
      <c r="BJ317" s="17" t="s">
        <v>523</v>
      </c>
      <c r="BK317" s="191">
        <f>ROUND(I317*H317,2)</f>
        <v>0</v>
      </c>
      <c r="BL317" s="17" t="s">
        <v>605</v>
      </c>
      <c r="BM317" s="17" t="s">
        <v>925</v>
      </c>
    </row>
    <row r="318" spans="2:65" s="1" customFormat="1" ht="19.5">
      <c r="B318" s="34"/>
      <c r="C318" s="35"/>
      <c r="D318" s="194" t="s">
        <v>919</v>
      </c>
      <c r="E318" s="35"/>
      <c r="F318" s="236" t="s">
        <v>926</v>
      </c>
      <c r="G318" s="35"/>
      <c r="H318" s="35"/>
      <c r="I318" s="110"/>
      <c r="J318" s="35"/>
      <c r="K318" s="35"/>
      <c r="L318" s="38"/>
      <c r="M318" s="237"/>
      <c r="N318" s="60"/>
      <c r="O318" s="60"/>
      <c r="P318" s="60"/>
      <c r="Q318" s="60"/>
      <c r="R318" s="60"/>
      <c r="S318" s="60"/>
      <c r="T318" s="61"/>
      <c r="AT318" s="17" t="s">
        <v>919</v>
      </c>
      <c r="AU318" s="17" t="s">
        <v>525</v>
      </c>
    </row>
    <row r="319" spans="2:65" s="12" customFormat="1">
      <c r="B319" s="192"/>
      <c r="C319" s="193"/>
      <c r="D319" s="194" t="s">
        <v>607</v>
      </c>
      <c r="E319" s="193"/>
      <c r="F319" s="196" t="s">
        <v>93</v>
      </c>
      <c r="G319" s="193"/>
      <c r="H319" s="197">
        <v>1989.4</v>
      </c>
      <c r="I319" s="198"/>
      <c r="J319" s="193"/>
      <c r="K319" s="193"/>
      <c r="L319" s="199"/>
      <c r="M319" s="200"/>
      <c r="N319" s="201"/>
      <c r="O319" s="201"/>
      <c r="P319" s="201"/>
      <c r="Q319" s="201"/>
      <c r="R319" s="201"/>
      <c r="S319" s="201"/>
      <c r="T319" s="202"/>
      <c r="AT319" s="203" t="s">
        <v>607</v>
      </c>
      <c r="AU319" s="203" t="s">
        <v>525</v>
      </c>
      <c r="AV319" s="12" t="s">
        <v>525</v>
      </c>
      <c r="AW319" s="12" t="s">
        <v>450</v>
      </c>
      <c r="AX319" s="12" t="s">
        <v>523</v>
      </c>
      <c r="AY319" s="203" t="s">
        <v>598</v>
      </c>
    </row>
    <row r="320" spans="2:65" s="1" customFormat="1" ht="16.5" customHeight="1">
      <c r="B320" s="34"/>
      <c r="C320" s="180" t="s">
        <v>941</v>
      </c>
      <c r="D320" s="180" t="s">
        <v>600</v>
      </c>
      <c r="E320" s="181" t="s">
        <v>929</v>
      </c>
      <c r="F320" s="182" t="s">
        <v>930</v>
      </c>
      <c r="G320" s="183" t="s">
        <v>700</v>
      </c>
      <c r="H320" s="184">
        <v>1245</v>
      </c>
      <c r="I320" s="185"/>
      <c r="J320" s="186">
        <f>ROUND(I320*H320,2)</f>
        <v>0</v>
      </c>
      <c r="K320" s="182" t="s">
        <v>447</v>
      </c>
      <c r="L320" s="38"/>
      <c r="M320" s="187" t="s">
        <v>447</v>
      </c>
      <c r="N320" s="188" t="s">
        <v>487</v>
      </c>
      <c r="O320" s="60"/>
      <c r="P320" s="189">
        <f>O320*H320</f>
        <v>0</v>
      </c>
      <c r="Q320" s="189">
        <v>0</v>
      </c>
      <c r="R320" s="189">
        <f>Q320*H320</f>
        <v>0</v>
      </c>
      <c r="S320" s="189">
        <v>0</v>
      </c>
      <c r="T320" s="190">
        <f>S320*H320</f>
        <v>0</v>
      </c>
      <c r="AR320" s="17" t="s">
        <v>605</v>
      </c>
      <c r="AT320" s="17" t="s">
        <v>600</v>
      </c>
      <c r="AU320" s="17" t="s">
        <v>525</v>
      </c>
      <c r="AY320" s="17" t="s">
        <v>598</v>
      </c>
      <c r="BE320" s="191">
        <f>IF(N320="základní",J320,0)</f>
        <v>0</v>
      </c>
      <c r="BF320" s="191">
        <f>IF(N320="snížená",J320,0)</f>
        <v>0</v>
      </c>
      <c r="BG320" s="191">
        <f>IF(N320="zákl. přenesená",J320,0)</f>
        <v>0</v>
      </c>
      <c r="BH320" s="191">
        <f>IF(N320="sníž. přenesená",J320,0)</f>
        <v>0</v>
      </c>
      <c r="BI320" s="191">
        <f>IF(N320="nulová",J320,0)</f>
        <v>0</v>
      </c>
      <c r="BJ320" s="17" t="s">
        <v>523</v>
      </c>
      <c r="BK320" s="191">
        <f>ROUND(I320*H320,2)</f>
        <v>0</v>
      </c>
      <c r="BL320" s="17" t="s">
        <v>605</v>
      </c>
      <c r="BM320" s="17" t="s">
        <v>931</v>
      </c>
    </row>
    <row r="321" spans="2:65" s="1" customFormat="1" ht="19.5">
      <c r="B321" s="34"/>
      <c r="C321" s="35"/>
      <c r="D321" s="194" t="s">
        <v>919</v>
      </c>
      <c r="E321" s="35"/>
      <c r="F321" s="236" t="s">
        <v>920</v>
      </c>
      <c r="G321" s="35"/>
      <c r="H321" s="35"/>
      <c r="I321" s="110"/>
      <c r="J321" s="35"/>
      <c r="K321" s="35"/>
      <c r="L321" s="38"/>
      <c r="M321" s="237"/>
      <c r="N321" s="60"/>
      <c r="O321" s="60"/>
      <c r="P321" s="60"/>
      <c r="Q321" s="60"/>
      <c r="R321" s="60"/>
      <c r="S321" s="60"/>
      <c r="T321" s="61"/>
      <c r="AT321" s="17" t="s">
        <v>919</v>
      </c>
      <c r="AU321" s="17" t="s">
        <v>525</v>
      </c>
    </row>
    <row r="322" spans="2:65" s="12" customFormat="1">
      <c r="B322" s="192"/>
      <c r="C322" s="193"/>
      <c r="D322" s="194" t="s">
        <v>607</v>
      </c>
      <c r="E322" s="195" t="s">
        <v>447</v>
      </c>
      <c r="F322" s="196" t="s">
        <v>94</v>
      </c>
      <c r="G322" s="193"/>
      <c r="H322" s="197">
        <v>1245</v>
      </c>
      <c r="I322" s="198"/>
      <c r="J322" s="193"/>
      <c r="K322" s="193"/>
      <c r="L322" s="199"/>
      <c r="M322" s="200"/>
      <c r="N322" s="201"/>
      <c r="O322" s="201"/>
      <c r="P322" s="201"/>
      <c r="Q322" s="201"/>
      <c r="R322" s="201"/>
      <c r="S322" s="201"/>
      <c r="T322" s="202"/>
      <c r="AT322" s="203" t="s">
        <v>607</v>
      </c>
      <c r="AU322" s="203" t="s">
        <v>525</v>
      </c>
      <c r="AV322" s="12" t="s">
        <v>525</v>
      </c>
      <c r="AW322" s="12" t="s">
        <v>478</v>
      </c>
      <c r="AX322" s="12" t="s">
        <v>523</v>
      </c>
      <c r="AY322" s="203" t="s">
        <v>598</v>
      </c>
    </row>
    <row r="323" spans="2:65" s="1" customFormat="1" ht="16.5" customHeight="1">
      <c r="B323" s="34"/>
      <c r="C323" s="226" t="s">
        <v>946</v>
      </c>
      <c r="D323" s="226" t="s">
        <v>712</v>
      </c>
      <c r="E323" s="227" t="s">
        <v>933</v>
      </c>
      <c r="F323" s="228" t="s">
        <v>934</v>
      </c>
      <c r="G323" s="229" t="s">
        <v>700</v>
      </c>
      <c r="H323" s="230">
        <v>1263.675</v>
      </c>
      <c r="I323" s="231"/>
      <c r="J323" s="232">
        <f>ROUND(I323*H323,2)</f>
        <v>0</v>
      </c>
      <c r="K323" s="228" t="s">
        <v>447</v>
      </c>
      <c r="L323" s="233"/>
      <c r="M323" s="234" t="s">
        <v>447</v>
      </c>
      <c r="N323" s="235" t="s">
        <v>487</v>
      </c>
      <c r="O323" s="60"/>
      <c r="P323" s="189">
        <f>O323*H323</f>
        <v>0</v>
      </c>
      <c r="Q323" s="189">
        <v>1.47E-3</v>
      </c>
      <c r="R323" s="189">
        <f>Q323*H323</f>
        <v>1.8576022499999998</v>
      </c>
      <c r="S323" s="189">
        <v>0</v>
      </c>
      <c r="T323" s="190">
        <f>S323*H323</f>
        <v>0</v>
      </c>
      <c r="AR323" s="17" t="s">
        <v>639</v>
      </c>
      <c r="AT323" s="17" t="s">
        <v>712</v>
      </c>
      <c r="AU323" s="17" t="s">
        <v>525</v>
      </c>
      <c r="AY323" s="17" t="s">
        <v>598</v>
      </c>
      <c r="BE323" s="191">
        <f>IF(N323="základní",J323,0)</f>
        <v>0</v>
      </c>
      <c r="BF323" s="191">
        <f>IF(N323="snížená",J323,0)</f>
        <v>0</v>
      </c>
      <c r="BG323" s="191">
        <f>IF(N323="zákl. přenesená",J323,0)</f>
        <v>0</v>
      </c>
      <c r="BH323" s="191">
        <f>IF(N323="sníž. přenesená",J323,0)</f>
        <v>0</v>
      </c>
      <c r="BI323" s="191">
        <f>IF(N323="nulová",J323,0)</f>
        <v>0</v>
      </c>
      <c r="BJ323" s="17" t="s">
        <v>523</v>
      </c>
      <c r="BK323" s="191">
        <f>ROUND(I323*H323,2)</f>
        <v>0</v>
      </c>
      <c r="BL323" s="17" t="s">
        <v>605</v>
      </c>
      <c r="BM323" s="17" t="s">
        <v>935</v>
      </c>
    </row>
    <row r="324" spans="2:65" s="1" customFormat="1" ht="19.5">
      <c r="B324" s="34"/>
      <c r="C324" s="35"/>
      <c r="D324" s="194" t="s">
        <v>919</v>
      </c>
      <c r="E324" s="35"/>
      <c r="F324" s="236" t="s">
        <v>926</v>
      </c>
      <c r="G324" s="35"/>
      <c r="H324" s="35"/>
      <c r="I324" s="110"/>
      <c r="J324" s="35"/>
      <c r="K324" s="35"/>
      <c r="L324" s="38"/>
      <c r="M324" s="237"/>
      <c r="N324" s="60"/>
      <c r="O324" s="60"/>
      <c r="P324" s="60"/>
      <c r="Q324" s="60"/>
      <c r="R324" s="60"/>
      <c r="S324" s="60"/>
      <c r="T324" s="61"/>
      <c r="AT324" s="17" t="s">
        <v>919</v>
      </c>
      <c r="AU324" s="17" t="s">
        <v>525</v>
      </c>
    </row>
    <row r="325" spans="2:65" s="12" customFormat="1">
      <c r="B325" s="192"/>
      <c r="C325" s="193"/>
      <c r="D325" s="194" t="s">
        <v>607</v>
      </c>
      <c r="E325" s="193"/>
      <c r="F325" s="196" t="s">
        <v>95</v>
      </c>
      <c r="G325" s="193"/>
      <c r="H325" s="197">
        <v>1263.675</v>
      </c>
      <c r="I325" s="198"/>
      <c r="J325" s="193"/>
      <c r="K325" s="193"/>
      <c r="L325" s="199"/>
      <c r="M325" s="200"/>
      <c r="N325" s="201"/>
      <c r="O325" s="201"/>
      <c r="P325" s="201"/>
      <c r="Q325" s="201"/>
      <c r="R325" s="201"/>
      <c r="S325" s="201"/>
      <c r="T325" s="202"/>
      <c r="AT325" s="203" t="s">
        <v>607</v>
      </c>
      <c r="AU325" s="203" t="s">
        <v>525</v>
      </c>
      <c r="AV325" s="12" t="s">
        <v>525</v>
      </c>
      <c r="AW325" s="12" t="s">
        <v>450</v>
      </c>
      <c r="AX325" s="12" t="s">
        <v>523</v>
      </c>
      <c r="AY325" s="203" t="s">
        <v>598</v>
      </c>
    </row>
    <row r="326" spans="2:65" s="1" customFormat="1" ht="16.5" customHeight="1">
      <c r="B326" s="34"/>
      <c r="C326" s="180" t="s">
        <v>951</v>
      </c>
      <c r="D326" s="180" t="s">
        <v>600</v>
      </c>
      <c r="E326" s="181" t="s">
        <v>947</v>
      </c>
      <c r="F326" s="182" t="s">
        <v>948</v>
      </c>
      <c r="G326" s="183" t="s">
        <v>700</v>
      </c>
      <c r="H326" s="184">
        <v>1960</v>
      </c>
      <c r="I326" s="185"/>
      <c r="J326" s="186">
        <f>ROUND(I326*H326,2)</f>
        <v>0</v>
      </c>
      <c r="K326" s="182" t="s">
        <v>604</v>
      </c>
      <c r="L326" s="38"/>
      <c r="M326" s="187" t="s">
        <v>447</v>
      </c>
      <c r="N326" s="188" t="s">
        <v>487</v>
      </c>
      <c r="O326" s="60"/>
      <c r="P326" s="189">
        <f>O326*H326</f>
        <v>0</v>
      </c>
      <c r="Q326" s="189">
        <v>0</v>
      </c>
      <c r="R326" s="189">
        <f>Q326*H326</f>
        <v>0</v>
      </c>
      <c r="S326" s="189">
        <v>0</v>
      </c>
      <c r="T326" s="190">
        <f>S326*H326</f>
        <v>0</v>
      </c>
      <c r="AR326" s="17" t="s">
        <v>605</v>
      </c>
      <c r="AT326" s="17" t="s">
        <v>600</v>
      </c>
      <c r="AU326" s="17" t="s">
        <v>525</v>
      </c>
      <c r="AY326" s="17" t="s">
        <v>598</v>
      </c>
      <c r="BE326" s="191">
        <f>IF(N326="základní",J326,0)</f>
        <v>0</v>
      </c>
      <c r="BF326" s="191">
        <f>IF(N326="snížená",J326,0)</f>
        <v>0</v>
      </c>
      <c r="BG326" s="191">
        <f>IF(N326="zákl. přenesená",J326,0)</f>
        <v>0</v>
      </c>
      <c r="BH326" s="191">
        <f>IF(N326="sníž. přenesená",J326,0)</f>
        <v>0</v>
      </c>
      <c r="BI326" s="191">
        <f>IF(N326="nulová",J326,0)</f>
        <v>0</v>
      </c>
      <c r="BJ326" s="17" t="s">
        <v>523</v>
      </c>
      <c r="BK326" s="191">
        <f>ROUND(I326*H326,2)</f>
        <v>0</v>
      </c>
      <c r="BL326" s="17" t="s">
        <v>605</v>
      </c>
      <c r="BM326" s="17" t="s">
        <v>949</v>
      </c>
    </row>
    <row r="327" spans="2:65" s="1" customFormat="1" ht="16.5" customHeight="1">
      <c r="B327" s="34"/>
      <c r="C327" s="180" t="s">
        <v>956</v>
      </c>
      <c r="D327" s="180" t="s">
        <v>600</v>
      </c>
      <c r="E327" s="181" t="s">
        <v>952</v>
      </c>
      <c r="F327" s="182" t="s">
        <v>953</v>
      </c>
      <c r="G327" s="183" t="s">
        <v>700</v>
      </c>
      <c r="H327" s="184">
        <v>3205</v>
      </c>
      <c r="I327" s="185"/>
      <c r="J327" s="186">
        <f>ROUND(I327*H327,2)</f>
        <v>0</v>
      </c>
      <c r="K327" s="182" t="s">
        <v>604</v>
      </c>
      <c r="L327" s="38"/>
      <c r="M327" s="187" t="s">
        <v>447</v>
      </c>
      <c r="N327" s="188" t="s">
        <v>487</v>
      </c>
      <c r="O327" s="60"/>
      <c r="P327" s="189">
        <f>O327*H327</f>
        <v>0</v>
      </c>
      <c r="Q327" s="189">
        <v>0</v>
      </c>
      <c r="R327" s="189">
        <f>Q327*H327</f>
        <v>0</v>
      </c>
      <c r="S327" s="189">
        <v>0</v>
      </c>
      <c r="T327" s="190">
        <f>S327*H327</f>
        <v>0</v>
      </c>
      <c r="AR327" s="17" t="s">
        <v>605</v>
      </c>
      <c r="AT327" s="17" t="s">
        <v>600</v>
      </c>
      <c r="AU327" s="17" t="s">
        <v>525</v>
      </c>
      <c r="AY327" s="17" t="s">
        <v>598</v>
      </c>
      <c r="BE327" s="191">
        <f>IF(N327="základní",J327,0)</f>
        <v>0</v>
      </c>
      <c r="BF327" s="191">
        <f>IF(N327="snížená",J327,0)</f>
        <v>0</v>
      </c>
      <c r="BG327" s="191">
        <f>IF(N327="zákl. přenesená",J327,0)</f>
        <v>0</v>
      </c>
      <c r="BH327" s="191">
        <f>IF(N327="sníž. přenesená",J327,0)</f>
        <v>0</v>
      </c>
      <c r="BI327" s="191">
        <f>IF(N327="nulová",J327,0)</f>
        <v>0</v>
      </c>
      <c r="BJ327" s="17" t="s">
        <v>523</v>
      </c>
      <c r="BK327" s="191">
        <f>ROUND(I327*H327,2)</f>
        <v>0</v>
      </c>
      <c r="BL327" s="17" t="s">
        <v>605</v>
      </c>
      <c r="BM327" s="17" t="s">
        <v>954</v>
      </c>
    </row>
    <row r="328" spans="2:65" s="12" customFormat="1">
      <c r="B328" s="192"/>
      <c r="C328" s="193"/>
      <c r="D328" s="194" t="s">
        <v>607</v>
      </c>
      <c r="E328" s="195" t="s">
        <v>447</v>
      </c>
      <c r="F328" s="196" t="s">
        <v>96</v>
      </c>
      <c r="G328" s="193"/>
      <c r="H328" s="197">
        <v>3205</v>
      </c>
      <c r="I328" s="198"/>
      <c r="J328" s="193"/>
      <c r="K328" s="193"/>
      <c r="L328" s="199"/>
      <c r="M328" s="200"/>
      <c r="N328" s="201"/>
      <c r="O328" s="201"/>
      <c r="P328" s="201"/>
      <c r="Q328" s="201"/>
      <c r="R328" s="201"/>
      <c r="S328" s="201"/>
      <c r="T328" s="202"/>
      <c r="AT328" s="203" t="s">
        <v>607</v>
      </c>
      <c r="AU328" s="203" t="s">
        <v>525</v>
      </c>
      <c r="AV328" s="12" t="s">
        <v>525</v>
      </c>
      <c r="AW328" s="12" t="s">
        <v>478</v>
      </c>
      <c r="AX328" s="12" t="s">
        <v>523</v>
      </c>
      <c r="AY328" s="203" t="s">
        <v>598</v>
      </c>
    </row>
    <row r="329" spans="2:65" s="1" customFormat="1" ht="16.5" customHeight="1">
      <c r="B329" s="34"/>
      <c r="C329" s="180" t="s">
        <v>822</v>
      </c>
      <c r="D329" s="180" t="s">
        <v>600</v>
      </c>
      <c r="E329" s="181" t="s">
        <v>957</v>
      </c>
      <c r="F329" s="182" t="s">
        <v>958</v>
      </c>
      <c r="G329" s="183" t="s">
        <v>700</v>
      </c>
      <c r="H329" s="184">
        <v>1245</v>
      </c>
      <c r="I329" s="185"/>
      <c r="J329" s="186">
        <f>ROUND(I329*H329,2)</f>
        <v>0</v>
      </c>
      <c r="K329" s="182" t="s">
        <v>604</v>
      </c>
      <c r="L329" s="38"/>
      <c r="M329" s="187" t="s">
        <v>447</v>
      </c>
      <c r="N329" s="188" t="s">
        <v>487</v>
      </c>
      <c r="O329" s="60"/>
      <c r="P329" s="189">
        <f>O329*H329</f>
        <v>0</v>
      </c>
      <c r="Q329" s="189">
        <v>0</v>
      </c>
      <c r="R329" s="189">
        <f>Q329*H329</f>
        <v>0</v>
      </c>
      <c r="S329" s="189">
        <v>0</v>
      </c>
      <c r="T329" s="190">
        <f>S329*H329</f>
        <v>0</v>
      </c>
      <c r="AR329" s="17" t="s">
        <v>605</v>
      </c>
      <c r="AT329" s="17" t="s">
        <v>600</v>
      </c>
      <c r="AU329" s="17" t="s">
        <v>525</v>
      </c>
      <c r="AY329" s="17" t="s">
        <v>598</v>
      </c>
      <c r="BE329" s="191">
        <f>IF(N329="základní",J329,0)</f>
        <v>0</v>
      </c>
      <c r="BF329" s="191">
        <f>IF(N329="snížená",J329,0)</f>
        <v>0</v>
      </c>
      <c r="BG329" s="191">
        <f>IF(N329="zákl. přenesená",J329,0)</f>
        <v>0</v>
      </c>
      <c r="BH329" s="191">
        <f>IF(N329="sníž. přenesená",J329,0)</f>
        <v>0</v>
      </c>
      <c r="BI329" s="191">
        <f>IF(N329="nulová",J329,0)</f>
        <v>0</v>
      </c>
      <c r="BJ329" s="17" t="s">
        <v>523</v>
      </c>
      <c r="BK329" s="191">
        <f>ROUND(I329*H329,2)</f>
        <v>0</v>
      </c>
      <c r="BL329" s="17" t="s">
        <v>605</v>
      </c>
      <c r="BM329" s="17" t="s">
        <v>959</v>
      </c>
    </row>
    <row r="330" spans="2:65" s="1" customFormat="1" ht="16.5" customHeight="1">
      <c r="B330" s="34"/>
      <c r="C330" s="180" t="s">
        <v>964</v>
      </c>
      <c r="D330" s="180" t="s">
        <v>600</v>
      </c>
      <c r="E330" s="181" t="s">
        <v>960</v>
      </c>
      <c r="F330" s="182" t="s">
        <v>961</v>
      </c>
      <c r="G330" s="183" t="s">
        <v>962</v>
      </c>
      <c r="H330" s="184">
        <v>4</v>
      </c>
      <c r="I330" s="185"/>
      <c r="J330" s="186">
        <f>ROUND(I330*H330,2)</f>
        <v>0</v>
      </c>
      <c r="K330" s="182" t="s">
        <v>604</v>
      </c>
      <c r="L330" s="38"/>
      <c r="M330" s="187" t="s">
        <v>447</v>
      </c>
      <c r="N330" s="188" t="s">
        <v>487</v>
      </c>
      <c r="O330" s="60"/>
      <c r="P330" s="189">
        <f>O330*H330</f>
        <v>0</v>
      </c>
      <c r="Q330" s="189">
        <v>0.46009</v>
      </c>
      <c r="R330" s="189">
        <f>Q330*H330</f>
        <v>1.84036</v>
      </c>
      <c r="S330" s="189">
        <v>0</v>
      </c>
      <c r="T330" s="190">
        <f>S330*H330</f>
        <v>0</v>
      </c>
      <c r="AR330" s="17" t="s">
        <v>605</v>
      </c>
      <c r="AT330" s="17" t="s">
        <v>600</v>
      </c>
      <c r="AU330" s="17" t="s">
        <v>525</v>
      </c>
      <c r="AY330" s="17" t="s">
        <v>598</v>
      </c>
      <c r="BE330" s="191">
        <f>IF(N330="základní",J330,0)</f>
        <v>0</v>
      </c>
      <c r="BF330" s="191">
        <f>IF(N330="snížená",J330,0)</f>
        <v>0</v>
      </c>
      <c r="BG330" s="191">
        <f>IF(N330="zákl. přenesená",J330,0)</f>
        <v>0</v>
      </c>
      <c r="BH330" s="191">
        <f>IF(N330="sníž. přenesená",J330,0)</f>
        <v>0</v>
      </c>
      <c r="BI330" s="191">
        <f>IF(N330="nulová",J330,0)</f>
        <v>0</v>
      </c>
      <c r="BJ330" s="17" t="s">
        <v>523</v>
      </c>
      <c r="BK330" s="191">
        <f>ROUND(I330*H330,2)</f>
        <v>0</v>
      </c>
      <c r="BL330" s="17" t="s">
        <v>605</v>
      </c>
      <c r="BM330" s="17" t="s">
        <v>963</v>
      </c>
    </row>
    <row r="331" spans="2:65" s="1" customFormat="1" ht="16.5" customHeight="1">
      <c r="B331" s="34"/>
      <c r="C331" s="180" t="s">
        <v>969</v>
      </c>
      <c r="D331" s="180" t="s">
        <v>600</v>
      </c>
      <c r="E331" s="181" t="s">
        <v>965</v>
      </c>
      <c r="F331" s="182" t="s">
        <v>97</v>
      </c>
      <c r="G331" s="183" t="s">
        <v>967</v>
      </c>
      <c r="H331" s="184">
        <v>53</v>
      </c>
      <c r="I331" s="185"/>
      <c r="J331" s="186">
        <f>ROUND(I331*H331,2)</f>
        <v>0</v>
      </c>
      <c r="K331" s="182" t="s">
        <v>447</v>
      </c>
      <c r="L331" s="38"/>
      <c r="M331" s="187" t="s">
        <v>447</v>
      </c>
      <c r="N331" s="188" t="s">
        <v>487</v>
      </c>
      <c r="O331" s="60"/>
      <c r="P331" s="189">
        <f>O331*H331</f>
        <v>0</v>
      </c>
      <c r="Q331" s="189">
        <v>2.4000000000000001E-4</v>
      </c>
      <c r="R331" s="189">
        <f>Q331*H331</f>
        <v>1.272E-2</v>
      </c>
      <c r="S331" s="189">
        <v>0</v>
      </c>
      <c r="T331" s="190">
        <f>S331*H331</f>
        <v>0</v>
      </c>
      <c r="AR331" s="17" t="s">
        <v>605</v>
      </c>
      <c r="AT331" s="17" t="s">
        <v>600</v>
      </c>
      <c r="AU331" s="17" t="s">
        <v>525</v>
      </c>
      <c r="AY331" s="17" t="s">
        <v>598</v>
      </c>
      <c r="BE331" s="191">
        <f>IF(N331="základní",J331,0)</f>
        <v>0</v>
      </c>
      <c r="BF331" s="191">
        <f>IF(N331="snížená",J331,0)</f>
        <v>0</v>
      </c>
      <c r="BG331" s="191">
        <f>IF(N331="zákl. přenesená",J331,0)</f>
        <v>0</v>
      </c>
      <c r="BH331" s="191">
        <f>IF(N331="sníž. přenesená",J331,0)</f>
        <v>0</v>
      </c>
      <c r="BI331" s="191">
        <f>IF(N331="nulová",J331,0)</f>
        <v>0</v>
      </c>
      <c r="BJ331" s="17" t="s">
        <v>523</v>
      </c>
      <c r="BK331" s="191">
        <f>ROUND(I331*H331,2)</f>
        <v>0</v>
      </c>
      <c r="BL331" s="17" t="s">
        <v>605</v>
      </c>
      <c r="BM331" s="17" t="s">
        <v>98</v>
      </c>
    </row>
    <row r="332" spans="2:65" s="1" customFormat="1" ht="16.5" customHeight="1">
      <c r="B332" s="34"/>
      <c r="C332" s="180" t="s">
        <v>974</v>
      </c>
      <c r="D332" s="180" t="s">
        <v>600</v>
      </c>
      <c r="E332" s="181" t="s">
        <v>970</v>
      </c>
      <c r="F332" s="182" t="s">
        <v>971</v>
      </c>
      <c r="G332" s="183" t="s">
        <v>962</v>
      </c>
      <c r="H332" s="184">
        <v>14</v>
      </c>
      <c r="I332" s="185"/>
      <c r="J332" s="186">
        <f>ROUND(I332*H332,2)</f>
        <v>0</v>
      </c>
      <c r="K332" s="182" t="s">
        <v>604</v>
      </c>
      <c r="L332" s="38"/>
      <c r="M332" s="187" t="s">
        <v>447</v>
      </c>
      <c r="N332" s="188" t="s">
        <v>487</v>
      </c>
      <c r="O332" s="60"/>
      <c r="P332" s="189">
        <f>O332*H332</f>
        <v>0</v>
      </c>
      <c r="Q332" s="189">
        <v>4.6000000000000001E-4</v>
      </c>
      <c r="R332" s="189">
        <f>Q332*H332</f>
        <v>6.4400000000000004E-3</v>
      </c>
      <c r="S332" s="189">
        <v>0</v>
      </c>
      <c r="T332" s="190">
        <f>S332*H332</f>
        <v>0</v>
      </c>
      <c r="AR332" s="17" t="s">
        <v>605</v>
      </c>
      <c r="AT332" s="17" t="s">
        <v>600</v>
      </c>
      <c r="AU332" s="17" t="s">
        <v>525</v>
      </c>
      <c r="AY332" s="17" t="s">
        <v>598</v>
      </c>
      <c r="BE332" s="191">
        <f>IF(N332="základní",J332,0)</f>
        <v>0</v>
      </c>
      <c r="BF332" s="191">
        <f>IF(N332="snížená",J332,0)</f>
        <v>0</v>
      </c>
      <c r="BG332" s="191">
        <f>IF(N332="zákl. přenesená",J332,0)</f>
        <v>0</v>
      </c>
      <c r="BH332" s="191">
        <f>IF(N332="sníž. přenesená",J332,0)</f>
        <v>0</v>
      </c>
      <c r="BI332" s="191">
        <f>IF(N332="nulová",J332,0)</f>
        <v>0</v>
      </c>
      <c r="BJ332" s="17" t="s">
        <v>523</v>
      </c>
      <c r="BK332" s="191">
        <f>ROUND(I332*H332,2)</f>
        <v>0</v>
      </c>
      <c r="BL332" s="17" t="s">
        <v>605</v>
      </c>
      <c r="BM332" s="17" t="s">
        <v>99</v>
      </c>
    </row>
    <row r="333" spans="2:65" s="11" customFormat="1" ht="22.9" customHeight="1">
      <c r="B333" s="164"/>
      <c r="C333" s="165"/>
      <c r="D333" s="166" t="s">
        <v>515</v>
      </c>
      <c r="E333" s="178" t="s">
        <v>646</v>
      </c>
      <c r="F333" s="178" t="s">
        <v>973</v>
      </c>
      <c r="G333" s="165"/>
      <c r="H333" s="165"/>
      <c r="I333" s="168"/>
      <c r="J333" s="179">
        <f>BK333</f>
        <v>0</v>
      </c>
      <c r="K333" s="165"/>
      <c r="L333" s="170"/>
      <c r="M333" s="171"/>
      <c r="N333" s="172"/>
      <c r="O333" s="172"/>
      <c r="P333" s="173">
        <f>SUM(P334:P336)</f>
        <v>0</v>
      </c>
      <c r="Q333" s="172"/>
      <c r="R333" s="173">
        <f>SUM(R334:R336)</f>
        <v>0</v>
      </c>
      <c r="S333" s="172"/>
      <c r="T333" s="174">
        <f>SUM(T334:T336)</f>
        <v>0</v>
      </c>
      <c r="AR333" s="175" t="s">
        <v>523</v>
      </c>
      <c r="AT333" s="176" t="s">
        <v>515</v>
      </c>
      <c r="AU333" s="176" t="s">
        <v>523</v>
      </c>
      <c r="AY333" s="175" t="s">
        <v>598</v>
      </c>
      <c r="BK333" s="177">
        <f>SUM(BK334:BK336)</f>
        <v>0</v>
      </c>
    </row>
    <row r="334" spans="2:65" s="1" customFormat="1" ht="16.5" customHeight="1">
      <c r="B334" s="34"/>
      <c r="C334" s="180" t="s">
        <v>978</v>
      </c>
      <c r="D334" s="180" t="s">
        <v>600</v>
      </c>
      <c r="E334" s="181" t="s">
        <v>975</v>
      </c>
      <c r="F334" s="182" t="s">
        <v>976</v>
      </c>
      <c r="G334" s="183" t="s">
        <v>700</v>
      </c>
      <c r="H334" s="184">
        <v>313.8</v>
      </c>
      <c r="I334" s="185"/>
      <c r="J334" s="186">
        <f>ROUND(I334*H334,2)</f>
        <v>0</v>
      </c>
      <c r="K334" s="182" t="s">
        <v>604</v>
      </c>
      <c r="L334" s="38"/>
      <c r="M334" s="187" t="s">
        <v>447</v>
      </c>
      <c r="N334" s="188" t="s">
        <v>487</v>
      </c>
      <c r="O334" s="60"/>
      <c r="P334" s="189">
        <f>O334*H334</f>
        <v>0</v>
      </c>
      <c r="Q334" s="189">
        <v>0</v>
      </c>
      <c r="R334" s="189">
        <f>Q334*H334</f>
        <v>0</v>
      </c>
      <c r="S334" s="189">
        <v>0</v>
      </c>
      <c r="T334" s="190">
        <f>S334*H334</f>
        <v>0</v>
      </c>
      <c r="AR334" s="17" t="s">
        <v>605</v>
      </c>
      <c r="AT334" s="17" t="s">
        <v>600</v>
      </c>
      <c r="AU334" s="17" t="s">
        <v>525</v>
      </c>
      <c r="AY334" s="17" t="s">
        <v>598</v>
      </c>
      <c r="BE334" s="191">
        <f>IF(N334="základní",J334,0)</f>
        <v>0</v>
      </c>
      <c r="BF334" s="191">
        <f>IF(N334="snížená",J334,0)</f>
        <v>0</v>
      </c>
      <c r="BG334" s="191">
        <f>IF(N334="zákl. přenesená",J334,0)</f>
        <v>0</v>
      </c>
      <c r="BH334" s="191">
        <f>IF(N334="sníž. přenesená",J334,0)</f>
        <v>0</v>
      </c>
      <c r="BI334" s="191">
        <f>IF(N334="nulová",J334,0)</f>
        <v>0</v>
      </c>
      <c r="BJ334" s="17" t="s">
        <v>523</v>
      </c>
      <c r="BK334" s="191">
        <f>ROUND(I334*H334,2)</f>
        <v>0</v>
      </c>
      <c r="BL334" s="17" t="s">
        <v>605</v>
      </c>
      <c r="BM334" s="17" t="s">
        <v>977</v>
      </c>
    </row>
    <row r="335" spans="2:65" s="1" customFormat="1" ht="16.5" customHeight="1">
      <c r="B335" s="34"/>
      <c r="C335" s="180" t="s">
        <v>982</v>
      </c>
      <c r="D335" s="180" t="s">
        <v>600</v>
      </c>
      <c r="E335" s="181" t="s">
        <v>979</v>
      </c>
      <c r="F335" s="182" t="s">
        <v>980</v>
      </c>
      <c r="G335" s="183" t="s">
        <v>700</v>
      </c>
      <c r="H335" s="184">
        <v>313.8</v>
      </c>
      <c r="I335" s="185"/>
      <c r="J335" s="186">
        <f>ROUND(I335*H335,2)</f>
        <v>0</v>
      </c>
      <c r="K335" s="182" t="s">
        <v>604</v>
      </c>
      <c r="L335" s="38"/>
      <c r="M335" s="187" t="s">
        <v>447</v>
      </c>
      <c r="N335" s="188" t="s">
        <v>487</v>
      </c>
      <c r="O335" s="60"/>
      <c r="P335" s="189">
        <f>O335*H335</f>
        <v>0</v>
      </c>
      <c r="Q335" s="189">
        <v>0</v>
      </c>
      <c r="R335" s="189">
        <f>Q335*H335</f>
        <v>0</v>
      </c>
      <c r="S335" s="189">
        <v>0</v>
      </c>
      <c r="T335" s="190">
        <f>S335*H335</f>
        <v>0</v>
      </c>
      <c r="AR335" s="17" t="s">
        <v>605</v>
      </c>
      <c r="AT335" s="17" t="s">
        <v>600</v>
      </c>
      <c r="AU335" s="17" t="s">
        <v>525</v>
      </c>
      <c r="AY335" s="17" t="s">
        <v>598</v>
      </c>
      <c r="BE335" s="191">
        <f>IF(N335="základní",J335,0)</f>
        <v>0</v>
      </c>
      <c r="BF335" s="191">
        <f>IF(N335="snížená",J335,0)</f>
        <v>0</v>
      </c>
      <c r="BG335" s="191">
        <f>IF(N335="zákl. přenesená",J335,0)</f>
        <v>0</v>
      </c>
      <c r="BH335" s="191">
        <f>IF(N335="sníž. přenesená",J335,0)</f>
        <v>0</v>
      </c>
      <c r="BI335" s="191">
        <f>IF(N335="nulová",J335,0)</f>
        <v>0</v>
      </c>
      <c r="BJ335" s="17" t="s">
        <v>523</v>
      </c>
      <c r="BK335" s="191">
        <f>ROUND(I335*H335,2)</f>
        <v>0</v>
      </c>
      <c r="BL335" s="17" t="s">
        <v>605</v>
      </c>
      <c r="BM335" s="17" t="s">
        <v>981</v>
      </c>
    </row>
    <row r="336" spans="2:65" s="1" customFormat="1" ht="16.5" customHeight="1">
      <c r="B336" s="34"/>
      <c r="C336" s="180" t="s">
        <v>988</v>
      </c>
      <c r="D336" s="180" t="s">
        <v>600</v>
      </c>
      <c r="E336" s="181" t="s">
        <v>983</v>
      </c>
      <c r="F336" s="182" t="s">
        <v>984</v>
      </c>
      <c r="G336" s="183" t="s">
        <v>700</v>
      </c>
      <c r="H336" s="184">
        <v>313.8</v>
      </c>
      <c r="I336" s="185"/>
      <c r="J336" s="186">
        <f>ROUND(I336*H336,2)</f>
        <v>0</v>
      </c>
      <c r="K336" s="182" t="s">
        <v>604</v>
      </c>
      <c r="L336" s="38"/>
      <c r="M336" s="187" t="s">
        <v>447</v>
      </c>
      <c r="N336" s="188" t="s">
        <v>487</v>
      </c>
      <c r="O336" s="60"/>
      <c r="P336" s="189">
        <f>O336*H336</f>
        <v>0</v>
      </c>
      <c r="Q336" s="189">
        <v>0</v>
      </c>
      <c r="R336" s="189">
        <f>Q336*H336</f>
        <v>0</v>
      </c>
      <c r="S336" s="189">
        <v>0</v>
      </c>
      <c r="T336" s="190">
        <f>S336*H336</f>
        <v>0</v>
      </c>
      <c r="AR336" s="17" t="s">
        <v>605</v>
      </c>
      <c r="AT336" s="17" t="s">
        <v>600</v>
      </c>
      <c r="AU336" s="17" t="s">
        <v>525</v>
      </c>
      <c r="AY336" s="17" t="s">
        <v>598</v>
      </c>
      <c r="BE336" s="191">
        <f>IF(N336="základní",J336,0)</f>
        <v>0</v>
      </c>
      <c r="BF336" s="191">
        <f>IF(N336="snížená",J336,0)</f>
        <v>0</v>
      </c>
      <c r="BG336" s="191">
        <f>IF(N336="zákl. přenesená",J336,0)</f>
        <v>0</v>
      </c>
      <c r="BH336" s="191">
        <f>IF(N336="sníž. přenesená",J336,0)</f>
        <v>0</v>
      </c>
      <c r="BI336" s="191">
        <f>IF(N336="nulová",J336,0)</f>
        <v>0</v>
      </c>
      <c r="BJ336" s="17" t="s">
        <v>523</v>
      </c>
      <c r="BK336" s="191">
        <f>ROUND(I336*H336,2)</f>
        <v>0</v>
      </c>
      <c r="BL336" s="17" t="s">
        <v>605</v>
      </c>
      <c r="BM336" s="17" t="s">
        <v>985</v>
      </c>
    </row>
    <row r="337" spans="2:65" s="11" customFormat="1" ht="22.9" customHeight="1">
      <c r="B337" s="164"/>
      <c r="C337" s="165"/>
      <c r="D337" s="166" t="s">
        <v>515</v>
      </c>
      <c r="E337" s="178" t="s">
        <v>986</v>
      </c>
      <c r="F337" s="178" t="s">
        <v>987</v>
      </c>
      <c r="G337" s="165"/>
      <c r="H337" s="165"/>
      <c r="I337" s="168"/>
      <c r="J337" s="179">
        <f>BK337</f>
        <v>0</v>
      </c>
      <c r="K337" s="165"/>
      <c r="L337" s="170"/>
      <c r="M337" s="171"/>
      <c r="N337" s="172"/>
      <c r="O337" s="172"/>
      <c r="P337" s="173">
        <f>SUM(P338:P345)</f>
        <v>0</v>
      </c>
      <c r="Q337" s="172"/>
      <c r="R337" s="173">
        <f>SUM(R338:R345)</f>
        <v>0</v>
      </c>
      <c r="S337" s="172"/>
      <c r="T337" s="174">
        <f>SUM(T338:T345)</f>
        <v>0</v>
      </c>
      <c r="AR337" s="175" t="s">
        <v>523</v>
      </c>
      <c r="AT337" s="176" t="s">
        <v>515</v>
      </c>
      <c r="AU337" s="176" t="s">
        <v>523</v>
      </c>
      <c r="AY337" s="175" t="s">
        <v>598</v>
      </c>
      <c r="BK337" s="177">
        <f>SUM(BK338:BK345)</f>
        <v>0</v>
      </c>
    </row>
    <row r="338" spans="2:65" s="1" customFormat="1" ht="16.5" customHeight="1">
      <c r="B338" s="34"/>
      <c r="C338" s="180" t="s">
        <v>992</v>
      </c>
      <c r="D338" s="180" t="s">
        <v>600</v>
      </c>
      <c r="E338" s="181" t="s">
        <v>989</v>
      </c>
      <c r="F338" s="182" t="s">
        <v>990</v>
      </c>
      <c r="G338" s="183" t="s">
        <v>768</v>
      </c>
      <c r="H338" s="184">
        <v>224.00299999999999</v>
      </c>
      <c r="I338" s="185"/>
      <c r="J338" s="186">
        <f>ROUND(I338*H338,2)</f>
        <v>0</v>
      </c>
      <c r="K338" s="182" t="s">
        <v>604</v>
      </c>
      <c r="L338" s="38"/>
      <c r="M338" s="187" t="s">
        <v>447</v>
      </c>
      <c r="N338" s="188" t="s">
        <v>487</v>
      </c>
      <c r="O338" s="60"/>
      <c r="P338" s="189">
        <f>O338*H338</f>
        <v>0</v>
      </c>
      <c r="Q338" s="189">
        <v>0</v>
      </c>
      <c r="R338" s="189">
        <f>Q338*H338</f>
        <v>0</v>
      </c>
      <c r="S338" s="189">
        <v>0</v>
      </c>
      <c r="T338" s="190">
        <f>S338*H338</f>
        <v>0</v>
      </c>
      <c r="AR338" s="17" t="s">
        <v>605</v>
      </c>
      <c r="AT338" s="17" t="s">
        <v>600</v>
      </c>
      <c r="AU338" s="17" t="s">
        <v>525</v>
      </c>
      <c r="AY338" s="17" t="s">
        <v>598</v>
      </c>
      <c r="BE338" s="191">
        <f>IF(N338="základní",J338,0)</f>
        <v>0</v>
      </c>
      <c r="BF338" s="191">
        <f>IF(N338="snížená",J338,0)</f>
        <v>0</v>
      </c>
      <c r="BG338" s="191">
        <f>IF(N338="zákl. přenesená",J338,0)</f>
        <v>0</v>
      </c>
      <c r="BH338" s="191">
        <f>IF(N338="sníž. přenesená",J338,0)</f>
        <v>0</v>
      </c>
      <c r="BI338" s="191">
        <f>IF(N338="nulová",J338,0)</f>
        <v>0</v>
      </c>
      <c r="BJ338" s="17" t="s">
        <v>523</v>
      </c>
      <c r="BK338" s="191">
        <f>ROUND(I338*H338,2)</f>
        <v>0</v>
      </c>
      <c r="BL338" s="17" t="s">
        <v>605</v>
      </c>
      <c r="BM338" s="17" t="s">
        <v>991</v>
      </c>
    </row>
    <row r="339" spans="2:65" s="1" customFormat="1" ht="16.5" customHeight="1">
      <c r="B339" s="34"/>
      <c r="C339" s="180" t="s">
        <v>997</v>
      </c>
      <c r="D339" s="180" t="s">
        <v>600</v>
      </c>
      <c r="E339" s="181" t="s">
        <v>993</v>
      </c>
      <c r="F339" s="182" t="s">
        <v>994</v>
      </c>
      <c r="G339" s="183" t="s">
        <v>768</v>
      </c>
      <c r="H339" s="184">
        <v>3136.0419999999999</v>
      </c>
      <c r="I339" s="185"/>
      <c r="J339" s="186">
        <f>ROUND(I339*H339,2)</f>
        <v>0</v>
      </c>
      <c r="K339" s="182" t="s">
        <v>604</v>
      </c>
      <c r="L339" s="38"/>
      <c r="M339" s="187" t="s">
        <v>447</v>
      </c>
      <c r="N339" s="188" t="s">
        <v>487</v>
      </c>
      <c r="O339" s="60"/>
      <c r="P339" s="189">
        <f>O339*H339</f>
        <v>0</v>
      </c>
      <c r="Q339" s="189">
        <v>0</v>
      </c>
      <c r="R339" s="189">
        <f>Q339*H339</f>
        <v>0</v>
      </c>
      <c r="S339" s="189">
        <v>0</v>
      </c>
      <c r="T339" s="190">
        <f>S339*H339</f>
        <v>0</v>
      </c>
      <c r="AR339" s="17" t="s">
        <v>605</v>
      </c>
      <c r="AT339" s="17" t="s">
        <v>600</v>
      </c>
      <c r="AU339" s="17" t="s">
        <v>525</v>
      </c>
      <c r="AY339" s="17" t="s">
        <v>598</v>
      </c>
      <c r="BE339" s="191">
        <f>IF(N339="základní",J339,0)</f>
        <v>0</v>
      </c>
      <c r="BF339" s="191">
        <f>IF(N339="snížená",J339,0)</f>
        <v>0</v>
      </c>
      <c r="BG339" s="191">
        <f>IF(N339="zákl. přenesená",J339,0)</f>
        <v>0</v>
      </c>
      <c r="BH339" s="191">
        <f>IF(N339="sníž. přenesená",J339,0)</f>
        <v>0</v>
      </c>
      <c r="BI339" s="191">
        <f>IF(N339="nulová",J339,0)</f>
        <v>0</v>
      </c>
      <c r="BJ339" s="17" t="s">
        <v>523</v>
      </c>
      <c r="BK339" s="191">
        <f>ROUND(I339*H339,2)</f>
        <v>0</v>
      </c>
      <c r="BL339" s="17" t="s">
        <v>605</v>
      </c>
      <c r="BM339" s="17" t="s">
        <v>995</v>
      </c>
    </row>
    <row r="340" spans="2:65" s="12" customFormat="1">
      <c r="B340" s="192"/>
      <c r="C340" s="193"/>
      <c r="D340" s="194" t="s">
        <v>607</v>
      </c>
      <c r="E340" s="193"/>
      <c r="F340" s="196" t="s">
        <v>100</v>
      </c>
      <c r="G340" s="193"/>
      <c r="H340" s="197">
        <v>3136.0419999999999</v>
      </c>
      <c r="I340" s="198"/>
      <c r="J340" s="193"/>
      <c r="K340" s="193"/>
      <c r="L340" s="199"/>
      <c r="M340" s="200"/>
      <c r="N340" s="201"/>
      <c r="O340" s="201"/>
      <c r="P340" s="201"/>
      <c r="Q340" s="201"/>
      <c r="R340" s="201"/>
      <c r="S340" s="201"/>
      <c r="T340" s="202"/>
      <c r="AT340" s="203" t="s">
        <v>607</v>
      </c>
      <c r="AU340" s="203" t="s">
        <v>525</v>
      </c>
      <c r="AV340" s="12" t="s">
        <v>525</v>
      </c>
      <c r="AW340" s="12" t="s">
        <v>450</v>
      </c>
      <c r="AX340" s="12" t="s">
        <v>523</v>
      </c>
      <c r="AY340" s="203" t="s">
        <v>598</v>
      </c>
    </row>
    <row r="341" spans="2:65" s="1" customFormat="1" ht="16.5" customHeight="1">
      <c r="B341" s="34"/>
      <c r="C341" s="180" t="s">
        <v>1002</v>
      </c>
      <c r="D341" s="180" t="s">
        <v>600</v>
      </c>
      <c r="E341" s="181" t="s">
        <v>998</v>
      </c>
      <c r="F341" s="182" t="s">
        <v>999</v>
      </c>
      <c r="G341" s="183" t="s">
        <v>768</v>
      </c>
      <c r="H341" s="184">
        <v>76.881</v>
      </c>
      <c r="I341" s="185"/>
      <c r="J341" s="186">
        <f>ROUND(I341*H341,2)</f>
        <v>0</v>
      </c>
      <c r="K341" s="182" t="s">
        <v>604</v>
      </c>
      <c r="L341" s="38"/>
      <c r="M341" s="187" t="s">
        <v>447</v>
      </c>
      <c r="N341" s="188" t="s">
        <v>487</v>
      </c>
      <c r="O341" s="60"/>
      <c r="P341" s="189">
        <f>O341*H341</f>
        <v>0</v>
      </c>
      <c r="Q341" s="189">
        <v>0</v>
      </c>
      <c r="R341" s="189">
        <f>Q341*H341</f>
        <v>0</v>
      </c>
      <c r="S341" s="189">
        <v>0</v>
      </c>
      <c r="T341" s="190">
        <f>S341*H341</f>
        <v>0</v>
      </c>
      <c r="AR341" s="17" t="s">
        <v>605</v>
      </c>
      <c r="AT341" s="17" t="s">
        <v>600</v>
      </c>
      <c r="AU341" s="17" t="s">
        <v>525</v>
      </c>
      <c r="AY341" s="17" t="s">
        <v>598</v>
      </c>
      <c r="BE341" s="191">
        <f>IF(N341="základní",J341,0)</f>
        <v>0</v>
      </c>
      <c r="BF341" s="191">
        <f>IF(N341="snížená",J341,0)</f>
        <v>0</v>
      </c>
      <c r="BG341" s="191">
        <f>IF(N341="zákl. přenesená",J341,0)</f>
        <v>0</v>
      </c>
      <c r="BH341" s="191">
        <f>IF(N341="sníž. přenesená",J341,0)</f>
        <v>0</v>
      </c>
      <c r="BI341" s="191">
        <f>IF(N341="nulová",J341,0)</f>
        <v>0</v>
      </c>
      <c r="BJ341" s="17" t="s">
        <v>523</v>
      </c>
      <c r="BK341" s="191">
        <f>ROUND(I341*H341,2)</f>
        <v>0</v>
      </c>
      <c r="BL341" s="17" t="s">
        <v>605</v>
      </c>
      <c r="BM341" s="17" t="s">
        <v>1000</v>
      </c>
    </row>
    <row r="342" spans="2:65" s="1" customFormat="1" ht="16.5" customHeight="1">
      <c r="B342" s="34"/>
      <c r="C342" s="180" t="s">
        <v>1007</v>
      </c>
      <c r="D342" s="180" t="s">
        <v>600</v>
      </c>
      <c r="E342" s="181" t="s">
        <v>1003</v>
      </c>
      <c r="F342" s="182" t="s">
        <v>1004</v>
      </c>
      <c r="G342" s="183" t="s">
        <v>768</v>
      </c>
      <c r="H342" s="184">
        <v>58.767000000000003</v>
      </c>
      <c r="I342" s="185"/>
      <c r="J342" s="186">
        <f>ROUND(I342*H342,2)</f>
        <v>0</v>
      </c>
      <c r="K342" s="182" t="s">
        <v>604</v>
      </c>
      <c r="L342" s="38"/>
      <c r="M342" s="187" t="s">
        <v>447</v>
      </c>
      <c r="N342" s="188" t="s">
        <v>487</v>
      </c>
      <c r="O342" s="60"/>
      <c r="P342" s="189">
        <f>O342*H342</f>
        <v>0</v>
      </c>
      <c r="Q342" s="189">
        <v>0</v>
      </c>
      <c r="R342" s="189">
        <f>Q342*H342</f>
        <v>0</v>
      </c>
      <c r="S342" s="189">
        <v>0</v>
      </c>
      <c r="T342" s="190">
        <f>S342*H342</f>
        <v>0</v>
      </c>
      <c r="AR342" s="17" t="s">
        <v>605</v>
      </c>
      <c r="AT342" s="17" t="s">
        <v>600</v>
      </c>
      <c r="AU342" s="17" t="s">
        <v>525</v>
      </c>
      <c r="AY342" s="17" t="s">
        <v>598</v>
      </c>
      <c r="BE342" s="191">
        <f>IF(N342="základní",J342,0)</f>
        <v>0</v>
      </c>
      <c r="BF342" s="191">
        <f>IF(N342="snížená",J342,0)</f>
        <v>0</v>
      </c>
      <c r="BG342" s="191">
        <f>IF(N342="zákl. přenesená",J342,0)</f>
        <v>0</v>
      </c>
      <c r="BH342" s="191">
        <f>IF(N342="sníž. přenesená",J342,0)</f>
        <v>0</v>
      </c>
      <c r="BI342" s="191">
        <f>IF(N342="nulová",J342,0)</f>
        <v>0</v>
      </c>
      <c r="BJ342" s="17" t="s">
        <v>523</v>
      </c>
      <c r="BK342" s="191">
        <f>ROUND(I342*H342,2)</f>
        <v>0</v>
      </c>
      <c r="BL342" s="17" t="s">
        <v>605</v>
      </c>
      <c r="BM342" s="17" t="s">
        <v>1005</v>
      </c>
    </row>
    <row r="343" spans="2:65" s="12" customFormat="1">
      <c r="B343" s="192"/>
      <c r="C343" s="193"/>
      <c r="D343" s="194" t="s">
        <v>607</v>
      </c>
      <c r="E343" s="195" t="s">
        <v>447</v>
      </c>
      <c r="F343" s="196" t="s">
        <v>101</v>
      </c>
      <c r="G343" s="193"/>
      <c r="H343" s="197">
        <v>58.767000000000003</v>
      </c>
      <c r="I343" s="198"/>
      <c r="J343" s="193"/>
      <c r="K343" s="193"/>
      <c r="L343" s="199"/>
      <c r="M343" s="200"/>
      <c r="N343" s="201"/>
      <c r="O343" s="201"/>
      <c r="P343" s="201"/>
      <c r="Q343" s="201"/>
      <c r="R343" s="201"/>
      <c r="S343" s="201"/>
      <c r="T343" s="202"/>
      <c r="AT343" s="203" t="s">
        <v>607</v>
      </c>
      <c r="AU343" s="203" t="s">
        <v>525</v>
      </c>
      <c r="AV343" s="12" t="s">
        <v>525</v>
      </c>
      <c r="AW343" s="12" t="s">
        <v>478</v>
      </c>
      <c r="AX343" s="12" t="s">
        <v>523</v>
      </c>
      <c r="AY343" s="203" t="s">
        <v>598</v>
      </c>
    </row>
    <row r="344" spans="2:65" s="1" customFormat="1" ht="16.5" customHeight="1">
      <c r="B344" s="34"/>
      <c r="C344" s="180" t="s">
        <v>1014</v>
      </c>
      <c r="D344" s="180" t="s">
        <v>600</v>
      </c>
      <c r="E344" s="181" t="s">
        <v>1008</v>
      </c>
      <c r="F344" s="182" t="s">
        <v>1009</v>
      </c>
      <c r="G344" s="183" t="s">
        <v>768</v>
      </c>
      <c r="H344" s="184">
        <v>82.593999999999994</v>
      </c>
      <c r="I344" s="185"/>
      <c r="J344" s="186">
        <f>ROUND(I344*H344,2)</f>
        <v>0</v>
      </c>
      <c r="K344" s="182" t="s">
        <v>604</v>
      </c>
      <c r="L344" s="38"/>
      <c r="M344" s="187" t="s">
        <v>447</v>
      </c>
      <c r="N344" s="188" t="s">
        <v>487</v>
      </c>
      <c r="O344" s="60"/>
      <c r="P344" s="189">
        <f>O344*H344</f>
        <v>0</v>
      </c>
      <c r="Q344" s="189">
        <v>0</v>
      </c>
      <c r="R344" s="189">
        <f>Q344*H344</f>
        <v>0</v>
      </c>
      <c r="S344" s="189">
        <v>0</v>
      </c>
      <c r="T344" s="190">
        <f>S344*H344</f>
        <v>0</v>
      </c>
      <c r="AR344" s="17" t="s">
        <v>605</v>
      </c>
      <c r="AT344" s="17" t="s">
        <v>600</v>
      </c>
      <c r="AU344" s="17" t="s">
        <v>525</v>
      </c>
      <c r="AY344" s="17" t="s">
        <v>598</v>
      </c>
      <c r="BE344" s="191">
        <f>IF(N344="základní",J344,0)</f>
        <v>0</v>
      </c>
      <c r="BF344" s="191">
        <f>IF(N344="snížená",J344,0)</f>
        <v>0</v>
      </c>
      <c r="BG344" s="191">
        <f>IF(N344="zákl. přenesená",J344,0)</f>
        <v>0</v>
      </c>
      <c r="BH344" s="191">
        <f>IF(N344="sníž. přenesená",J344,0)</f>
        <v>0</v>
      </c>
      <c r="BI344" s="191">
        <f>IF(N344="nulová",J344,0)</f>
        <v>0</v>
      </c>
      <c r="BJ344" s="17" t="s">
        <v>523</v>
      </c>
      <c r="BK344" s="191">
        <f>ROUND(I344*H344,2)</f>
        <v>0</v>
      </c>
      <c r="BL344" s="17" t="s">
        <v>605</v>
      </c>
      <c r="BM344" s="17" t="s">
        <v>1010</v>
      </c>
    </row>
    <row r="345" spans="2:65" s="12" customFormat="1">
      <c r="B345" s="192"/>
      <c r="C345" s="193"/>
      <c r="D345" s="194" t="s">
        <v>607</v>
      </c>
      <c r="E345" s="195" t="s">
        <v>447</v>
      </c>
      <c r="F345" s="196" t="s">
        <v>102</v>
      </c>
      <c r="G345" s="193"/>
      <c r="H345" s="197">
        <v>82.593999999999994</v>
      </c>
      <c r="I345" s="198"/>
      <c r="J345" s="193"/>
      <c r="K345" s="193"/>
      <c r="L345" s="199"/>
      <c r="M345" s="200"/>
      <c r="N345" s="201"/>
      <c r="O345" s="201"/>
      <c r="P345" s="201"/>
      <c r="Q345" s="201"/>
      <c r="R345" s="201"/>
      <c r="S345" s="201"/>
      <c r="T345" s="202"/>
      <c r="AT345" s="203" t="s">
        <v>607</v>
      </c>
      <c r="AU345" s="203" t="s">
        <v>525</v>
      </c>
      <c r="AV345" s="12" t="s">
        <v>525</v>
      </c>
      <c r="AW345" s="12" t="s">
        <v>478</v>
      </c>
      <c r="AX345" s="12" t="s">
        <v>523</v>
      </c>
      <c r="AY345" s="203" t="s">
        <v>598</v>
      </c>
    </row>
    <row r="346" spans="2:65" s="11" customFormat="1" ht="22.9" customHeight="1">
      <c r="B346" s="164"/>
      <c r="C346" s="165"/>
      <c r="D346" s="166" t="s">
        <v>515</v>
      </c>
      <c r="E346" s="178" t="s">
        <v>1012</v>
      </c>
      <c r="F346" s="178" t="s">
        <v>1013</v>
      </c>
      <c r="G346" s="165"/>
      <c r="H346" s="165"/>
      <c r="I346" s="168"/>
      <c r="J346" s="179">
        <f>BK346</f>
        <v>0</v>
      </c>
      <c r="K346" s="165"/>
      <c r="L346" s="170"/>
      <c r="M346" s="171"/>
      <c r="N346" s="172"/>
      <c r="O346" s="172"/>
      <c r="P346" s="173">
        <f>P347</f>
        <v>0</v>
      </c>
      <c r="Q346" s="172"/>
      <c r="R346" s="173">
        <f>R347</f>
        <v>0</v>
      </c>
      <c r="S346" s="172"/>
      <c r="T346" s="174">
        <f>T347</f>
        <v>0</v>
      </c>
      <c r="AR346" s="175" t="s">
        <v>523</v>
      </c>
      <c r="AT346" s="176" t="s">
        <v>515</v>
      </c>
      <c r="AU346" s="176" t="s">
        <v>523</v>
      </c>
      <c r="AY346" s="175" t="s">
        <v>598</v>
      </c>
      <c r="BK346" s="177">
        <f>BK347</f>
        <v>0</v>
      </c>
    </row>
    <row r="347" spans="2:65" s="1" customFormat="1" ht="16.5" customHeight="1">
      <c r="B347" s="34"/>
      <c r="C347" s="180" t="s">
        <v>103</v>
      </c>
      <c r="D347" s="180" t="s">
        <v>600</v>
      </c>
      <c r="E347" s="181" t="s">
        <v>1015</v>
      </c>
      <c r="F347" s="182" t="s">
        <v>1016</v>
      </c>
      <c r="G347" s="183" t="s">
        <v>768</v>
      </c>
      <c r="H347" s="184">
        <v>901.80499999999995</v>
      </c>
      <c r="I347" s="185"/>
      <c r="J347" s="186">
        <f>ROUND(I347*H347,2)</f>
        <v>0</v>
      </c>
      <c r="K347" s="182" t="s">
        <v>604</v>
      </c>
      <c r="L347" s="38"/>
      <c r="M347" s="187" t="s">
        <v>447</v>
      </c>
      <c r="N347" s="188" t="s">
        <v>487</v>
      </c>
      <c r="O347" s="60"/>
      <c r="P347" s="189">
        <f>O347*H347</f>
        <v>0</v>
      </c>
      <c r="Q347" s="189">
        <v>0</v>
      </c>
      <c r="R347" s="189">
        <f>Q347*H347</f>
        <v>0</v>
      </c>
      <c r="S347" s="189">
        <v>0</v>
      </c>
      <c r="T347" s="190">
        <f>S347*H347</f>
        <v>0</v>
      </c>
      <c r="AR347" s="17" t="s">
        <v>605</v>
      </c>
      <c r="AT347" s="17" t="s">
        <v>600</v>
      </c>
      <c r="AU347" s="17" t="s">
        <v>525</v>
      </c>
      <c r="AY347" s="17" t="s">
        <v>598</v>
      </c>
      <c r="BE347" s="191">
        <f>IF(N347="základní",J347,0)</f>
        <v>0</v>
      </c>
      <c r="BF347" s="191">
        <f>IF(N347="snížená",J347,0)</f>
        <v>0</v>
      </c>
      <c r="BG347" s="191">
        <f>IF(N347="zákl. přenesená",J347,0)</f>
        <v>0</v>
      </c>
      <c r="BH347" s="191">
        <f>IF(N347="sníž. přenesená",J347,0)</f>
        <v>0</v>
      </c>
      <c r="BI347" s="191">
        <f>IF(N347="nulová",J347,0)</f>
        <v>0</v>
      </c>
      <c r="BJ347" s="17" t="s">
        <v>523</v>
      </c>
      <c r="BK347" s="191">
        <f>ROUND(I347*H347,2)</f>
        <v>0</v>
      </c>
      <c r="BL347" s="17" t="s">
        <v>605</v>
      </c>
      <c r="BM347" s="17" t="s">
        <v>1017</v>
      </c>
    </row>
    <row r="348" spans="2:65" s="11" customFormat="1" ht="25.9" customHeight="1">
      <c r="B348" s="164"/>
      <c r="C348" s="165"/>
      <c r="D348" s="166" t="s">
        <v>515</v>
      </c>
      <c r="E348" s="167" t="s">
        <v>712</v>
      </c>
      <c r="F348" s="167" t="s">
        <v>104</v>
      </c>
      <c r="G348" s="165"/>
      <c r="H348" s="165"/>
      <c r="I348" s="168"/>
      <c r="J348" s="169">
        <f>BK348</f>
        <v>0</v>
      </c>
      <c r="K348" s="165"/>
      <c r="L348" s="170"/>
      <c r="M348" s="171"/>
      <c r="N348" s="172"/>
      <c r="O348" s="172"/>
      <c r="P348" s="173">
        <f>P349</f>
        <v>0</v>
      </c>
      <c r="Q348" s="172"/>
      <c r="R348" s="173">
        <f>R349</f>
        <v>6.1600000000000005E-3</v>
      </c>
      <c r="S348" s="172"/>
      <c r="T348" s="174">
        <f>T349</f>
        <v>0</v>
      </c>
      <c r="AR348" s="175" t="s">
        <v>612</v>
      </c>
      <c r="AT348" s="176" t="s">
        <v>515</v>
      </c>
      <c r="AU348" s="176" t="s">
        <v>516</v>
      </c>
      <c r="AY348" s="175" t="s">
        <v>598</v>
      </c>
      <c r="BK348" s="177">
        <f>BK349</f>
        <v>0</v>
      </c>
    </row>
    <row r="349" spans="2:65" s="11" customFormat="1" ht="22.9" customHeight="1">
      <c r="B349" s="164"/>
      <c r="C349" s="165"/>
      <c r="D349" s="166" t="s">
        <v>515</v>
      </c>
      <c r="E349" s="178" t="s">
        <v>105</v>
      </c>
      <c r="F349" s="178" t="s">
        <v>106</v>
      </c>
      <c r="G349" s="165"/>
      <c r="H349" s="165"/>
      <c r="I349" s="168"/>
      <c r="J349" s="179">
        <f>BK349</f>
        <v>0</v>
      </c>
      <c r="K349" s="165"/>
      <c r="L349" s="170"/>
      <c r="M349" s="171"/>
      <c r="N349" s="172"/>
      <c r="O349" s="172"/>
      <c r="P349" s="173">
        <f>SUM(P350:P353)</f>
        <v>0</v>
      </c>
      <c r="Q349" s="172"/>
      <c r="R349" s="173">
        <f>SUM(R350:R353)</f>
        <v>6.1600000000000005E-3</v>
      </c>
      <c r="S349" s="172"/>
      <c r="T349" s="174">
        <f>SUM(T350:T353)</f>
        <v>0</v>
      </c>
      <c r="AR349" s="175" t="s">
        <v>612</v>
      </c>
      <c r="AT349" s="176" t="s">
        <v>515</v>
      </c>
      <c r="AU349" s="176" t="s">
        <v>523</v>
      </c>
      <c r="AY349" s="175" t="s">
        <v>598</v>
      </c>
      <c r="BK349" s="177">
        <f>SUM(BK350:BK353)</f>
        <v>0</v>
      </c>
    </row>
    <row r="350" spans="2:65" s="1" customFormat="1" ht="16.5" customHeight="1">
      <c r="B350" s="34"/>
      <c r="C350" s="180" t="s">
        <v>107</v>
      </c>
      <c r="D350" s="180" t="s">
        <v>600</v>
      </c>
      <c r="E350" s="181" t="s">
        <v>108</v>
      </c>
      <c r="F350" s="182" t="s">
        <v>109</v>
      </c>
      <c r="G350" s="183" t="s">
        <v>700</v>
      </c>
      <c r="H350" s="184">
        <v>560</v>
      </c>
      <c r="I350" s="185"/>
      <c r="J350" s="186">
        <f>ROUND(I350*H350,2)</f>
        <v>0</v>
      </c>
      <c r="K350" s="182" t="s">
        <v>604</v>
      </c>
      <c r="L350" s="38"/>
      <c r="M350" s="187" t="s">
        <v>447</v>
      </c>
      <c r="N350" s="188" t="s">
        <v>487</v>
      </c>
      <c r="O350" s="60"/>
      <c r="P350" s="189">
        <f>O350*H350</f>
        <v>0</v>
      </c>
      <c r="Q350" s="189">
        <v>0</v>
      </c>
      <c r="R350" s="189">
        <f>Q350*H350</f>
        <v>0</v>
      </c>
      <c r="S350" s="189">
        <v>0</v>
      </c>
      <c r="T350" s="190">
        <f>S350*H350</f>
        <v>0</v>
      </c>
      <c r="AR350" s="17" t="s">
        <v>822</v>
      </c>
      <c r="AT350" s="17" t="s">
        <v>600</v>
      </c>
      <c r="AU350" s="17" t="s">
        <v>525</v>
      </c>
      <c r="AY350" s="17" t="s">
        <v>598</v>
      </c>
      <c r="BE350" s="191">
        <f>IF(N350="základní",J350,0)</f>
        <v>0</v>
      </c>
      <c r="BF350" s="191">
        <f>IF(N350="snížená",J350,0)</f>
        <v>0</v>
      </c>
      <c r="BG350" s="191">
        <f>IF(N350="zákl. přenesená",J350,0)</f>
        <v>0</v>
      </c>
      <c r="BH350" s="191">
        <f>IF(N350="sníž. přenesená",J350,0)</f>
        <v>0</v>
      </c>
      <c r="BI350" s="191">
        <f>IF(N350="nulová",J350,0)</f>
        <v>0</v>
      </c>
      <c r="BJ350" s="17" t="s">
        <v>523</v>
      </c>
      <c r="BK350" s="191">
        <f>ROUND(I350*H350,2)</f>
        <v>0</v>
      </c>
      <c r="BL350" s="17" t="s">
        <v>822</v>
      </c>
      <c r="BM350" s="17" t="s">
        <v>110</v>
      </c>
    </row>
    <row r="351" spans="2:65" s="1" customFormat="1" ht="16.5" customHeight="1">
      <c r="B351" s="34"/>
      <c r="C351" s="226" t="s">
        <v>111</v>
      </c>
      <c r="D351" s="226" t="s">
        <v>712</v>
      </c>
      <c r="E351" s="227" t="s">
        <v>112</v>
      </c>
      <c r="F351" s="228" t="s">
        <v>113</v>
      </c>
      <c r="G351" s="229" t="s">
        <v>700</v>
      </c>
      <c r="H351" s="230">
        <v>616</v>
      </c>
      <c r="I351" s="231"/>
      <c r="J351" s="232">
        <f>ROUND(I351*H351,2)</f>
        <v>0</v>
      </c>
      <c r="K351" s="228" t="s">
        <v>604</v>
      </c>
      <c r="L351" s="233"/>
      <c r="M351" s="234" t="s">
        <v>447</v>
      </c>
      <c r="N351" s="235" t="s">
        <v>487</v>
      </c>
      <c r="O351" s="60"/>
      <c r="P351" s="189">
        <f>O351*H351</f>
        <v>0</v>
      </c>
      <c r="Q351" s="189">
        <v>1.0000000000000001E-5</v>
      </c>
      <c r="R351" s="189">
        <f>Q351*H351</f>
        <v>6.1600000000000005E-3</v>
      </c>
      <c r="S351" s="189">
        <v>0</v>
      </c>
      <c r="T351" s="190">
        <f>S351*H351</f>
        <v>0</v>
      </c>
      <c r="AR351" s="17" t="s">
        <v>829</v>
      </c>
      <c r="AT351" s="17" t="s">
        <v>712</v>
      </c>
      <c r="AU351" s="17" t="s">
        <v>525</v>
      </c>
      <c r="AY351" s="17" t="s">
        <v>598</v>
      </c>
      <c r="BE351" s="191">
        <f>IF(N351="základní",J351,0)</f>
        <v>0</v>
      </c>
      <c r="BF351" s="191">
        <f>IF(N351="snížená",J351,0)</f>
        <v>0</v>
      </c>
      <c r="BG351" s="191">
        <f>IF(N351="zákl. přenesená",J351,0)</f>
        <v>0</v>
      </c>
      <c r="BH351" s="191">
        <f>IF(N351="sníž. přenesená",J351,0)</f>
        <v>0</v>
      </c>
      <c r="BI351" s="191">
        <f>IF(N351="nulová",J351,0)</f>
        <v>0</v>
      </c>
      <c r="BJ351" s="17" t="s">
        <v>523</v>
      </c>
      <c r="BK351" s="191">
        <f>ROUND(I351*H351,2)</f>
        <v>0</v>
      </c>
      <c r="BL351" s="17" t="s">
        <v>829</v>
      </c>
      <c r="BM351" s="17" t="s">
        <v>114</v>
      </c>
    </row>
    <row r="352" spans="2:65" s="1" customFormat="1" ht="19.5">
      <c r="B352" s="34"/>
      <c r="C352" s="35"/>
      <c r="D352" s="194" t="s">
        <v>919</v>
      </c>
      <c r="E352" s="35"/>
      <c r="F352" s="236" t="s">
        <v>115</v>
      </c>
      <c r="G352" s="35"/>
      <c r="H352" s="35"/>
      <c r="I352" s="110"/>
      <c r="J352" s="35"/>
      <c r="K352" s="35"/>
      <c r="L352" s="38"/>
      <c r="M352" s="237"/>
      <c r="N352" s="60"/>
      <c r="O352" s="60"/>
      <c r="P352" s="60"/>
      <c r="Q352" s="60"/>
      <c r="R352" s="60"/>
      <c r="S352" s="60"/>
      <c r="T352" s="61"/>
      <c r="AT352" s="17" t="s">
        <v>919</v>
      </c>
      <c r="AU352" s="17" t="s">
        <v>525</v>
      </c>
    </row>
    <row r="353" spans="2:51" s="12" customFormat="1">
      <c r="B353" s="192"/>
      <c r="C353" s="193"/>
      <c r="D353" s="194" t="s">
        <v>607</v>
      </c>
      <c r="E353" s="193"/>
      <c r="F353" s="196" t="s">
        <v>116</v>
      </c>
      <c r="G353" s="193"/>
      <c r="H353" s="197">
        <v>616</v>
      </c>
      <c r="I353" s="198"/>
      <c r="J353" s="193"/>
      <c r="K353" s="193"/>
      <c r="L353" s="199"/>
      <c r="M353" s="255"/>
      <c r="N353" s="256"/>
      <c r="O353" s="256"/>
      <c r="P353" s="256"/>
      <c r="Q353" s="256"/>
      <c r="R353" s="256"/>
      <c r="S353" s="256"/>
      <c r="T353" s="257"/>
      <c r="AT353" s="203" t="s">
        <v>607</v>
      </c>
      <c r="AU353" s="203" t="s">
        <v>525</v>
      </c>
      <c r="AV353" s="12" t="s">
        <v>525</v>
      </c>
      <c r="AW353" s="12" t="s">
        <v>450</v>
      </c>
      <c r="AX353" s="12" t="s">
        <v>523</v>
      </c>
      <c r="AY353" s="203" t="s">
        <v>598</v>
      </c>
    </row>
    <row r="354" spans="2:51" s="1" customFormat="1" ht="6.95" customHeight="1">
      <c r="B354" s="46"/>
      <c r="C354" s="47"/>
      <c r="D354" s="47"/>
      <c r="E354" s="47"/>
      <c r="F354" s="47"/>
      <c r="G354" s="47"/>
      <c r="H354" s="47"/>
      <c r="I354" s="132"/>
      <c r="J354" s="47"/>
      <c r="K354" s="47"/>
      <c r="L354" s="38"/>
    </row>
  </sheetData>
  <mergeCells count="9">
    <mergeCell ref="E50:H50"/>
    <mergeCell ref="E80:H80"/>
    <mergeCell ref="E82:H82"/>
    <mergeCell ref="L2:V2"/>
    <mergeCell ref="E7:H7"/>
    <mergeCell ref="E9:H9"/>
    <mergeCell ref="E18:H18"/>
    <mergeCell ref="E27:H27"/>
    <mergeCell ref="E48:H48"/>
  </mergeCells>
  <phoneticPr fontId="0" type="noConversion"/>
  <pageMargins left="0.39374999999999999" right="0.39374999999999999" top="0.39374999999999999" bottom="0.39374999999999999" header="0" footer="0"/>
  <pageSetup orientation="landscape" blackAndWhite="1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B2:BM238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style="104" customWidth="1"/>
    <col min="10" max="10" width="23.5" customWidth="1"/>
    <col min="11" max="11" width="15.5" hidden="1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46" ht="36.950000000000003" customHeight="1">
      <c r="L2" s="453"/>
      <c r="M2" s="453"/>
      <c r="N2" s="453"/>
      <c r="O2" s="453"/>
      <c r="P2" s="453"/>
      <c r="Q2" s="453"/>
      <c r="R2" s="453"/>
      <c r="S2" s="453"/>
      <c r="T2" s="453"/>
      <c r="U2" s="453"/>
      <c r="V2" s="453"/>
      <c r="AT2" s="17" t="s">
        <v>553</v>
      </c>
    </row>
    <row r="3" spans="2:46" ht="6.95" customHeight="1">
      <c r="B3" s="105"/>
      <c r="C3" s="106"/>
      <c r="D3" s="106"/>
      <c r="E3" s="106"/>
      <c r="F3" s="106"/>
      <c r="G3" s="106"/>
      <c r="H3" s="106"/>
      <c r="I3" s="107"/>
      <c r="J3" s="106"/>
      <c r="K3" s="106"/>
      <c r="L3" s="20"/>
      <c r="AT3" s="17" t="s">
        <v>525</v>
      </c>
    </row>
    <row r="4" spans="2:46" ht="24.95" customHeight="1">
      <c r="B4" s="20"/>
      <c r="D4" s="108" t="s">
        <v>566</v>
      </c>
      <c r="L4" s="20"/>
      <c r="M4" s="24" t="s">
        <v>456</v>
      </c>
      <c r="AT4" s="17" t="s">
        <v>450</v>
      </c>
    </row>
    <row r="5" spans="2:46" ht="6.95" customHeight="1">
      <c r="B5" s="20"/>
      <c r="L5" s="20"/>
    </row>
    <row r="6" spans="2:46" ht="12" customHeight="1">
      <c r="B6" s="20"/>
      <c r="D6" s="109" t="s">
        <v>462</v>
      </c>
      <c r="L6" s="20"/>
    </row>
    <row r="7" spans="2:46" ht="16.5" customHeight="1">
      <c r="B7" s="20"/>
      <c r="E7" s="487" t="str">
        <f>'Rekapitulace stavby'!K6</f>
        <v>Kanalizace Klučov - napojení místních částí Žhery a Skramníky - UZ+ NN - doplnění dotazů</v>
      </c>
      <c r="F7" s="488"/>
      <c r="G7" s="488"/>
      <c r="H7" s="488"/>
      <c r="L7" s="20"/>
    </row>
    <row r="8" spans="2:46" ht="12" customHeight="1">
      <c r="B8" s="20"/>
      <c r="D8" s="109" t="s">
        <v>567</v>
      </c>
      <c r="L8" s="20"/>
    </row>
    <row r="9" spans="2:46" s="1" customFormat="1" ht="16.5" customHeight="1">
      <c r="B9" s="38"/>
      <c r="E9" s="487" t="s">
        <v>117</v>
      </c>
      <c r="F9" s="490"/>
      <c r="G9" s="490"/>
      <c r="H9" s="490"/>
      <c r="I9" s="110"/>
      <c r="L9" s="38"/>
    </row>
    <row r="10" spans="2:46" s="1" customFormat="1" ht="12" customHeight="1">
      <c r="B10" s="38"/>
      <c r="D10" s="109" t="s">
        <v>1019</v>
      </c>
      <c r="I10" s="110"/>
      <c r="L10" s="38"/>
    </row>
    <row r="11" spans="2:46" s="1" customFormat="1" ht="36.950000000000003" customHeight="1">
      <c r="B11" s="38"/>
      <c r="E11" s="489" t="s">
        <v>118</v>
      </c>
      <c r="F11" s="490"/>
      <c r="G11" s="490"/>
      <c r="H11" s="490"/>
      <c r="I11" s="110"/>
      <c r="L11" s="38"/>
    </row>
    <row r="12" spans="2:46" s="1" customFormat="1">
      <c r="B12" s="38"/>
      <c r="I12" s="110"/>
      <c r="L12" s="38"/>
    </row>
    <row r="13" spans="2:46" s="1" customFormat="1" ht="12" customHeight="1">
      <c r="B13" s="38"/>
      <c r="D13" s="109" t="s">
        <v>464</v>
      </c>
      <c r="F13" s="17" t="s">
        <v>447</v>
      </c>
      <c r="I13" s="111" t="s">
        <v>465</v>
      </c>
      <c r="J13" s="17" t="s">
        <v>447</v>
      </c>
      <c r="L13" s="38"/>
    </row>
    <row r="14" spans="2:46" s="1" customFormat="1" ht="12" customHeight="1">
      <c r="B14" s="38"/>
      <c r="D14" s="109" t="s">
        <v>466</v>
      </c>
      <c r="F14" s="17" t="s">
        <v>472</v>
      </c>
      <c r="I14" s="111" t="s">
        <v>468</v>
      </c>
      <c r="J14" s="112" t="str">
        <f>'Rekapitulace stavby'!AN8</f>
        <v>12. 7. 2018</v>
      </c>
      <c r="L14" s="38"/>
    </row>
    <row r="15" spans="2:46" s="1" customFormat="1" ht="10.9" customHeight="1">
      <c r="B15" s="38"/>
      <c r="I15" s="110"/>
      <c r="L15" s="38"/>
    </row>
    <row r="16" spans="2:46" s="1" customFormat="1" ht="12" customHeight="1">
      <c r="B16" s="38"/>
      <c r="D16" s="109" t="s">
        <v>470</v>
      </c>
      <c r="I16" s="111" t="s">
        <v>471</v>
      </c>
      <c r="J16" s="17" t="str">
        <f>IF('Rekapitulace stavby'!AN10="","",'Rekapitulace stavby'!AN10)</f>
        <v/>
      </c>
      <c r="L16" s="38"/>
    </row>
    <row r="17" spans="2:12" s="1" customFormat="1" ht="18" customHeight="1">
      <c r="B17" s="38"/>
      <c r="E17" s="17" t="str">
        <f>IF('Rekapitulace stavby'!E11="","",'Rekapitulace stavby'!E11)</f>
        <v xml:space="preserve"> </v>
      </c>
      <c r="I17" s="111" t="s">
        <v>473</v>
      </c>
      <c r="J17" s="17" t="str">
        <f>IF('Rekapitulace stavby'!AN11="","",'Rekapitulace stavby'!AN11)</f>
        <v/>
      </c>
      <c r="L17" s="38"/>
    </row>
    <row r="18" spans="2:12" s="1" customFormat="1" ht="6.95" customHeight="1">
      <c r="B18" s="38"/>
      <c r="I18" s="110"/>
      <c r="L18" s="38"/>
    </row>
    <row r="19" spans="2:12" s="1" customFormat="1" ht="12" customHeight="1">
      <c r="B19" s="38"/>
      <c r="D19" s="109" t="s">
        <v>474</v>
      </c>
      <c r="I19" s="111" t="s">
        <v>471</v>
      </c>
      <c r="J19" s="30" t="str">
        <f>'Rekapitulace stavby'!AN13</f>
        <v>Vyplň údaj</v>
      </c>
      <c r="L19" s="38"/>
    </row>
    <row r="20" spans="2:12" s="1" customFormat="1" ht="18" customHeight="1">
      <c r="B20" s="38"/>
      <c r="E20" s="491" t="str">
        <f>'Rekapitulace stavby'!E14</f>
        <v>Vyplň údaj</v>
      </c>
      <c r="F20" s="492"/>
      <c r="G20" s="492"/>
      <c r="H20" s="492"/>
      <c r="I20" s="111" t="s">
        <v>473</v>
      </c>
      <c r="J20" s="30" t="str">
        <f>'Rekapitulace stavby'!AN14</f>
        <v>Vyplň údaj</v>
      </c>
      <c r="L20" s="38"/>
    </row>
    <row r="21" spans="2:12" s="1" customFormat="1" ht="6.95" customHeight="1">
      <c r="B21" s="38"/>
      <c r="I21" s="110"/>
      <c r="L21" s="38"/>
    </row>
    <row r="22" spans="2:12" s="1" customFormat="1" ht="12" customHeight="1">
      <c r="B22" s="38"/>
      <c r="D22" s="109" t="s">
        <v>476</v>
      </c>
      <c r="I22" s="111" t="s">
        <v>471</v>
      </c>
      <c r="J22" s="17" t="str">
        <f>IF('Rekapitulace stavby'!AN16="","",'Rekapitulace stavby'!AN16)</f>
        <v/>
      </c>
      <c r="L22" s="38"/>
    </row>
    <row r="23" spans="2:12" s="1" customFormat="1" ht="18" customHeight="1">
      <c r="B23" s="38"/>
      <c r="E23" s="17" t="str">
        <f>IF('Rekapitulace stavby'!E17="","",'Rekapitulace stavby'!E17)</f>
        <v>Ing. Martin Herman</v>
      </c>
      <c r="I23" s="111" t="s">
        <v>473</v>
      </c>
      <c r="J23" s="17" t="str">
        <f>IF('Rekapitulace stavby'!AN17="","",'Rekapitulace stavby'!AN17)</f>
        <v/>
      </c>
      <c r="L23" s="38"/>
    </row>
    <row r="24" spans="2:12" s="1" customFormat="1" ht="6.95" customHeight="1">
      <c r="B24" s="38"/>
      <c r="I24" s="110"/>
      <c r="L24" s="38"/>
    </row>
    <row r="25" spans="2:12" s="1" customFormat="1" ht="12" customHeight="1">
      <c r="B25" s="38"/>
      <c r="D25" s="109" t="s">
        <v>479</v>
      </c>
      <c r="I25" s="111" t="s">
        <v>471</v>
      </c>
      <c r="J25" s="17" t="str">
        <f>IF('Rekapitulace stavby'!AN19="","",'Rekapitulace stavby'!AN19)</f>
        <v/>
      </c>
      <c r="L25" s="38"/>
    </row>
    <row r="26" spans="2:12" s="1" customFormat="1" ht="18" customHeight="1">
      <c r="B26" s="38"/>
      <c r="E26" s="17" t="str">
        <f>IF('Rekapitulace stavby'!E20="","",'Rekapitulace stavby'!E20)</f>
        <v>VIS s.r.o., Hradec Králové, Dita Paštová</v>
      </c>
      <c r="I26" s="111" t="s">
        <v>473</v>
      </c>
      <c r="J26" s="17" t="str">
        <f>IF('Rekapitulace stavby'!AN20="","",'Rekapitulace stavby'!AN20)</f>
        <v/>
      </c>
      <c r="L26" s="38"/>
    </row>
    <row r="27" spans="2:12" s="1" customFormat="1" ht="6.95" customHeight="1">
      <c r="B27" s="38"/>
      <c r="I27" s="110"/>
      <c r="L27" s="38"/>
    </row>
    <row r="28" spans="2:12" s="1" customFormat="1" ht="12" customHeight="1">
      <c r="B28" s="38"/>
      <c r="D28" s="109" t="s">
        <v>481</v>
      </c>
      <c r="I28" s="110"/>
      <c r="L28" s="38"/>
    </row>
    <row r="29" spans="2:12" s="7" customFormat="1" ht="16.5" customHeight="1">
      <c r="B29" s="113"/>
      <c r="E29" s="493" t="s">
        <v>447</v>
      </c>
      <c r="F29" s="493"/>
      <c r="G29" s="493"/>
      <c r="H29" s="493"/>
      <c r="I29" s="114"/>
      <c r="L29" s="113"/>
    </row>
    <row r="30" spans="2:12" s="1" customFormat="1" ht="6.95" customHeight="1">
      <c r="B30" s="38"/>
      <c r="I30" s="110"/>
      <c r="L30" s="38"/>
    </row>
    <row r="31" spans="2:12" s="1" customFormat="1" ht="6.95" customHeight="1">
      <c r="B31" s="38"/>
      <c r="D31" s="56"/>
      <c r="E31" s="56"/>
      <c r="F31" s="56"/>
      <c r="G31" s="56"/>
      <c r="H31" s="56"/>
      <c r="I31" s="115"/>
      <c r="J31" s="56"/>
      <c r="K31" s="56"/>
      <c r="L31" s="38"/>
    </row>
    <row r="32" spans="2:12" s="1" customFormat="1" ht="25.35" customHeight="1">
      <c r="B32" s="38"/>
      <c r="D32" s="116" t="s">
        <v>482</v>
      </c>
      <c r="I32" s="110"/>
      <c r="J32" s="117">
        <f>ROUND(J94, 2)</f>
        <v>0</v>
      </c>
      <c r="L32" s="38"/>
    </row>
    <row r="33" spans="2:12" s="1" customFormat="1" ht="6.95" customHeight="1">
      <c r="B33" s="38"/>
      <c r="D33" s="56"/>
      <c r="E33" s="56"/>
      <c r="F33" s="56"/>
      <c r="G33" s="56"/>
      <c r="H33" s="56"/>
      <c r="I33" s="115"/>
      <c r="J33" s="56"/>
      <c r="K33" s="56"/>
      <c r="L33" s="38"/>
    </row>
    <row r="34" spans="2:12" s="1" customFormat="1" ht="14.45" customHeight="1">
      <c r="B34" s="38"/>
      <c r="F34" s="118" t="s">
        <v>484</v>
      </c>
      <c r="I34" s="119" t="s">
        <v>483</v>
      </c>
      <c r="J34" s="118" t="s">
        <v>485</v>
      </c>
      <c r="L34" s="38"/>
    </row>
    <row r="35" spans="2:12" s="1" customFormat="1" ht="14.45" customHeight="1">
      <c r="B35" s="38"/>
      <c r="D35" s="109" t="s">
        <v>486</v>
      </c>
      <c r="E35" s="109" t="s">
        <v>487</v>
      </c>
      <c r="F35" s="120">
        <f>ROUND((SUM(BE94:BE237)),  2)</f>
        <v>0</v>
      </c>
      <c r="I35" s="121">
        <v>0.21</v>
      </c>
      <c r="J35" s="120">
        <f>ROUND(((SUM(BE94:BE237))*I35),  2)</f>
        <v>0</v>
      </c>
      <c r="L35" s="38"/>
    </row>
    <row r="36" spans="2:12" s="1" customFormat="1" ht="14.45" customHeight="1">
      <c r="B36" s="38"/>
      <c r="E36" s="109" t="s">
        <v>488</v>
      </c>
      <c r="F36" s="120">
        <f>ROUND((SUM(BF94:BF237)),  2)</f>
        <v>0</v>
      </c>
      <c r="I36" s="121">
        <v>0.15</v>
      </c>
      <c r="J36" s="120">
        <f>ROUND(((SUM(BF94:BF237))*I36),  2)</f>
        <v>0</v>
      </c>
      <c r="L36" s="38"/>
    </row>
    <row r="37" spans="2:12" s="1" customFormat="1" ht="14.45" hidden="1" customHeight="1">
      <c r="B37" s="38"/>
      <c r="E37" s="109" t="s">
        <v>489</v>
      </c>
      <c r="F37" s="120">
        <f>ROUND((SUM(BG94:BG237)),  2)</f>
        <v>0</v>
      </c>
      <c r="I37" s="121">
        <v>0.21</v>
      </c>
      <c r="J37" s="120">
        <f>0</f>
        <v>0</v>
      </c>
      <c r="L37" s="38"/>
    </row>
    <row r="38" spans="2:12" s="1" customFormat="1" ht="14.45" hidden="1" customHeight="1">
      <c r="B38" s="38"/>
      <c r="E38" s="109" t="s">
        <v>490</v>
      </c>
      <c r="F38" s="120">
        <f>ROUND((SUM(BH94:BH237)),  2)</f>
        <v>0</v>
      </c>
      <c r="I38" s="121">
        <v>0.15</v>
      </c>
      <c r="J38" s="120">
        <f>0</f>
        <v>0</v>
      </c>
      <c r="L38" s="38"/>
    </row>
    <row r="39" spans="2:12" s="1" customFormat="1" ht="14.45" hidden="1" customHeight="1">
      <c r="B39" s="38"/>
      <c r="E39" s="109" t="s">
        <v>491</v>
      </c>
      <c r="F39" s="120">
        <f>ROUND((SUM(BI94:BI237)),  2)</f>
        <v>0</v>
      </c>
      <c r="I39" s="121">
        <v>0</v>
      </c>
      <c r="J39" s="120">
        <f>0</f>
        <v>0</v>
      </c>
      <c r="L39" s="38"/>
    </row>
    <row r="40" spans="2:12" s="1" customFormat="1" ht="6.95" customHeight="1">
      <c r="B40" s="38"/>
      <c r="I40" s="110"/>
      <c r="L40" s="38"/>
    </row>
    <row r="41" spans="2:12" s="1" customFormat="1" ht="25.35" customHeight="1">
      <c r="B41" s="38"/>
      <c r="C41" s="122"/>
      <c r="D41" s="123" t="s">
        <v>492</v>
      </c>
      <c r="E41" s="124"/>
      <c r="F41" s="124"/>
      <c r="G41" s="125" t="s">
        <v>493</v>
      </c>
      <c r="H41" s="126" t="s">
        <v>494</v>
      </c>
      <c r="I41" s="127"/>
      <c r="J41" s="128">
        <f>SUM(J32:J39)</f>
        <v>0</v>
      </c>
      <c r="K41" s="129"/>
      <c r="L41" s="38"/>
    </row>
    <row r="42" spans="2:12" s="1" customFormat="1" ht="14.45" customHeight="1">
      <c r="B42" s="130"/>
      <c r="C42" s="131"/>
      <c r="D42" s="131"/>
      <c r="E42" s="131"/>
      <c r="F42" s="131"/>
      <c r="G42" s="131"/>
      <c r="H42" s="131"/>
      <c r="I42" s="132"/>
      <c r="J42" s="131"/>
      <c r="K42" s="131"/>
      <c r="L42" s="38"/>
    </row>
    <row r="46" spans="2:12" s="1" customFormat="1" ht="6.95" customHeight="1">
      <c r="B46" s="133"/>
      <c r="C46" s="134"/>
      <c r="D46" s="134"/>
      <c r="E46" s="134"/>
      <c r="F46" s="134"/>
      <c r="G46" s="134"/>
      <c r="H46" s="134"/>
      <c r="I46" s="135"/>
      <c r="J46" s="134"/>
      <c r="K46" s="134"/>
      <c r="L46" s="38"/>
    </row>
    <row r="47" spans="2:12" s="1" customFormat="1" ht="24.95" customHeight="1">
      <c r="B47" s="34"/>
      <c r="C47" s="23" t="s">
        <v>569</v>
      </c>
      <c r="D47" s="35"/>
      <c r="E47" s="35"/>
      <c r="F47" s="35"/>
      <c r="G47" s="35"/>
      <c r="H47" s="35"/>
      <c r="I47" s="110"/>
      <c r="J47" s="35"/>
      <c r="K47" s="35"/>
      <c r="L47" s="38"/>
    </row>
    <row r="48" spans="2:12" s="1" customFormat="1" ht="6.95" customHeight="1">
      <c r="B48" s="34"/>
      <c r="C48" s="35"/>
      <c r="D48" s="35"/>
      <c r="E48" s="35"/>
      <c r="F48" s="35"/>
      <c r="G48" s="35"/>
      <c r="H48" s="35"/>
      <c r="I48" s="110"/>
      <c r="J48" s="35"/>
      <c r="K48" s="35"/>
      <c r="L48" s="38"/>
    </row>
    <row r="49" spans="2:47" s="1" customFormat="1" ht="12" customHeight="1">
      <c r="B49" s="34"/>
      <c r="C49" s="29" t="s">
        <v>462</v>
      </c>
      <c r="D49" s="35"/>
      <c r="E49" s="35"/>
      <c r="F49" s="35"/>
      <c r="G49" s="35"/>
      <c r="H49" s="35"/>
      <c r="I49" s="110"/>
      <c r="J49" s="35"/>
      <c r="K49" s="35"/>
      <c r="L49" s="38"/>
    </row>
    <row r="50" spans="2:47" s="1" customFormat="1" ht="16.5" customHeight="1">
      <c r="B50" s="34"/>
      <c r="C50" s="35"/>
      <c r="D50" s="35"/>
      <c r="E50" s="485" t="str">
        <f>E7</f>
        <v>Kanalizace Klučov - napojení místních částí Žhery a Skramníky - UZ+ NN - doplnění dotazů</v>
      </c>
      <c r="F50" s="486"/>
      <c r="G50" s="486"/>
      <c r="H50" s="486"/>
      <c r="I50" s="110"/>
      <c r="J50" s="35"/>
      <c r="K50" s="35"/>
      <c r="L50" s="38"/>
    </row>
    <row r="51" spans="2:47" ht="12" customHeight="1">
      <c r="B51" s="21"/>
      <c r="C51" s="29" t="s">
        <v>567</v>
      </c>
      <c r="D51" s="22"/>
      <c r="E51" s="22"/>
      <c r="F51" s="22"/>
      <c r="G51" s="22"/>
      <c r="H51" s="22"/>
      <c r="J51" s="22"/>
      <c r="K51" s="22"/>
      <c r="L51" s="20"/>
    </row>
    <row r="52" spans="2:47" s="1" customFormat="1" ht="16.5" customHeight="1">
      <c r="B52" s="34"/>
      <c r="C52" s="35"/>
      <c r="D52" s="35"/>
      <c r="E52" s="485" t="s">
        <v>117</v>
      </c>
      <c r="F52" s="461"/>
      <c r="G52" s="461"/>
      <c r="H52" s="461"/>
      <c r="I52" s="110"/>
      <c r="J52" s="35"/>
      <c r="K52" s="35"/>
      <c r="L52" s="38"/>
    </row>
    <row r="53" spans="2:47" s="1" customFormat="1" ht="12" customHeight="1">
      <c r="B53" s="34"/>
      <c r="C53" s="29" t="s">
        <v>1019</v>
      </c>
      <c r="D53" s="35"/>
      <c r="E53" s="35"/>
      <c r="F53" s="35"/>
      <c r="G53" s="35"/>
      <c r="H53" s="35"/>
      <c r="I53" s="110"/>
      <c r="J53" s="35"/>
      <c r="K53" s="35"/>
      <c r="L53" s="38"/>
    </row>
    <row r="54" spans="2:47" s="1" customFormat="1" ht="16.5" customHeight="1">
      <c r="B54" s="34"/>
      <c r="C54" s="35"/>
      <c r="D54" s="35"/>
      <c r="E54" s="462" t="str">
        <f>E11</f>
        <v>SO_05.1 - Podružné tlakové propoje Skramníky - uznatelné náklady</v>
      </c>
      <c r="F54" s="461"/>
      <c r="G54" s="461"/>
      <c r="H54" s="461"/>
      <c r="I54" s="110"/>
      <c r="J54" s="35"/>
      <c r="K54" s="35"/>
      <c r="L54" s="38"/>
    </row>
    <row r="55" spans="2:47" s="1" customFormat="1" ht="6.95" customHeight="1">
      <c r="B55" s="34"/>
      <c r="C55" s="35"/>
      <c r="D55" s="35"/>
      <c r="E55" s="35"/>
      <c r="F55" s="35"/>
      <c r="G55" s="35"/>
      <c r="H55" s="35"/>
      <c r="I55" s="110"/>
      <c r="J55" s="35"/>
      <c r="K55" s="35"/>
      <c r="L55" s="38"/>
    </row>
    <row r="56" spans="2:47" s="1" customFormat="1" ht="12" customHeight="1">
      <c r="B56" s="34"/>
      <c r="C56" s="29" t="s">
        <v>466</v>
      </c>
      <c r="D56" s="35"/>
      <c r="E56" s="35"/>
      <c r="F56" s="27" t="str">
        <f>F14</f>
        <v xml:space="preserve"> </v>
      </c>
      <c r="G56" s="35"/>
      <c r="H56" s="35"/>
      <c r="I56" s="111" t="s">
        <v>468</v>
      </c>
      <c r="J56" s="55" t="str">
        <f>IF(J14="","",J14)</f>
        <v>12. 7. 2018</v>
      </c>
      <c r="K56" s="35"/>
      <c r="L56" s="38"/>
    </row>
    <row r="57" spans="2:47" s="1" customFormat="1" ht="6.95" customHeight="1">
      <c r="B57" s="34"/>
      <c r="C57" s="35"/>
      <c r="D57" s="35"/>
      <c r="E57" s="35"/>
      <c r="F57" s="35"/>
      <c r="G57" s="35"/>
      <c r="H57" s="35"/>
      <c r="I57" s="110"/>
      <c r="J57" s="35"/>
      <c r="K57" s="35"/>
      <c r="L57" s="38"/>
    </row>
    <row r="58" spans="2:47" s="1" customFormat="1" ht="13.7" customHeight="1">
      <c r="B58" s="34"/>
      <c r="C58" s="29" t="s">
        <v>470</v>
      </c>
      <c r="D58" s="35"/>
      <c r="E58" s="35"/>
      <c r="F58" s="27" t="str">
        <f>E17</f>
        <v xml:space="preserve"> </v>
      </c>
      <c r="G58" s="35"/>
      <c r="H58" s="35"/>
      <c r="I58" s="111" t="s">
        <v>476</v>
      </c>
      <c r="J58" s="32" t="str">
        <f>E23</f>
        <v>Ing. Martin Herman</v>
      </c>
      <c r="K58" s="35"/>
      <c r="L58" s="38"/>
    </row>
    <row r="59" spans="2:47" s="1" customFormat="1" ht="24.95" customHeight="1">
      <c r="B59" s="34"/>
      <c r="C59" s="29" t="s">
        <v>474</v>
      </c>
      <c r="D59" s="35"/>
      <c r="E59" s="35"/>
      <c r="F59" s="27" t="str">
        <f>IF(E20="","",E20)</f>
        <v>Vyplň údaj</v>
      </c>
      <c r="G59" s="35"/>
      <c r="H59" s="35"/>
      <c r="I59" s="111" t="s">
        <v>479</v>
      </c>
      <c r="J59" s="32" t="str">
        <f>E26</f>
        <v>VIS s.r.o., Hradec Králové, Dita Paštová</v>
      </c>
      <c r="K59" s="35"/>
      <c r="L59" s="38"/>
    </row>
    <row r="60" spans="2:47" s="1" customFormat="1" ht="10.35" customHeight="1">
      <c r="B60" s="34"/>
      <c r="C60" s="35"/>
      <c r="D60" s="35"/>
      <c r="E60" s="35"/>
      <c r="F60" s="35"/>
      <c r="G60" s="35"/>
      <c r="H60" s="35"/>
      <c r="I60" s="110"/>
      <c r="J60" s="35"/>
      <c r="K60" s="35"/>
      <c r="L60" s="38"/>
    </row>
    <row r="61" spans="2:47" s="1" customFormat="1" ht="29.25" customHeight="1">
      <c r="B61" s="34"/>
      <c r="C61" s="136" t="s">
        <v>570</v>
      </c>
      <c r="D61" s="42"/>
      <c r="E61" s="42"/>
      <c r="F61" s="42"/>
      <c r="G61" s="42"/>
      <c r="H61" s="42"/>
      <c r="I61" s="137"/>
      <c r="J61" s="138" t="s">
        <v>571</v>
      </c>
      <c r="K61" s="42"/>
      <c r="L61" s="38"/>
    </row>
    <row r="62" spans="2:47" s="1" customFormat="1" ht="10.35" customHeight="1">
      <c r="B62" s="34"/>
      <c r="C62" s="35"/>
      <c r="D62" s="35"/>
      <c r="E62" s="35"/>
      <c r="F62" s="35"/>
      <c r="G62" s="35"/>
      <c r="H62" s="35"/>
      <c r="I62" s="110"/>
      <c r="J62" s="35"/>
      <c r="K62" s="35"/>
      <c r="L62" s="38"/>
    </row>
    <row r="63" spans="2:47" s="1" customFormat="1" ht="22.9" customHeight="1">
      <c r="B63" s="34"/>
      <c r="C63" s="139" t="s">
        <v>572</v>
      </c>
      <c r="D63" s="35"/>
      <c r="E63" s="35"/>
      <c r="F63" s="35"/>
      <c r="G63" s="35"/>
      <c r="H63" s="35"/>
      <c r="I63" s="110"/>
      <c r="J63" s="72">
        <f>J94</f>
        <v>0</v>
      </c>
      <c r="K63" s="35"/>
      <c r="L63" s="38"/>
      <c r="AU63" s="17" t="s">
        <v>573</v>
      </c>
    </row>
    <row r="64" spans="2:47" s="8" customFormat="1" ht="24.95" customHeight="1">
      <c r="B64" s="140"/>
      <c r="C64" s="141"/>
      <c r="D64" s="142" t="s">
        <v>574</v>
      </c>
      <c r="E64" s="143"/>
      <c r="F64" s="143"/>
      <c r="G64" s="143"/>
      <c r="H64" s="143"/>
      <c r="I64" s="144"/>
      <c r="J64" s="145">
        <f>J95</f>
        <v>0</v>
      </c>
      <c r="K64" s="141"/>
      <c r="L64" s="146"/>
    </row>
    <row r="65" spans="2:12" s="9" customFormat="1" ht="19.899999999999999" customHeight="1">
      <c r="B65" s="147"/>
      <c r="C65" s="92"/>
      <c r="D65" s="148" t="s">
        <v>575</v>
      </c>
      <c r="E65" s="149"/>
      <c r="F65" s="149"/>
      <c r="G65" s="149"/>
      <c r="H65" s="149"/>
      <c r="I65" s="150"/>
      <c r="J65" s="151">
        <f>J96</f>
        <v>0</v>
      </c>
      <c r="K65" s="92"/>
      <c r="L65" s="152"/>
    </row>
    <row r="66" spans="2:12" s="9" customFormat="1" ht="19.899999999999999" customHeight="1">
      <c r="B66" s="147"/>
      <c r="C66" s="92"/>
      <c r="D66" s="148" t="s">
        <v>576</v>
      </c>
      <c r="E66" s="149"/>
      <c r="F66" s="149"/>
      <c r="G66" s="149"/>
      <c r="H66" s="149"/>
      <c r="I66" s="150"/>
      <c r="J66" s="151">
        <f>J166</f>
        <v>0</v>
      </c>
      <c r="K66" s="92"/>
      <c r="L66" s="152"/>
    </row>
    <row r="67" spans="2:12" s="9" customFormat="1" ht="19.899999999999999" customHeight="1">
      <c r="B67" s="147"/>
      <c r="C67" s="92"/>
      <c r="D67" s="148" t="s">
        <v>577</v>
      </c>
      <c r="E67" s="149"/>
      <c r="F67" s="149"/>
      <c r="G67" s="149"/>
      <c r="H67" s="149"/>
      <c r="I67" s="150"/>
      <c r="J67" s="151">
        <f>J170</f>
        <v>0</v>
      </c>
      <c r="K67" s="92"/>
      <c r="L67" s="152"/>
    </row>
    <row r="68" spans="2:12" s="9" customFormat="1" ht="19.899999999999999" customHeight="1">
      <c r="B68" s="147"/>
      <c r="C68" s="92"/>
      <c r="D68" s="148" t="s">
        <v>578</v>
      </c>
      <c r="E68" s="149"/>
      <c r="F68" s="149"/>
      <c r="G68" s="149"/>
      <c r="H68" s="149"/>
      <c r="I68" s="150"/>
      <c r="J68" s="151">
        <f>J173</f>
        <v>0</v>
      </c>
      <c r="K68" s="92"/>
      <c r="L68" s="152"/>
    </row>
    <row r="69" spans="2:12" s="9" customFormat="1" ht="19.899999999999999" customHeight="1">
      <c r="B69" s="147"/>
      <c r="C69" s="92"/>
      <c r="D69" s="148" t="s">
        <v>579</v>
      </c>
      <c r="E69" s="149"/>
      <c r="F69" s="149"/>
      <c r="G69" s="149"/>
      <c r="H69" s="149"/>
      <c r="I69" s="150"/>
      <c r="J69" s="151">
        <f>J210</f>
        <v>0</v>
      </c>
      <c r="K69" s="92"/>
      <c r="L69" s="152"/>
    </row>
    <row r="70" spans="2:12" s="9" customFormat="1" ht="19.899999999999999" customHeight="1">
      <c r="B70" s="147"/>
      <c r="C70" s="92"/>
      <c r="D70" s="148" t="s">
        <v>580</v>
      </c>
      <c r="E70" s="149"/>
      <c r="F70" s="149"/>
      <c r="G70" s="149"/>
      <c r="H70" s="149"/>
      <c r="I70" s="150"/>
      <c r="J70" s="151">
        <f>J219</f>
        <v>0</v>
      </c>
      <c r="K70" s="92"/>
      <c r="L70" s="152"/>
    </row>
    <row r="71" spans="2:12" s="9" customFormat="1" ht="19.899999999999999" customHeight="1">
      <c r="B71" s="147"/>
      <c r="C71" s="92"/>
      <c r="D71" s="148" t="s">
        <v>581</v>
      </c>
      <c r="E71" s="149"/>
      <c r="F71" s="149"/>
      <c r="G71" s="149"/>
      <c r="H71" s="149"/>
      <c r="I71" s="150"/>
      <c r="J71" s="151">
        <f>J226</f>
        <v>0</v>
      </c>
      <c r="K71" s="92"/>
      <c r="L71" s="152"/>
    </row>
    <row r="72" spans="2:12" s="9" customFormat="1" ht="19.899999999999999" customHeight="1">
      <c r="B72" s="147"/>
      <c r="C72" s="92"/>
      <c r="D72" s="148" t="s">
        <v>582</v>
      </c>
      <c r="E72" s="149"/>
      <c r="F72" s="149"/>
      <c r="G72" s="149"/>
      <c r="H72" s="149"/>
      <c r="I72" s="150"/>
      <c r="J72" s="151">
        <f>J236</f>
        <v>0</v>
      </c>
      <c r="K72" s="92"/>
      <c r="L72" s="152"/>
    </row>
    <row r="73" spans="2:12" s="1" customFormat="1" ht="21.75" customHeight="1">
      <c r="B73" s="34"/>
      <c r="C73" s="35"/>
      <c r="D73" s="35"/>
      <c r="E73" s="35"/>
      <c r="F73" s="35"/>
      <c r="G73" s="35"/>
      <c r="H73" s="35"/>
      <c r="I73" s="110"/>
      <c r="J73" s="35"/>
      <c r="K73" s="35"/>
      <c r="L73" s="38"/>
    </row>
    <row r="74" spans="2:12" s="1" customFormat="1" ht="6.95" customHeight="1">
      <c r="B74" s="46"/>
      <c r="C74" s="47"/>
      <c r="D74" s="47"/>
      <c r="E74" s="47"/>
      <c r="F74" s="47"/>
      <c r="G74" s="47"/>
      <c r="H74" s="47"/>
      <c r="I74" s="132"/>
      <c r="J74" s="47"/>
      <c r="K74" s="47"/>
      <c r="L74" s="38"/>
    </row>
    <row r="78" spans="2:12" s="1" customFormat="1" ht="6.95" customHeight="1">
      <c r="B78" s="48"/>
      <c r="C78" s="49"/>
      <c r="D78" s="49"/>
      <c r="E78" s="49"/>
      <c r="F78" s="49"/>
      <c r="G78" s="49"/>
      <c r="H78" s="49"/>
      <c r="I78" s="135"/>
      <c r="J78" s="49"/>
      <c r="K78" s="49"/>
      <c r="L78" s="38"/>
    </row>
    <row r="79" spans="2:12" s="1" customFormat="1" ht="24.95" customHeight="1">
      <c r="B79" s="34"/>
      <c r="C79" s="23" t="s">
        <v>583</v>
      </c>
      <c r="D79" s="35"/>
      <c r="E79" s="35"/>
      <c r="F79" s="35"/>
      <c r="G79" s="35"/>
      <c r="H79" s="35"/>
      <c r="I79" s="110"/>
      <c r="J79" s="35"/>
      <c r="K79" s="35"/>
      <c r="L79" s="38"/>
    </row>
    <row r="80" spans="2:12" s="1" customFormat="1" ht="6.95" customHeight="1">
      <c r="B80" s="34"/>
      <c r="C80" s="35"/>
      <c r="D80" s="35"/>
      <c r="E80" s="35"/>
      <c r="F80" s="35"/>
      <c r="G80" s="35"/>
      <c r="H80" s="35"/>
      <c r="I80" s="110"/>
      <c r="J80" s="35"/>
      <c r="K80" s="35"/>
      <c r="L80" s="38"/>
    </row>
    <row r="81" spans="2:63" s="1" customFormat="1" ht="12" customHeight="1">
      <c r="B81" s="34"/>
      <c r="C81" s="29" t="s">
        <v>462</v>
      </c>
      <c r="D81" s="35"/>
      <c r="E81" s="35"/>
      <c r="F81" s="35"/>
      <c r="G81" s="35"/>
      <c r="H81" s="35"/>
      <c r="I81" s="110"/>
      <c r="J81" s="35"/>
      <c r="K81" s="35"/>
      <c r="L81" s="38"/>
    </row>
    <row r="82" spans="2:63" s="1" customFormat="1" ht="16.5" customHeight="1">
      <c r="B82" s="34"/>
      <c r="C82" s="35"/>
      <c r="D82" s="35"/>
      <c r="E82" s="485" t="str">
        <f>E7</f>
        <v>Kanalizace Klučov - napojení místních částí Žhery a Skramníky - UZ+ NN - doplnění dotazů</v>
      </c>
      <c r="F82" s="486"/>
      <c r="G82" s="486"/>
      <c r="H82" s="486"/>
      <c r="I82" s="110"/>
      <c r="J82" s="35"/>
      <c r="K82" s="35"/>
      <c r="L82" s="38"/>
    </row>
    <row r="83" spans="2:63" ht="12" customHeight="1">
      <c r="B83" s="21"/>
      <c r="C83" s="29" t="s">
        <v>567</v>
      </c>
      <c r="D83" s="22"/>
      <c r="E83" s="22"/>
      <c r="F83" s="22"/>
      <c r="G83" s="22"/>
      <c r="H83" s="22"/>
      <c r="J83" s="22"/>
      <c r="K83" s="22"/>
      <c r="L83" s="20"/>
    </row>
    <row r="84" spans="2:63" s="1" customFormat="1" ht="16.5" customHeight="1">
      <c r="B84" s="34"/>
      <c r="C84" s="35"/>
      <c r="D84" s="35"/>
      <c r="E84" s="485" t="s">
        <v>117</v>
      </c>
      <c r="F84" s="461"/>
      <c r="G84" s="461"/>
      <c r="H84" s="461"/>
      <c r="I84" s="110"/>
      <c r="J84" s="35"/>
      <c r="K84" s="35"/>
      <c r="L84" s="38"/>
    </row>
    <row r="85" spans="2:63" s="1" customFormat="1" ht="12" customHeight="1">
      <c r="B85" s="34"/>
      <c r="C85" s="29" t="s">
        <v>1019</v>
      </c>
      <c r="D85" s="35"/>
      <c r="E85" s="35"/>
      <c r="F85" s="35"/>
      <c r="G85" s="35"/>
      <c r="H85" s="35"/>
      <c r="I85" s="110"/>
      <c r="J85" s="35"/>
      <c r="K85" s="35"/>
      <c r="L85" s="38"/>
    </row>
    <row r="86" spans="2:63" s="1" customFormat="1" ht="16.5" customHeight="1">
      <c r="B86" s="34"/>
      <c r="C86" s="35"/>
      <c r="D86" s="35"/>
      <c r="E86" s="462" t="str">
        <f>E11</f>
        <v>SO_05.1 - Podružné tlakové propoje Skramníky - uznatelné náklady</v>
      </c>
      <c r="F86" s="461"/>
      <c r="G86" s="461"/>
      <c r="H86" s="461"/>
      <c r="I86" s="110"/>
      <c r="J86" s="35"/>
      <c r="K86" s="35"/>
      <c r="L86" s="38"/>
    </row>
    <row r="87" spans="2:63" s="1" customFormat="1" ht="6.95" customHeight="1">
      <c r="B87" s="34"/>
      <c r="C87" s="35"/>
      <c r="D87" s="35"/>
      <c r="E87" s="35"/>
      <c r="F87" s="35"/>
      <c r="G87" s="35"/>
      <c r="H87" s="35"/>
      <c r="I87" s="110"/>
      <c r="J87" s="35"/>
      <c r="K87" s="35"/>
      <c r="L87" s="38"/>
    </row>
    <row r="88" spans="2:63" s="1" customFormat="1" ht="12" customHeight="1">
      <c r="B88" s="34"/>
      <c r="C88" s="29" t="s">
        <v>466</v>
      </c>
      <c r="D88" s="35"/>
      <c r="E88" s="35"/>
      <c r="F88" s="27" t="str">
        <f>F14</f>
        <v xml:space="preserve"> </v>
      </c>
      <c r="G88" s="35"/>
      <c r="H88" s="35"/>
      <c r="I88" s="111" t="s">
        <v>468</v>
      </c>
      <c r="J88" s="55" t="str">
        <f>IF(J14="","",J14)</f>
        <v>12. 7. 2018</v>
      </c>
      <c r="K88" s="35"/>
      <c r="L88" s="38"/>
    </row>
    <row r="89" spans="2:63" s="1" customFormat="1" ht="6.95" customHeight="1">
      <c r="B89" s="34"/>
      <c r="C89" s="35"/>
      <c r="D89" s="35"/>
      <c r="E89" s="35"/>
      <c r="F89" s="35"/>
      <c r="G89" s="35"/>
      <c r="H89" s="35"/>
      <c r="I89" s="110"/>
      <c r="J89" s="35"/>
      <c r="K89" s="35"/>
      <c r="L89" s="38"/>
    </row>
    <row r="90" spans="2:63" s="1" customFormat="1" ht="13.7" customHeight="1">
      <c r="B90" s="34"/>
      <c r="C90" s="29" t="s">
        <v>470</v>
      </c>
      <c r="D90" s="35"/>
      <c r="E90" s="35"/>
      <c r="F90" s="27" t="str">
        <f>E17</f>
        <v xml:space="preserve"> </v>
      </c>
      <c r="G90" s="35"/>
      <c r="H90" s="35"/>
      <c r="I90" s="111" t="s">
        <v>476</v>
      </c>
      <c r="J90" s="32" t="str">
        <f>E23</f>
        <v>Ing. Martin Herman</v>
      </c>
      <c r="K90" s="35"/>
      <c r="L90" s="38"/>
    </row>
    <row r="91" spans="2:63" s="1" customFormat="1" ht="24.95" customHeight="1">
      <c r="B91" s="34"/>
      <c r="C91" s="29" t="s">
        <v>474</v>
      </c>
      <c r="D91" s="35"/>
      <c r="E91" s="35"/>
      <c r="F91" s="27" t="str">
        <f>IF(E20="","",E20)</f>
        <v>Vyplň údaj</v>
      </c>
      <c r="G91" s="35"/>
      <c r="H91" s="35"/>
      <c r="I91" s="111" t="s">
        <v>479</v>
      </c>
      <c r="J91" s="32" t="str">
        <f>E26</f>
        <v>VIS s.r.o., Hradec Králové, Dita Paštová</v>
      </c>
      <c r="K91" s="35"/>
      <c r="L91" s="38"/>
    </row>
    <row r="92" spans="2:63" s="1" customFormat="1" ht="10.35" customHeight="1">
      <c r="B92" s="34"/>
      <c r="C92" s="35"/>
      <c r="D92" s="35"/>
      <c r="E92" s="35"/>
      <c r="F92" s="35"/>
      <c r="G92" s="35"/>
      <c r="H92" s="35"/>
      <c r="I92" s="110"/>
      <c r="J92" s="35"/>
      <c r="K92" s="35"/>
      <c r="L92" s="38"/>
    </row>
    <row r="93" spans="2:63" s="10" customFormat="1" ht="29.25" customHeight="1">
      <c r="B93" s="153"/>
      <c r="C93" s="154" t="s">
        <v>584</v>
      </c>
      <c r="D93" s="155" t="s">
        <v>501</v>
      </c>
      <c r="E93" s="155" t="s">
        <v>497</v>
      </c>
      <c r="F93" s="155" t="s">
        <v>498</v>
      </c>
      <c r="G93" s="155" t="s">
        <v>585</v>
      </c>
      <c r="H93" s="155" t="s">
        <v>586</v>
      </c>
      <c r="I93" s="156" t="s">
        <v>587</v>
      </c>
      <c r="J93" s="157" t="s">
        <v>571</v>
      </c>
      <c r="K93" s="158" t="s">
        <v>588</v>
      </c>
      <c r="L93" s="159"/>
      <c r="M93" s="63" t="s">
        <v>447</v>
      </c>
      <c r="N93" s="64" t="s">
        <v>486</v>
      </c>
      <c r="O93" s="64" t="s">
        <v>589</v>
      </c>
      <c r="P93" s="64" t="s">
        <v>590</v>
      </c>
      <c r="Q93" s="64" t="s">
        <v>591</v>
      </c>
      <c r="R93" s="64" t="s">
        <v>592</v>
      </c>
      <c r="S93" s="64" t="s">
        <v>593</v>
      </c>
      <c r="T93" s="65" t="s">
        <v>594</v>
      </c>
    </row>
    <row r="94" spans="2:63" s="1" customFormat="1" ht="22.9" customHeight="1">
      <c r="B94" s="34"/>
      <c r="C94" s="70" t="s">
        <v>595</v>
      </c>
      <c r="D94" s="35"/>
      <c r="E94" s="35"/>
      <c r="F94" s="35"/>
      <c r="G94" s="35"/>
      <c r="H94" s="35"/>
      <c r="I94" s="110"/>
      <c r="J94" s="160">
        <f>BK94</f>
        <v>0</v>
      </c>
      <c r="K94" s="35"/>
      <c r="L94" s="38"/>
      <c r="M94" s="66"/>
      <c r="N94" s="67"/>
      <c r="O94" s="67"/>
      <c r="P94" s="161">
        <f>P95</f>
        <v>0</v>
      </c>
      <c r="Q94" s="67"/>
      <c r="R94" s="161">
        <f>R95</f>
        <v>501.79583781999997</v>
      </c>
      <c r="S94" s="67"/>
      <c r="T94" s="162">
        <f>T95</f>
        <v>138.53719999999998</v>
      </c>
      <c r="AT94" s="17" t="s">
        <v>515</v>
      </c>
      <c r="AU94" s="17" t="s">
        <v>573</v>
      </c>
      <c r="BK94" s="163">
        <f>BK95</f>
        <v>0</v>
      </c>
    </row>
    <row r="95" spans="2:63" s="11" customFormat="1" ht="25.9" customHeight="1">
      <c r="B95" s="164"/>
      <c r="C95" s="165"/>
      <c r="D95" s="166" t="s">
        <v>515</v>
      </c>
      <c r="E95" s="167" t="s">
        <v>596</v>
      </c>
      <c r="F95" s="167" t="s">
        <v>597</v>
      </c>
      <c r="G95" s="165"/>
      <c r="H95" s="165"/>
      <c r="I95" s="168"/>
      <c r="J95" s="169">
        <f>BK95</f>
        <v>0</v>
      </c>
      <c r="K95" s="165"/>
      <c r="L95" s="170"/>
      <c r="M95" s="171"/>
      <c r="N95" s="172"/>
      <c r="O95" s="172"/>
      <c r="P95" s="173">
        <f>P96+P166+P170+P173+P210+P219+P226+P236</f>
        <v>0</v>
      </c>
      <c r="Q95" s="172"/>
      <c r="R95" s="173">
        <f>R96+R166+R170+R173+R210+R219+R226+R236</f>
        <v>501.79583781999997</v>
      </c>
      <c r="S95" s="172"/>
      <c r="T95" s="174">
        <f>T96+T166+T170+T173+T210+T219+T226+T236</f>
        <v>138.53719999999998</v>
      </c>
      <c r="AR95" s="175" t="s">
        <v>523</v>
      </c>
      <c r="AT95" s="176" t="s">
        <v>515</v>
      </c>
      <c r="AU95" s="176" t="s">
        <v>516</v>
      </c>
      <c r="AY95" s="175" t="s">
        <v>598</v>
      </c>
      <c r="BK95" s="177">
        <f>BK96+BK166+BK170+BK173+BK210+BK219+BK226+BK236</f>
        <v>0</v>
      </c>
    </row>
    <row r="96" spans="2:63" s="11" customFormat="1" ht="22.9" customHeight="1">
      <c r="B96" s="164"/>
      <c r="C96" s="165"/>
      <c r="D96" s="166" t="s">
        <v>515</v>
      </c>
      <c r="E96" s="178" t="s">
        <v>523</v>
      </c>
      <c r="F96" s="178" t="s">
        <v>599</v>
      </c>
      <c r="G96" s="165"/>
      <c r="H96" s="165"/>
      <c r="I96" s="168"/>
      <c r="J96" s="179">
        <f>BK96</f>
        <v>0</v>
      </c>
      <c r="K96" s="165"/>
      <c r="L96" s="170"/>
      <c r="M96" s="171"/>
      <c r="N96" s="172"/>
      <c r="O96" s="172"/>
      <c r="P96" s="173">
        <f>SUM(P97:P165)</f>
        <v>0</v>
      </c>
      <c r="Q96" s="172"/>
      <c r="R96" s="173">
        <f>SUM(R97:R165)</f>
        <v>491.39872360000004</v>
      </c>
      <c r="S96" s="172"/>
      <c r="T96" s="174">
        <f>SUM(T97:T165)</f>
        <v>138.53719999999998</v>
      </c>
      <c r="AR96" s="175" t="s">
        <v>523</v>
      </c>
      <c r="AT96" s="176" t="s">
        <v>515</v>
      </c>
      <c r="AU96" s="176" t="s">
        <v>523</v>
      </c>
      <c r="AY96" s="175" t="s">
        <v>598</v>
      </c>
      <c r="BK96" s="177">
        <f>SUM(BK97:BK165)</f>
        <v>0</v>
      </c>
    </row>
    <row r="97" spans="2:65" s="1" customFormat="1" ht="16.5" customHeight="1">
      <c r="B97" s="34"/>
      <c r="C97" s="180" t="s">
        <v>523</v>
      </c>
      <c r="D97" s="180" t="s">
        <v>600</v>
      </c>
      <c r="E97" s="181" t="s">
        <v>119</v>
      </c>
      <c r="F97" s="182" t="s">
        <v>120</v>
      </c>
      <c r="G97" s="183" t="s">
        <v>603</v>
      </c>
      <c r="H97" s="184">
        <v>20.8</v>
      </c>
      <c r="I97" s="185"/>
      <c r="J97" s="186">
        <f>ROUND(I97*H97,2)</f>
        <v>0</v>
      </c>
      <c r="K97" s="182" t="s">
        <v>604</v>
      </c>
      <c r="L97" s="38"/>
      <c r="M97" s="187" t="s">
        <v>447</v>
      </c>
      <c r="N97" s="188" t="s">
        <v>487</v>
      </c>
      <c r="O97" s="60"/>
      <c r="P97" s="189">
        <f>O97*H97</f>
        <v>0</v>
      </c>
      <c r="Q97" s="189">
        <v>0</v>
      </c>
      <c r="R97" s="189">
        <f>Q97*H97</f>
        <v>0</v>
      </c>
      <c r="S97" s="189">
        <v>0.23499999999999999</v>
      </c>
      <c r="T97" s="190">
        <f>S97*H97</f>
        <v>4.8879999999999999</v>
      </c>
      <c r="AR97" s="17" t="s">
        <v>605</v>
      </c>
      <c r="AT97" s="17" t="s">
        <v>600</v>
      </c>
      <c r="AU97" s="17" t="s">
        <v>525</v>
      </c>
      <c r="AY97" s="17" t="s">
        <v>598</v>
      </c>
      <c r="BE97" s="191">
        <f>IF(N97="základní",J97,0)</f>
        <v>0</v>
      </c>
      <c r="BF97" s="191">
        <f>IF(N97="snížená",J97,0)</f>
        <v>0</v>
      </c>
      <c r="BG97" s="191">
        <f>IF(N97="zákl. přenesená",J97,0)</f>
        <v>0</v>
      </c>
      <c r="BH97" s="191">
        <f>IF(N97="sníž. přenesená",J97,0)</f>
        <v>0</v>
      </c>
      <c r="BI97" s="191">
        <f>IF(N97="nulová",J97,0)</f>
        <v>0</v>
      </c>
      <c r="BJ97" s="17" t="s">
        <v>523</v>
      </c>
      <c r="BK97" s="191">
        <f>ROUND(I97*H97,2)</f>
        <v>0</v>
      </c>
      <c r="BL97" s="17" t="s">
        <v>605</v>
      </c>
      <c r="BM97" s="17" t="s">
        <v>611</v>
      </c>
    </row>
    <row r="98" spans="2:65" s="12" customFormat="1">
      <c r="B98" s="192"/>
      <c r="C98" s="193"/>
      <c r="D98" s="194" t="s">
        <v>607</v>
      </c>
      <c r="E98" s="195" t="s">
        <v>447</v>
      </c>
      <c r="F98" s="196" t="s">
        <v>121</v>
      </c>
      <c r="G98" s="193"/>
      <c r="H98" s="197">
        <v>20.8</v>
      </c>
      <c r="I98" s="198"/>
      <c r="J98" s="193"/>
      <c r="K98" s="193"/>
      <c r="L98" s="199"/>
      <c r="M98" s="200"/>
      <c r="N98" s="201"/>
      <c r="O98" s="201"/>
      <c r="P98" s="201"/>
      <c r="Q98" s="201"/>
      <c r="R98" s="201"/>
      <c r="S98" s="201"/>
      <c r="T98" s="202"/>
      <c r="AT98" s="203" t="s">
        <v>607</v>
      </c>
      <c r="AU98" s="203" t="s">
        <v>525</v>
      </c>
      <c r="AV98" s="12" t="s">
        <v>525</v>
      </c>
      <c r="AW98" s="12" t="s">
        <v>478</v>
      </c>
      <c r="AX98" s="12" t="s">
        <v>523</v>
      </c>
      <c r="AY98" s="203" t="s">
        <v>598</v>
      </c>
    </row>
    <row r="99" spans="2:65" s="1" customFormat="1" ht="16.5" customHeight="1">
      <c r="B99" s="34"/>
      <c r="C99" s="180" t="s">
        <v>525</v>
      </c>
      <c r="D99" s="180" t="s">
        <v>600</v>
      </c>
      <c r="E99" s="181" t="s">
        <v>1119</v>
      </c>
      <c r="F99" s="182" t="s">
        <v>1120</v>
      </c>
      <c r="G99" s="183" t="s">
        <v>603</v>
      </c>
      <c r="H99" s="184">
        <v>14.4</v>
      </c>
      <c r="I99" s="185"/>
      <c r="J99" s="186">
        <f>ROUND(I99*H99,2)</f>
        <v>0</v>
      </c>
      <c r="K99" s="182" t="s">
        <v>604</v>
      </c>
      <c r="L99" s="38"/>
      <c r="M99" s="187" t="s">
        <v>447</v>
      </c>
      <c r="N99" s="188" t="s">
        <v>487</v>
      </c>
      <c r="O99" s="60"/>
      <c r="P99" s="189">
        <f>O99*H99</f>
        <v>0</v>
      </c>
      <c r="Q99" s="189">
        <v>0</v>
      </c>
      <c r="R99" s="189">
        <f>Q99*H99</f>
        <v>0</v>
      </c>
      <c r="S99" s="189">
        <v>0.26</v>
      </c>
      <c r="T99" s="190">
        <f>S99*H99</f>
        <v>3.7440000000000002</v>
      </c>
      <c r="AR99" s="17" t="s">
        <v>605</v>
      </c>
      <c r="AT99" s="17" t="s">
        <v>600</v>
      </c>
      <c r="AU99" s="17" t="s">
        <v>525</v>
      </c>
      <c r="AY99" s="17" t="s">
        <v>598</v>
      </c>
      <c r="BE99" s="191">
        <f>IF(N99="základní",J99,0)</f>
        <v>0</v>
      </c>
      <c r="BF99" s="191">
        <f>IF(N99="snížená",J99,0)</f>
        <v>0</v>
      </c>
      <c r="BG99" s="191">
        <f>IF(N99="zákl. přenesená",J99,0)</f>
        <v>0</v>
      </c>
      <c r="BH99" s="191">
        <f>IF(N99="sníž. přenesená",J99,0)</f>
        <v>0</v>
      </c>
      <c r="BI99" s="191">
        <f>IF(N99="nulová",J99,0)</f>
        <v>0</v>
      </c>
      <c r="BJ99" s="17" t="s">
        <v>523</v>
      </c>
      <c r="BK99" s="191">
        <f>ROUND(I99*H99,2)</f>
        <v>0</v>
      </c>
      <c r="BL99" s="17" t="s">
        <v>605</v>
      </c>
      <c r="BM99" s="17" t="s">
        <v>122</v>
      </c>
    </row>
    <row r="100" spans="2:65" s="12" customFormat="1">
      <c r="B100" s="192"/>
      <c r="C100" s="193"/>
      <c r="D100" s="194" t="s">
        <v>607</v>
      </c>
      <c r="E100" s="195" t="s">
        <v>447</v>
      </c>
      <c r="F100" s="196" t="s">
        <v>123</v>
      </c>
      <c r="G100" s="193"/>
      <c r="H100" s="197">
        <v>14.4</v>
      </c>
      <c r="I100" s="198"/>
      <c r="J100" s="193"/>
      <c r="K100" s="193"/>
      <c r="L100" s="199"/>
      <c r="M100" s="200"/>
      <c r="N100" s="201"/>
      <c r="O100" s="201"/>
      <c r="P100" s="201"/>
      <c r="Q100" s="201"/>
      <c r="R100" s="201"/>
      <c r="S100" s="201"/>
      <c r="T100" s="202"/>
      <c r="AT100" s="203" t="s">
        <v>607</v>
      </c>
      <c r="AU100" s="203" t="s">
        <v>525</v>
      </c>
      <c r="AV100" s="12" t="s">
        <v>525</v>
      </c>
      <c r="AW100" s="12" t="s">
        <v>478</v>
      </c>
      <c r="AX100" s="12" t="s">
        <v>523</v>
      </c>
      <c r="AY100" s="203" t="s">
        <v>598</v>
      </c>
    </row>
    <row r="101" spans="2:65" s="1" customFormat="1" ht="16.5" customHeight="1">
      <c r="B101" s="34"/>
      <c r="C101" s="180" t="s">
        <v>612</v>
      </c>
      <c r="D101" s="180" t="s">
        <v>600</v>
      </c>
      <c r="E101" s="181" t="s">
        <v>613</v>
      </c>
      <c r="F101" s="182" t="s">
        <v>614</v>
      </c>
      <c r="G101" s="183" t="s">
        <v>603</v>
      </c>
      <c r="H101" s="184">
        <v>35.200000000000003</v>
      </c>
      <c r="I101" s="185"/>
      <c r="J101" s="186">
        <f>ROUND(I101*H101,2)</f>
        <v>0</v>
      </c>
      <c r="K101" s="182" t="s">
        <v>604</v>
      </c>
      <c r="L101" s="38"/>
      <c r="M101" s="187" t="s">
        <v>447</v>
      </c>
      <c r="N101" s="188" t="s">
        <v>487</v>
      </c>
      <c r="O101" s="60"/>
      <c r="P101" s="189">
        <f>O101*H101</f>
        <v>0</v>
      </c>
      <c r="Q101" s="189">
        <v>0</v>
      </c>
      <c r="R101" s="189">
        <f>Q101*H101</f>
        <v>0</v>
      </c>
      <c r="S101" s="189">
        <v>0.18</v>
      </c>
      <c r="T101" s="190">
        <f>S101*H101</f>
        <v>6.3360000000000003</v>
      </c>
      <c r="AR101" s="17" t="s">
        <v>605</v>
      </c>
      <c r="AT101" s="17" t="s">
        <v>600</v>
      </c>
      <c r="AU101" s="17" t="s">
        <v>525</v>
      </c>
      <c r="AY101" s="17" t="s">
        <v>598</v>
      </c>
      <c r="BE101" s="191">
        <f>IF(N101="základní",J101,0)</f>
        <v>0</v>
      </c>
      <c r="BF101" s="191">
        <f>IF(N101="snížená",J101,0)</f>
        <v>0</v>
      </c>
      <c r="BG101" s="191">
        <f>IF(N101="zákl. přenesená",J101,0)</f>
        <v>0</v>
      </c>
      <c r="BH101" s="191">
        <f>IF(N101="sníž. přenesená",J101,0)</f>
        <v>0</v>
      </c>
      <c r="BI101" s="191">
        <f>IF(N101="nulová",J101,0)</f>
        <v>0</v>
      </c>
      <c r="BJ101" s="17" t="s">
        <v>523</v>
      </c>
      <c r="BK101" s="191">
        <f>ROUND(I101*H101,2)</f>
        <v>0</v>
      </c>
      <c r="BL101" s="17" t="s">
        <v>605</v>
      </c>
      <c r="BM101" s="17" t="s">
        <v>615</v>
      </c>
    </row>
    <row r="102" spans="2:65" s="12" customFormat="1">
      <c r="B102" s="192"/>
      <c r="C102" s="193"/>
      <c r="D102" s="194" t="s">
        <v>607</v>
      </c>
      <c r="E102" s="195" t="s">
        <v>447</v>
      </c>
      <c r="F102" s="196" t="s">
        <v>124</v>
      </c>
      <c r="G102" s="193"/>
      <c r="H102" s="197">
        <v>35.200000000000003</v>
      </c>
      <c r="I102" s="198"/>
      <c r="J102" s="193"/>
      <c r="K102" s="193"/>
      <c r="L102" s="199"/>
      <c r="M102" s="200"/>
      <c r="N102" s="201"/>
      <c r="O102" s="201"/>
      <c r="P102" s="201"/>
      <c r="Q102" s="201"/>
      <c r="R102" s="201"/>
      <c r="S102" s="201"/>
      <c r="T102" s="202"/>
      <c r="AT102" s="203" t="s">
        <v>607</v>
      </c>
      <c r="AU102" s="203" t="s">
        <v>525</v>
      </c>
      <c r="AV102" s="12" t="s">
        <v>525</v>
      </c>
      <c r="AW102" s="12" t="s">
        <v>478</v>
      </c>
      <c r="AX102" s="12" t="s">
        <v>523</v>
      </c>
      <c r="AY102" s="203" t="s">
        <v>598</v>
      </c>
    </row>
    <row r="103" spans="2:65" s="1" customFormat="1" ht="16.5" customHeight="1">
      <c r="B103" s="34"/>
      <c r="C103" s="180" t="s">
        <v>605</v>
      </c>
      <c r="D103" s="180" t="s">
        <v>600</v>
      </c>
      <c r="E103" s="181" t="s">
        <v>616</v>
      </c>
      <c r="F103" s="182" t="s">
        <v>617</v>
      </c>
      <c r="G103" s="183" t="s">
        <v>603</v>
      </c>
      <c r="H103" s="184">
        <v>57.6</v>
      </c>
      <c r="I103" s="185"/>
      <c r="J103" s="186">
        <f>ROUND(I103*H103,2)</f>
        <v>0</v>
      </c>
      <c r="K103" s="182" t="s">
        <v>604</v>
      </c>
      <c r="L103" s="38"/>
      <c r="M103" s="187" t="s">
        <v>447</v>
      </c>
      <c r="N103" s="188" t="s">
        <v>487</v>
      </c>
      <c r="O103" s="60"/>
      <c r="P103" s="189">
        <f>O103*H103</f>
        <v>0</v>
      </c>
      <c r="Q103" s="189">
        <v>0</v>
      </c>
      <c r="R103" s="189">
        <f>Q103*H103</f>
        <v>0</v>
      </c>
      <c r="S103" s="189">
        <v>0.28999999999999998</v>
      </c>
      <c r="T103" s="190">
        <f>S103*H103</f>
        <v>16.704000000000001</v>
      </c>
      <c r="AR103" s="17" t="s">
        <v>605</v>
      </c>
      <c r="AT103" s="17" t="s">
        <v>600</v>
      </c>
      <c r="AU103" s="17" t="s">
        <v>525</v>
      </c>
      <c r="AY103" s="17" t="s">
        <v>598</v>
      </c>
      <c r="BE103" s="191">
        <f>IF(N103="základní",J103,0)</f>
        <v>0</v>
      </c>
      <c r="BF103" s="191">
        <f>IF(N103="snížená",J103,0)</f>
        <v>0</v>
      </c>
      <c r="BG103" s="191">
        <f>IF(N103="zákl. přenesená",J103,0)</f>
        <v>0</v>
      </c>
      <c r="BH103" s="191">
        <f>IF(N103="sníž. přenesená",J103,0)</f>
        <v>0</v>
      </c>
      <c r="BI103" s="191">
        <f>IF(N103="nulová",J103,0)</f>
        <v>0</v>
      </c>
      <c r="BJ103" s="17" t="s">
        <v>523</v>
      </c>
      <c r="BK103" s="191">
        <f>ROUND(I103*H103,2)</f>
        <v>0</v>
      </c>
      <c r="BL103" s="17" t="s">
        <v>605</v>
      </c>
      <c r="BM103" s="17" t="s">
        <v>618</v>
      </c>
    </row>
    <row r="104" spans="2:65" s="12" customFormat="1">
      <c r="B104" s="192"/>
      <c r="C104" s="193"/>
      <c r="D104" s="194" t="s">
        <v>607</v>
      </c>
      <c r="E104" s="195" t="s">
        <v>447</v>
      </c>
      <c r="F104" s="196" t="s">
        <v>125</v>
      </c>
      <c r="G104" s="193"/>
      <c r="H104" s="197">
        <v>57.6</v>
      </c>
      <c r="I104" s="198"/>
      <c r="J104" s="193"/>
      <c r="K104" s="193"/>
      <c r="L104" s="199"/>
      <c r="M104" s="200"/>
      <c r="N104" s="201"/>
      <c r="O104" s="201"/>
      <c r="P104" s="201"/>
      <c r="Q104" s="201"/>
      <c r="R104" s="201"/>
      <c r="S104" s="201"/>
      <c r="T104" s="202"/>
      <c r="AT104" s="203" t="s">
        <v>607</v>
      </c>
      <c r="AU104" s="203" t="s">
        <v>525</v>
      </c>
      <c r="AV104" s="12" t="s">
        <v>525</v>
      </c>
      <c r="AW104" s="12" t="s">
        <v>478</v>
      </c>
      <c r="AX104" s="12" t="s">
        <v>523</v>
      </c>
      <c r="AY104" s="203" t="s">
        <v>598</v>
      </c>
    </row>
    <row r="105" spans="2:65" s="1" customFormat="1" ht="16.5" customHeight="1">
      <c r="B105" s="34"/>
      <c r="C105" s="180" t="s">
        <v>619</v>
      </c>
      <c r="D105" s="180" t="s">
        <v>600</v>
      </c>
      <c r="E105" s="181" t="s">
        <v>620</v>
      </c>
      <c r="F105" s="182" t="s">
        <v>621</v>
      </c>
      <c r="G105" s="183" t="s">
        <v>603</v>
      </c>
      <c r="H105" s="184">
        <v>88</v>
      </c>
      <c r="I105" s="185"/>
      <c r="J105" s="186">
        <f>ROUND(I105*H105,2)</f>
        <v>0</v>
      </c>
      <c r="K105" s="182" t="s">
        <v>604</v>
      </c>
      <c r="L105" s="38"/>
      <c r="M105" s="187" t="s">
        <v>447</v>
      </c>
      <c r="N105" s="188" t="s">
        <v>487</v>
      </c>
      <c r="O105" s="60"/>
      <c r="P105" s="189">
        <f>O105*H105</f>
        <v>0</v>
      </c>
      <c r="Q105" s="189">
        <v>0</v>
      </c>
      <c r="R105" s="189">
        <f>Q105*H105</f>
        <v>0</v>
      </c>
      <c r="S105" s="189">
        <v>0.44</v>
      </c>
      <c r="T105" s="190">
        <f>S105*H105</f>
        <v>38.72</v>
      </c>
      <c r="AR105" s="17" t="s">
        <v>605</v>
      </c>
      <c r="AT105" s="17" t="s">
        <v>600</v>
      </c>
      <c r="AU105" s="17" t="s">
        <v>525</v>
      </c>
      <c r="AY105" s="17" t="s">
        <v>598</v>
      </c>
      <c r="BE105" s="191">
        <f>IF(N105="základní",J105,0)</f>
        <v>0</v>
      </c>
      <c r="BF105" s="191">
        <f>IF(N105="snížená",J105,0)</f>
        <v>0</v>
      </c>
      <c r="BG105" s="191">
        <f>IF(N105="zákl. přenesená",J105,0)</f>
        <v>0</v>
      </c>
      <c r="BH105" s="191">
        <f>IF(N105="sníž. přenesená",J105,0)</f>
        <v>0</v>
      </c>
      <c r="BI105" s="191">
        <f>IF(N105="nulová",J105,0)</f>
        <v>0</v>
      </c>
      <c r="BJ105" s="17" t="s">
        <v>523</v>
      </c>
      <c r="BK105" s="191">
        <f>ROUND(I105*H105,2)</f>
        <v>0</v>
      </c>
      <c r="BL105" s="17" t="s">
        <v>605</v>
      </c>
      <c r="BM105" s="17" t="s">
        <v>622</v>
      </c>
    </row>
    <row r="106" spans="2:65" s="12" customFormat="1">
      <c r="B106" s="192"/>
      <c r="C106" s="193"/>
      <c r="D106" s="194" t="s">
        <v>607</v>
      </c>
      <c r="E106" s="195" t="s">
        <v>447</v>
      </c>
      <c r="F106" s="196" t="s">
        <v>126</v>
      </c>
      <c r="G106" s="193"/>
      <c r="H106" s="197">
        <v>30.4</v>
      </c>
      <c r="I106" s="198"/>
      <c r="J106" s="193"/>
      <c r="K106" s="193"/>
      <c r="L106" s="199"/>
      <c r="M106" s="200"/>
      <c r="N106" s="201"/>
      <c r="O106" s="201"/>
      <c r="P106" s="201"/>
      <c r="Q106" s="201"/>
      <c r="R106" s="201"/>
      <c r="S106" s="201"/>
      <c r="T106" s="202"/>
      <c r="AT106" s="203" t="s">
        <v>607</v>
      </c>
      <c r="AU106" s="203" t="s">
        <v>525</v>
      </c>
      <c r="AV106" s="12" t="s">
        <v>525</v>
      </c>
      <c r="AW106" s="12" t="s">
        <v>478</v>
      </c>
      <c r="AX106" s="12" t="s">
        <v>516</v>
      </c>
      <c r="AY106" s="203" t="s">
        <v>598</v>
      </c>
    </row>
    <row r="107" spans="2:65" s="12" customFormat="1">
      <c r="B107" s="192"/>
      <c r="C107" s="193"/>
      <c r="D107" s="194" t="s">
        <v>607</v>
      </c>
      <c r="E107" s="195" t="s">
        <v>447</v>
      </c>
      <c r="F107" s="196" t="s">
        <v>125</v>
      </c>
      <c r="G107" s="193"/>
      <c r="H107" s="197">
        <v>57.6</v>
      </c>
      <c r="I107" s="198"/>
      <c r="J107" s="193"/>
      <c r="K107" s="193"/>
      <c r="L107" s="199"/>
      <c r="M107" s="200"/>
      <c r="N107" s="201"/>
      <c r="O107" s="201"/>
      <c r="P107" s="201"/>
      <c r="Q107" s="201"/>
      <c r="R107" s="201"/>
      <c r="S107" s="201"/>
      <c r="T107" s="202"/>
      <c r="AT107" s="203" t="s">
        <v>607</v>
      </c>
      <c r="AU107" s="203" t="s">
        <v>525</v>
      </c>
      <c r="AV107" s="12" t="s">
        <v>525</v>
      </c>
      <c r="AW107" s="12" t="s">
        <v>478</v>
      </c>
      <c r="AX107" s="12" t="s">
        <v>516</v>
      </c>
      <c r="AY107" s="203" t="s">
        <v>598</v>
      </c>
    </row>
    <row r="108" spans="2:65" s="13" customFormat="1">
      <c r="B108" s="204"/>
      <c r="C108" s="205"/>
      <c r="D108" s="194" t="s">
        <v>607</v>
      </c>
      <c r="E108" s="206" t="s">
        <v>447</v>
      </c>
      <c r="F108" s="207" t="s">
        <v>627</v>
      </c>
      <c r="G108" s="205"/>
      <c r="H108" s="208">
        <v>88</v>
      </c>
      <c r="I108" s="209"/>
      <c r="J108" s="205"/>
      <c r="K108" s="205"/>
      <c r="L108" s="210"/>
      <c r="M108" s="211"/>
      <c r="N108" s="212"/>
      <c r="O108" s="212"/>
      <c r="P108" s="212"/>
      <c r="Q108" s="212"/>
      <c r="R108" s="212"/>
      <c r="S108" s="212"/>
      <c r="T108" s="213"/>
      <c r="AT108" s="214" t="s">
        <v>607</v>
      </c>
      <c r="AU108" s="214" t="s">
        <v>525</v>
      </c>
      <c r="AV108" s="13" t="s">
        <v>605</v>
      </c>
      <c r="AW108" s="13" t="s">
        <v>478</v>
      </c>
      <c r="AX108" s="13" t="s">
        <v>523</v>
      </c>
      <c r="AY108" s="214" t="s">
        <v>598</v>
      </c>
    </row>
    <row r="109" spans="2:65" s="1" customFormat="1" ht="16.5" customHeight="1">
      <c r="B109" s="34"/>
      <c r="C109" s="180" t="s">
        <v>628</v>
      </c>
      <c r="D109" s="180" t="s">
        <v>600</v>
      </c>
      <c r="E109" s="181" t="s">
        <v>629</v>
      </c>
      <c r="F109" s="182" t="s">
        <v>630</v>
      </c>
      <c r="G109" s="183" t="s">
        <v>603</v>
      </c>
      <c r="H109" s="184">
        <v>64</v>
      </c>
      <c r="I109" s="185"/>
      <c r="J109" s="186">
        <f>ROUND(I109*H109,2)</f>
        <v>0</v>
      </c>
      <c r="K109" s="182" t="s">
        <v>604</v>
      </c>
      <c r="L109" s="38"/>
      <c r="M109" s="187" t="s">
        <v>447</v>
      </c>
      <c r="N109" s="188" t="s">
        <v>487</v>
      </c>
      <c r="O109" s="60"/>
      <c r="P109" s="189">
        <f>O109*H109</f>
        <v>0</v>
      </c>
      <c r="Q109" s="189">
        <v>0</v>
      </c>
      <c r="R109" s="189">
        <f>Q109*H109</f>
        <v>0</v>
      </c>
      <c r="S109" s="189">
        <v>0.625</v>
      </c>
      <c r="T109" s="190">
        <f>S109*H109</f>
        <v>40</v>
      </c>
      <c r="AR109" s="17" t="s">
        <v>605</v>
      </c>
      <c r="AT109" s="17" t="s">
        <v>600</v>
      </c>
      <c r="AU109" s="17" t="s">
        <v>525</v>
      </c>
      <c r="AY109" s="17" t="s">
        <v>598</v>
      </c>
      <c r="BE109" s="191">
        <f>IF(N109="základní",J109,0)</f>
        <v>0</v>
      </c>
      <c r="BF109" s="191">
        <f>IF(N109="snížená",J109,0)</f>
        <v>0</v>
      </c>
      <c r="BG109" s="191">
        <f>IF(N109="zákl. přenesená",J109,0)</f>
        <v>0</v>
      </c>
      <c r="BH109" s="191">
        <f>IF(N109="sníž. přenesená",J109,0)</f>
        <v>0</v>
      </c>
      <c r="BI109" s="191">
        <f>IF(N109="nulová",J109,0)</f>
        <v>0</v>
      </c>
      <c r="BJ109" s="17" t="s">
        <v>523</v>
      </c>
      <c r="BK109" s="191">
        <f>ROUND(I109*H109,2)</f>
        <v>0</v>
      </c>
      <c r="BL109" s="17" t="s">
        <v>605</v>
      </c>
      <c r="BM109" s="17" t="s">
        <v>631</v>
      </c>
    </row>
    <row r="110" spans="2:65" s="12" customFormat="1">
      <c r="B110" s="192"/>
      <c r="C110" s="193"/>
      <c r="D110" s="194" t="s">
        <v>607</v>
      </c>
      <c r="E110" s="195" t="s">
        <v>447</v>
      </c>
      <c r="F110" s="196" t="s">
        <v>126</v>
      </c>
      <c r="G110" s="193"/>
      <c r="H110" s="197">
        <v>30.4</v>
      </c>
      <c r="I110" s="198"/>
      <c r="J110" s="193"/>
      <c r="K110" s="193"/>
      <c r="L110" s="199"/>
      <c r="M110" s="200"/>
      <c r="N110" s="201"/>
      <c r="O110" s="201"/>
      <c r="P110" s="201"/>
      <c r="Q110" s="201"/>
      <c r="R110" s="201"/>
      <c r="S110" s="201"/>
      <c r="T110" s="202"/>
      <c r="AT110" s="203" t="s">
        <v>607</v>
      </c>
      <c r="AU110" s="203" t="s">
        <v>525</v>
      </c>
      <c r="AV110" s="12" t="s">
        <v>525</v>
      </c>
      <c r="AW110" s="12" t="s">
        <v>478</v>
      </c>
      <c r="AX110" s="12" t="s">
        <v>516</v>
      </c>
      <c r="AY110" s="203" t="s">
        <v>598</v>
      </c>
    </row>
    <row r="111" spans="2:65" s="12" customFormat="1">
      <c r="B111" s="192"/>
      <c r="C111" s="193"/>
      <c r="D111" s="194" t="s">
        <v>607</v>
      </c>
      <c r="E111" s="195" t="s">
        <v>447</v>
      </c>
      <c r="F111" s="196" t="s">
        <v>127</v>
      </c>
      <c r="G111" s="193"/>
      <c r="H111" s="197">
        <v>33.6</v>
      </c>
      <c r="I111" s="198"/>
      <c r="J111" s="193"/>
      <c r="K111" s="193"/>
      <c r="L111" s="199"/>
      <c r="M111" s="200"/>
      <c r="N111" s="201"/>
      <c r="O111" s="201"/>
      <c r="P111" s="201"/>
      <c r="Q111" s="201"/>
      <c r="R111" s="201"/>
      <c r="S111" s="201"/>
      <c r="T111" s="202"/>
      <c r="AT111" s="203" t="s">
        <v>607</v>
      </c>
      <c r="AU111" s="203" t="s">
        <v>525</v>
      </c>
      <c r="AV111" s="12" t="s">
        <v>525</v>
      </c>
      <c r="AW111" s="12" t="s">
        <v>478</v>
      </c>
      <c r="AX111" s="12" t="s">
        <v>516</v>
      </c>
      <c r="AY111" s="203" t="s">
        <v>598</v>
      </c>
    </row>
    <row r="112" spans="2:65" s="13" customFormat="1">
      <c r="B112" s="204"/>
      <c r="C112" s="205"/>
      <c r="D112" s="194" t="s">
        <v>607</v>
      </c>
      <c r="E112" s="206" t="s">
        <v>447</v>
      </c>
      <c r="F112" s="207" t="s">
        <v>627</v>
      </c>
      <c r="G112" s="205"/>
      <c r="H112" s="208">
        <v>64</v>
      </c>
      <c r="I112" s="209"/>
      <c r="J112" s="205"/>
      <c r="K112" s="205"/>
      <c r="L112" s="210"/>
      <c r="M112" s="211"/>
      <c r="N112" s="212"/>
      <c r="O112" s="212"/>
      <c r="P112" s="212"/>
      <c r="Q112" s="212"/>
      <c r="R112" s="212"/>
      <c r="S112" s="212"/>
      <c r="T112" s="213"/>
      <c r="AT112" s="214" t="s">
        <v>607</v>
      </c>
      <c r="AU112" s="214" t="s">
        <v>525</v>
      </c>
      <c r="AV112" s="13" t="s">
        <v>605</v>
      </c>
      <c r="AW112" s="13" t="s">
        <v>478</v>
      </c>
      <c r="AX112" s="13" t="s">
        <v>523</v>
      </c>
      <c r="AY112" s="214" t="s">
        <v>598</v>
      </c>
    </row>
    <row r="113" spans="2:65" s="1" customFormat="1" ht="16.5" customHeight="1">
      <c r="B113" s="34"/>
      <c r="C113" s="180" t="s">
        <v>635</v>
      </c>
      <c r="D113" s="180" t="s">
        <v>600</v>
      </c>
      <c r="E113" s="181" t="s">
        <v>636</v>
      </c>
      <c r="F113" s="182" t="s">
        <v>637</v>
      </c>
      <c r="G113" s="183" t="s">
        <v>603</v>
      </c>
      <c r="H113" s="184">
        <v>30.4</v>
      </c>
      <c r="I113" s="185"/>
      <c r="J113" s="186">
        <f>ROUND(I113*H113,2)</f>
        <v>0</v>
      </c>
      <c r="K113" s="182" t="s">
        <v>604</v>
      </c>
      <c r="L113" s="38"/>
      <c r="M113" s="187" t="s">
        <v>447</v>
      </c>
      <c r="N113" s="188" t="s">
        <v>487</v>
      </c>
      <c r="O113" s="60"/>
      <c r="P113" s="189">
        <f>O113*H113</f>
        <v>0</v>
      </c>
      <c r="Q113" s="189">
        <v>0</v>
      </c>
      <c r="R113" s="189">
        <f>Q113*H113</f>
        <v>0</v>
      </c>
      <c r="S113" s="189">
        <v>9.8000000000000004E-2</v>
      </c>
      <c r="T113" s="190">
        <f>S113*H113</f>
        <v>2.9792000000000001</v>
      </c>
      <c r="AR113" s="17" t="s">
        <v>605</v>
      </c>
      <c r="AT113" s="17" t="s">
        <v>600</v>
      </c>
      <c r="AU113" s="17" t="s">
        <v>525</v>
      </c>
      <c r="AY113" s="17" t="s">
        <v>598</v>
      </c>
      <c r="BE113" s="191">
        <f>IF(N113="základní",J113,0)</f>
        <v>0</v>
      </c>
      <c r="BF113" s="191">
        <f>IF(N113="snížená",J113,0)</f>
        <v>0</v>
      </c>
      <c r="BG113" s="191">
        <f>IF(N113="zákl. přenesená",J113,0)</f>
        <v>0</v>
      </c>
      <c r="BH113" s="191">
        <f>IF(N113="sníž. přenesená",J113,0)</f>
        <v>0</v>
      </c>
      <c r="BI113" s="191">
        <f>IF(N113="nulová",J113,0)</f>
        <v>0</v>
      </c>
      <c r="BJ113" s="17" t="s">
        <v>523</v>
      </c>
      <c r="BK113" s="191">
        <f>ROUND(I113*H113,2)</f>
        <v>0</v>
      </c>
      <c r="BL113" s="17" t="s">
        <v>605</v>
      </c>
      <c r="BM113" s="17" t="s">
        <v>638</v>
      </c>
    </row>
    <row r="114" spans="2:65" s="12" customFormat="1">
      <c r="B114" s="192"/>
      <c r="C114" s="193"/>
      <c r="D114" s="194" t="s">
        <v>607</v>
      </c>
      <c r="E114" s="195" t="s">
        <v>447</v>
      </c>
      <c r="F114" s="196" t="s">
        <v>126</v>
      </c>
      <c r="G114" s="193"/>
      <c r="H114" s="197">
        <v>30.4</v>
      </c>
      <c r="I114" s="198"/>
      <c r="J114" s="193"/>
      <c r="K114" s="193"/>
      <c r="L114" s="199"/>
      <c r="M114" s="200"/>
      <c r="N114" s="201"/>
      <c r="O114" s="201"/>
      <c r="P114" s="201"/>
      <c r="Q114" s="201"/>
      <c r="R114" s="201"/>
      <c r="S114" s="201"/>
      <c r="T114" s="202"/>
      <c r="AT114" s="203" t="s">
        <v>607</v>
      </c>
      <c r="AU114" s="203" t="s">
        <v>525</v>
      </c>
      <c r="AV114" s="12" t="s">
        <v>525</v>
      </c>
      <c r="AW114" s="12" t="s">
        <v>478</v>
      </c>
      <c r="AX114" s="12" t="s">
        <v>523</v>
      </c>
      <c r="AY114" s="203" t="s">
        <v>598</v>
      </c>
    </row>
    <row r="115" spans="2:65" s="1" customFormat="1" ht="16.5" customHeight="1">
      <c r="B115" s="34"/>
      <c r="C115" s="180" t="s">
        <v>639</v>
      </c>
      <c r="D115" s="180" t="s">
        <v>600</v>
      </c>
      <c r="E115" s="181" t="s">
        <v>640</v>
      </c>
      <c r="F115" s="182" t="s">
        <v>641</v>
      </c>
      <c r="G115" s="183" t="s">
        <v>603</v>
      </c>
      <c r="H115" s="184">
        <v>57.6</v>
      </c>
      <c r="I115" s="185"/>
      <c r="J115" s="186">
        <f>ROUND(I115*H115,2)</f>
        <v>0</v>
      </c>
      <c r="K115" s="182" t="s">
        <v>604</v>
      </c>
      <c r="L115" s="38"/>
      <c r="M115" s="187" t="s">
        <v>447</v>
      </c>
      <c r="N115" s="188" t="s">
        <v>487</v>
      </c>
      <c r="O115" s="60"/>
      <c r="P115" s="189">
        <f>O115*H115</f>
        <v>0</v>
      </c>
      <c r="Q115" s="189">
        <v>0</v>
      </c>
      <c r="R115" s="189">
        <f>Q115*H115</f>
        <v>0</v>
      </c>
      <c r="S115" s="189">
        <v>0.22</v>
      </c>
      <c r="T115" s="190">
        <f>S115*H115</f>
        <v>12.672000000000001</v>
      </c>
      <c r="AR115" s="17" t="s">
        <v>605</v>
      </c>
      <c r="AT115" s="17" t="s">
        <v>600</v>
      </c>
      <c r="AU115" s="17" t="s">
        <v>525</v>
      </c>
      <c r="AY115" s="17" t="s">
        <v>598</v>
      </c>
      <c r="BE115" s="191">
        <f>IF(N115="základní",J115,0)</f>
        <v>0</v>
      </c>
      <c r="BF115" s="191">
        <f>IF(N115="snížená",J115,0)</f>
        <v>0</v>
      </c>
      <c r="BG115" s="191">
        <f>IF(N115="zákl. přenesená",J115,0)</f>
        <v>0</v>
      </c>
      <c r="BH115" s="191">
        <f>IF(N115="sníž. přenesená",J115,0)</f>
        <v>0</v>
      </c>
      <c r="BI115" s="191">
        <f>IF(N115="nulová",J115,0)</f>
        <v>0</v>
      </c>
      <c r="BJ115" s="17" t="s">
        <v>523</v>
      </c>
      <c r="BK115" s="191">
        <f>ROUND(I115*H115,2)</f>
        <v>0</v>
      </c>
      <c r="BL115" s="17" t="s">
        <v>605</v>
      </c>
      <c r="BM115" s="17" t="s">
        <v>642</v>
      </c>
    </row>
    <row r="116" spans="2:65" s="12" customFormat="1">
      <c r="B116" s="192"/>
      <c r="C116" s="193"/>
      <c r="D116" s="194" t="s">
        <v>607</v>
      </c>
      <c r="E116" s="195" t="s">
        <v>447</v>
      </c>
      <c r="F116" s="196" t="s">
        <v>125</v>
      </c>
      <c r="G116" s="193"/>
      <c r="H116" s="197">
        <v>57.6</v>
      </c>
      <c r="I116" s="198"/>
      <c r="J116" s="193"/>
      <c r="K116" s="193"/>
      <c r="L116" s="199"/>
      <c r="M116" s="200"/>
      <c r="N116" s="201"/>
      <c r="O116" s="201"/>
      <c r="P116" s="201"/>
      <c r="Q116" s="201"/>
      <c r="R116" s="201"/>
      <c r="S116" s="201"/>
      <c r="T116" s="202"/>
      <c r="AT116" s="203" t="s">
        <v>607</v>
      </c>
      <c r="AU116" s="203" t="s">
        <v>525</v>
      </c>
      <c r="AV116" s="12" t="s">
        <v>525</v>
      </c>
      <c r="AW116" s="12" t="s">
        <v>478</v>
      </c>
      <c r="AX116" s="12" t="s">
        <v>523</v>
      </c>
      <c r="AY116" s="203" t="s">
        <v>598</v>
      </c>
    </row>
    <row r="117" spans="2:65" s="1" customFormat="1" ht="16.5" customHeight="1">
      <c r="B117" s="34"/>
      <c r="C117" s="180" t="s">
        <v>646</v>
      </c>
      <c r="D117" s="180" t="s">
        <v>600</v>
      </c>
      <c r="E117" s="181" t="s">
        <v>647</v>
      </c>
      <c r="F117" s="182" t="s">
        <v>648</v>
      </c>
      <c r="G117" s="183" t="s">
        <v>603</v>
      </c>
      <c r="H117" s="184">
        <v>88</v>
      </c>
      <c r="I117" s="185"/>
      <c r="J117" s="186">
        <f>ROUND(I117*H117,2)</f>
        <v>0</v>
      </c>
      <c r="K117" s="182" t="s">
        <v>604</v>
      </c>
      <c r="L117" s="38"/>
      <c r="M117" s="187" t="s">
        <v>447</v>
      </c>
      <c r="N117" s="188" t="s">
        <v>487</v>
      </c>
      <c r="O117" s="60"/>
      <c r="P117" s="189">
        <f>O117*H117</f>
        <v>0</v>
      </c>
      <c r="Q117" s="189">
        <v>6.9999999999999994E-5</v>
      </c>
      <c r="R117" s="189">
        <f>Q117*H117</f>
        <v>6.1599999999999997E-3</v>
      </c>
      <c r="S117" s="189">
        <v>0.128</v>
      </c>
      <c r="T117" s="190">
        <f>S117*H117</f>
        <v>11.263999999999999</v>
      </c>
      <c r="AR117" s="17" t="s">
        <v>605</v>
      </c>
      <c r="AT117" s="17" t="s">
        <v>600</v>
      </c>
      <c r="AU117" s="17" t="s">
        <v>525</v>
      </c>
      <c r="AY117" s="17" t="s">
        <v>598</v>
      </c>
      <c r="BE117" s="191">
        <f>IF(N117="základní",J117,0)</f>
        <v>0</v>
      </c>
      <c r="BF117" s="191">
        <f>IF(N117="snížená",J117,0)</f>
        <v>0</v>
      </c>
      <c r="BG117" s="191">
        <f>IF(N117="zákl. přenesená",J117,0)</f>
        <v>0</v>
      </c>
      <c r="BH117" s="191">
        <f>IF(N117="sníž. přenesená",J117,0)</f>
        <v>0</v>
      </c>
      <c r="BI117" s="191">
        <f>IF(N117="nulová",J117,0)</f>
        <v>0</v>
      </c>
      <c r="BJ117" s="17" t="s">
        <v>523</v>
      </c>
      <c r="BK117" s="191">
        <f>ROUND(I117*H117,2)</f>
        <v>0</v>
      </c>
      <c r="BL117" s="17" t="s">
        <v>605</v>
      </c>
      <c r="BM117" s="17" t="s">
        <v>649</v>
      </c>
    </row>
    <row r="118" spans="2:65" s="12" customFormat="1">
      <c r="B118" s="192"/>
      <c r="C118" s="193"/>
      <c r="D118" s="194" t="s">
        <v>607</v>
      </c>
      <c r="E118" s="195" t="s">
        <v>447</v>
      </c>
      <c r="F118" s="196" t="s">
        <v>126</v>
      </c>
      <c r="G118" s="193"/>
      <c r="H118" s="197">
        <v>30.4</v>
      </c>
      <c r="I118" s="198"/>
      <c r="J118" s="193"/>
      <c r="K118" s="193"/>
      <c r="L118" s="199"/>
      <c r="M118" s="200"/>
      <c r="N118" s="201"/>
      <c r="O118" s="201"/>
      <c r="P118" s="201"/>
      <c r="Q118" s="201"/>
      <c r="R118" s="201"/>
      <c r="S118" s="201"/>
      <c r="T118" s="202"/>
      <c r="AT118" s="203" t="s">
        <v>607</v>
      </c>
      <c r="AU118" s="203" t="s">
        <v>525</v>
      </c>
      <c r="AV118" s="12" t="s">
        <v>525</v>
      </c>
      <c r="AW118" s="12" t="s">
        <v>478</v>
      </c>
      <c r="AX118" s="12" t="s">
        <v>516</v>
      </c>
      <c r="AY118" s="203" t="s">
        <v>598</v>
      </c>
    </row>
    <row r="119" spans="2:65" s="12" customFormat="1">
      <c r="B119" s="192"/>
      <c r="C119" s="193"/>
      <c r="D119" s="194" t="s">
        <v>607</v>
      </c>
      <c r="E119" s="195" t="s">
        <v>447</v>
      </c>
      <c r="F119" s="196" t="s">
        <v>125</v>
      </c>
      <c r="G119" s="193"/>
      <c r="H119" s="197">
        <v>57.6</v>
      </c>
      <c r="I119" s="198"/>
      <c r="J119" s="193"/>
      <c r="K119" s="193"/>
      <c r="L119" s="199"/>
      <c r="M119" s="200"/>
      <c r="N119" s="201"/>
      <c r="O119" s="201"/>
      <c r="P119" s="201"/>
      <c r="Q119" s="201"/>
      <c r="R119" s="201"/>
      <c r="S119" s="201"/>
      <c r="T119" s="202"/>
      <c r="AT119" s="203" t="s">
        <v>607</v>
      </c>
      <c r="AU119" s="203" t="s">
        <v>525</v>
      </c>
      <c r="AV119" s="12" t="s">
        <v>525</v>
      </c>
      <c r="AW119" s="12" t="s">
        <v>478</v>
      </c>
      <c r="AX119" s="12" t="s">
        <v>516</v>
      </c>
      <c r="AY119" s="203" t="s">
        <v>598</v>
      </c>
    </row>
    <row r="120" spans="2:65" s="13" customFormat="1">
      <c r="B120" s="204"/>
      <c r="C120" s="205"/>
      <c r="D120" s="194" t="s">
        <v>607</v>
      </c>
      <c r="E120" s="206" t="s">
        <v>447</v>
      </c>
      <c r="F120" s="207" t="s">
        <v>627</v>
      </c>
      <c r="G120" s="205"/>
      <c r="H120" s="208">
        <v>88</v>
      </c>
      <c r="I120" s="209"/>
      <c r="J120" s="205"/>
      <c r="K120" s="205"/>
      <c r="L120" s="210"/>
      <c r="M120" s="211"/>
      <c r="N120" s="212"/>
      <c r="O120" s="212"/>
      <c r="P120" s="212"/>
      <c r="Q120" s="212"/>
      <c r="R120" s="212"/>
      <c r="S120" s="212"/>
      <c r="T120" s="213"/>
      <c r="AT120" s="214" t="s">
        <v>607</v>
      </c>
      <c r="AU120" s="214" t="s">
        <v>525</v>
      </c>
      <c r="AV120" s="13" t="s">
        <v>605</v>
      </c>
      <c r="AW120" s="13" t="s">
        <v>478</v>
      </c>
      <c r="AX120" s="13" t="s">
        <v>523</v>
      </c>
      <c r="AY120" s="214" t="s">
        <v>598</v>
      </c>
    </row>
    <row r="121" spans="2:65" s="1" customFormat="1" ht="16.5" customHeight="1">
      <c r="B121" s="34"/>
      <c r="C121" s="180" t="s">
        <v>656</v>
      </c>
      <c r="D121" s="180" t="s">
        <v>600</v>
      </c>
      <c r="E121" s="181" t="s">
        <v>128</v>
      </c>
      <c r="F121" s="182" t="s">
        <v>129</v>
      </c>
      <c r="G121" s="183" t="s">
        <v>700</v>
      </c>
      <c r="H121" s="184">
        <v>6</v>
      </c>
      <c r="I121" s="185"/>
      <c r="J121" s="186">
        <f>ROUND(I121*H121,2)</f>
        <v>0</v>
      </c>
      <c r="K121" s="182" t="s">
        <v>604</v>
      </c>
      <c r="L121" s="38"/>
      <c r="M121" s="187" t="s">
        <v>447</v>
      </c>
      <c r="N121" s="188" t="s">
        <v>487</v>
      </c>
      <c r="O121" s="60"/>
      <c r="P121" s="189">
        <f>O121*H121</f>
        <v>0</v>
      </c>
      <c r="Q121" s="189">
        <v>0</v>
      </c>
      <c r="R121" s="189">
        <f>Q121*H121</f>
        <v>0</v>
      </c>
      <c r="S121" s="189">
        <v>0.20499999999999999</v>
      </c>
      <c r="T121" s="190">
        <f>S121*H121</f>
        <v>1.23</v>
      </c>
      <c r="AR121" s="17" t="s">
        <v>605</v>
      </c>
      <c r="AT121" s="17" t="s">
        <v>600</v>
      </c>
      <c r="AU121" s="17" t="s">
        <v>525</v>
      </c>
      <c r="AY121" s="17" t="s">
        <v>598</v>
      </c>
      <c r="BE121" s="191">
        <f>IF(N121="základní",J121,0)</f>
        <v>0</v>
      </c>
      <c r="BF121" s="191">
        <f>IF(N121="snížená",J121,0)</f>
        <v>0</v>
      </c>
      <c r="BG121" s="191">
        <f>IF(N121="zákl. přenesená",J121,0)</f>
        <v>0</v>
      </c>
      <c r="BH121" s="191">
        <f>IF(N121="sníž. přenesená",J121,0)</f>
        <v>0</v>
      </c>
      <c r="BI121" s="191">
        <f>IF(N121="nulová",J121,0)</f>
        <v>0</v>
      </c>
      <c r="BJ121" s="17" t="s">
        <v>523</v>
      </c>
      <c r="BK121" s="191">
        <f>ROUND(I121*H121,2)</f>
        <v>0</v>
      </c>
      <c r="BL121" s="17" t="s">
        <v>605</v>
      </c>
      <c r="BM121" s="17" t="s">
        <v>130</v>
      </c>
    </row>
    <row r="122" spans="2:65" s="1" customFormat="1" ht="16.5" customHeight="1">
      <c r="B122" s="34"/>
      <c r="C122" s="180" t="s">
        <v>661</v>
      </c>
      <c r="D122" s="180" t="s">
        <v>600</v>
      </c>
      <c r="E122" s="181" t="s">
        <v>657</v>
      </c>
      <c r="F122" s="182" t="s">
        <v>658</v>
      </c>
      <c r="G122" s="183" t="s">
        <v>659</v>
      </c>
      <c r="H122" s="184">
        <v>125</v>
      </c>
      <c r="I122" s="185"/>
      <c r="J122" s="186">
        <f>ROUND(I122*H122,2)</f>
        <v>0</v>
      </c>
      <c r="K122" s="182" t="s">
        <v>604</v>
      </c>
      <c r="L122" s="38"/>
      <c r="M122" s="187" t="s">
        <v>447</v>
      </c>
      <c r="N122" s="188" t="s">
        <v>487</v>
      </c>
      <c r="O122" s="60"/>
      <c r="P122" s="189">
        <f>O122*H122</f>
        <v>0</v>
      </c>
      <c r="Q122" s="189">
        <v>0</v>
      </c>
      <c r="R122" s="189">
        <f>Q122*H122</f>
        <v>0</v>
      </c>
      <c r="S122" s="189">
        <v>0</v>
      </c>
      <c r="T122" s="190">
        <f>S122*H122</f>
        <v>0</v>
      </c>
      <c r="AR122" s="17" t="s">
        <v>605</v>
      </c>
      <c r="AT122" s="17" t="s">
        <v>600</v>
      </c>
      <c r="AU122" s="17" t="s">
        <v>525</v>
      </c>
      <c r="AY122" s="17" t="s">
        <v>598</v>
      </c>
      <c r="BE122" s="191">
        <f>IF(N122="základní",J122,0)</f>
        <v>0</v>
      </c>
      <c r="BF122" s="191">
        <f>IF(N122="snížená",J122,0)</f>
        <v>0</v>
      </c>
      <c r="BG122" s="191">
        <f>IF(N122="zákl. přenesená",J122,0)</f>
        <v>0</v>
      </c>
      <c r="BH122" s="191">
        <f>IF(N122="sníž. přenesená",J122,0)</f>
        <v>0</v>
      </c>
      <c r="BI122" s="191">
        <f>IF(N122="nulová",J122,0)</f>
        <v>0</v>
      </c>
      <c r="BJ122" s="17" t="s">
        <v>523</v>
      </c>
      <c r="BK122" s="191">
        <f>ROUND(I122*H122,2)</f>
        <v>0</v>
      </c>
      <c r="BL122" s="17" t="s">
        <v>605</v>
      </c>
      <c r="BM122" s="17" t="s">
        <v>131</v>
      </c>
    </row>
    <row r="123" spans="2:65" s="12" customFormat="1">
      <c r="B123" s="192"/>
      <c r="C123" s="193"/>
      <c r="D123" s="194" t="s">
        <v>607</v>
      </c>
      <c r="E123" s="195" t="s">
        <v>447</v>
      </c>
      <c r="F123" s="196" t="s">
        <v>132</v>
      </c>
      <c r="G123" s="193"/>
      <c r="H123" s="197">
        <v>125</v>
      </c>
      <c r="I123" s="198"/>
      <c r="J123" s="193"/>
      <c r="K123" s="193"/>
      <c r="L123" s="199"/>
      <c r="M123" s="200"/>
      <c r="N123" s="201"/>
      <c r="O123" s="201"/>
      <c r="P123" s="201"/>
      <c r="Q123" s="201"/>
      <c r="R123" s="201"/>
      <c r="S123" s="201"/>
      <c r="T123" s="202"/>
      <c r="AT123" s="203" t="s">
        <v>607</v>
      </c>
      <c r="AU123" s="203" t="s">
        <v>525</v>
      </c>
      <c r="AV123" s="12" t="s">
        <v>525</v>
      </c>
      <c r="AW123" s="12" t="s">
        <v>478</v>
      </c>
      <c r="AX123" s="12" t="s">
        <v>523</v>
      </c>
      <c r="AY123" s="203" t="s">
        <v>598</v>
      </c>
    </row>
    <row r="124" spans="2:65" s="1" customFormat="1" ht="16.5" customHeight="1">
      <c r="B124" s="34"/>
      <c r="C124" s="180" t="s">
        <v>666</v>
      </c>
      <c r="D124" s="180" t="s">
        <v>600</v>
      </c>
      <c r="E124" s="181" t="s">
        <v>662</v>
      </c>
      <c r="F124" s="182" t="s">
        <v>663</v>
      </c>
      <c r="G124" s="183" t="s">
        <v>664</v>
      </c>
      <c r="H124" s="184">
        <v>25</v>
      </c>
      <c r="I124" s="185"/>
      <c r="J124" s="186">
        <f>ROUND(I124*H124,2)</f>
        <v>0</v>
      </c>
      <c r="K124" s="182" t="s">
        <v>604</v>
      </c>
      <c r="L124" s="38"/>
      <c r="M124" s="187" t="s">
        <v>447</v>
      </c>
      <c r="N124" s="188" t="s">
        <v>487</v>
      </c>
      <c r="O124" s="60"/>
      <c r="P124" s="189">
        <f>O124*H124</f>
        <v>0</v>
      </c>
      <c r="Q124" s="189">
        <v>0</v>
      </c>
      <c r="R124" s="189">
        <f>Q124*H124</f>
        <v>0</v>
      </c>
      <c r="S124" s="189">
        <v>0</v>
      </c>
      <c r="T124" s="190">
        <f>S124*H124</f>
        <v>0</v>
      </c>
      <c r="AR124" s="17" t="s">
        <v>605</v>
      </c>
      <c r="AT124" s="17" t="s">
        <v>600</v>
      </c>
      <c r="AU124" s="17" t="s">
        <v>525</v>
      </c>
      <c r="AY124" s="17" t="s">
        <v>598</v>
      </c>
      <c r="BE124" s="191">
        <f>IF(N124="základní",J124,0)</f>
        <v>0</v>
      </c>
      <c r="BF124" s="191">
        <f>IF(N124="snížená",J124,0)</f>
        <v>0</v>
      </c>
      <c r="BG124" s="191">
        <f>IF(N124="zákl. přenesená",J124,0)</f>
        <v>0</v>
      </c>
      <c r="BH124" s="191">
        <f>IF(N124="sníž. přenesená",J124,0)</f>
        <v>0</v>
      </c>
      <c r="BI124" s="191">
        <f>IF(N124="nulová",J124,0)</f>
        <v>0</v>
      </c>
      <c r="BJ124" s="17" t="s">
        <v>523</v>
      </c>
      <c r="BK124" s="191">
        <f>ROUND(I124*H124,2)</f>
        <v>0</v>
      </c>
      <c r="BL124" s="17" t="s">
        <v>605</v>
      </c>
      <c r="BM124" s="17" t="s">
        <v>133</v>
      </c>
    </row>
    <row r="125" spans="2:65" s="1" customFormat="1" ht="16.5" customHeight="1">
      <c r="B125" s="34"/>
      <c r="C125" s="180" t="s">
        <v>675</v>
      </c>
      <c r="D125" s="180" t="s">
        <v>600</v>
      </c>
      <c r="E125" s="181" t="s">
        <v>667</v>
      </c>
      <c r="F125" s="182" t="s">
        <v>668</v>
      </c>
      <c r="G125" s="183" t="s">
        <v>669</v>
      </c>
      <c r="H125" s="184">
        <v>94.176000000000002</v>
      </c>
      <c r="I125" s="185"/>
      <c r="J125" s="186">
        <f>ROUND(I125*H125,2)</f>
        <v>0</v>
      </c>
      <c r="K125" s="182" t="s">
        <v>604</v>
      </c>
      <c r="L125" s="38"/>
      <c r="M125" s="187" t="s">
        <v>447</v>
      </c>
      <c r="N125" s="188" t="s">
        <v>487</v>
      </c>
      <c r="O125" s="60"/>
      <c r="P125" s="189">
        <f>O125*H125</f>
        <v>0</v>
      </c>
      <c r="Q125" s="189">
        <v>0</v>
      </c>
      <c r="R125" s="189">
        <f>Q125*H125</f>
        <v>0</v>
      </c>
      <c r="S125" s="189">
        <v>0</v>
      </c>
      <c r="T125" s="190">
        <f>S125*H125</f>
        <v>0</v>
      </c>
      <c r="AR125" s="17" t="s">
        <v>605</v>
      </c>
      <c r="AT125" s="17" t="s">
        <v>600</v>
      </c>
      <c r="AU125" s="17" t="s">
        <v>525</v>
      </c>
      <c r="AY125" s="17" t="s">
        <v>598</v>
      </c>
      <c r="BE125" s="191">
        <f>IF(N125="základní",J125,0)</f>
        <v>0</v>
      </c>
      <c r="BF125" s="191">
        <f>IF(N125="snížená",J125,0)</f>
        <v>0</v>
      </c>
      <c r="BG125" s="191">
        <f>IF(N125="zákl. přenesená",J125,0)</f>
        <v>0</v>
      </c>
      <c r="BH125" s="191">
        <f>IF(N125="sníž. přenesená",J125,0)</f>
        <v>0</v>
      </c>
      <c r="BI125" s="191">
        <f>IF(N125="nulová",J125,0)</f>
        <v>0</v>
      </c>
      <c r="BJ125" s="17" t="s">
        <v>523</v>
      </c>
      <c r="BK125" s="191">
        <f>ROUND(I125*H125,2)</f>
        <v>0</v>
      </c>
      <c r="BL125" s="17" t="s">
        <v>605</v>
      </c>
      <c r="BM125" s="17" t="s">
        <v>670</v>
      </c>
    </row>
    <row r="126" spans="2:65" s="12" customFormat="1">
      <c r="B126" s="192"/>
      <c r="C126" s="193"/>
      <c r="D126" s="194" t="s">
        <v>607</v>
      </c>
      <c r="E126" s="195" t="s">
        <v>447</v>
      </c>
      <c r="F126" s="196" t="s">
        <v>134</v>
      </c>
      <c r="G126" s="193"/>
      <c r="H126" s="197">
        <v>94.176000000000002</v>
      </c>
      <c r="I126" s="198"/>
      <c r="J126" s="193"/>
      <c r="K126" s="193"/>
      <c r="L126" s="199"/>
      <c r="M126" s="200"/>
      <c r="N126" s="201"/>
      <c r="O126" s="201"/>
      <c r="P126" s="201"/>
      <c r="Q126" s="201"/>
      <c r="R126" s="201"/>
      <c r="S126" s="201"/>
      <c r="T126" s="202"/>
      <c r="AT126" s="203" t="s">
        <v>607</v>
      </c>
      <c r="AU126" s="203" t="s">
        <v>525</v>
      </c>
      <c r="AV126" s="12" t="s">
        <v>525</v>
      </c>
      <c r="AW126" s="12" t="s">
        <v>478</v>
      </c>
      <c r="AX126" s="12" t="s">
        <v>523</v>
      </c>
      <c r="AY126" s="203" t="s">
        <v>598</v>
      </c>
    </row>
    <row r="127" spans="2:65" s="1" customFormat="1" ht="16.5" customHeight="1">
      <c r="B127" s="34"/>
      <c r="C127" s="180" t="s">
        <v>685</v>
      </c>
      <c r="D127" s="180" t="s">
        <v>600</v>
      </c>
      <c r="E127" s="181" t="s">
        <v>1029</v>
      </c>
      <c r="F127" s="182" t="s">
        <v>1030</v>
      </c>
      <c r="G127" s="183" t="s">
        <v>669</v>
      </c>
      <c r="H127" s="184">
        <v>400.11200000000002</v>
      </c>
      <c r="I127" s="185"/>
      <c r="J127" s="186">
        <f>ROUND(I127*H127,2)</f>
        <v>0</v>
      </c>
      <c r="K127" s="182" t="s">
        <v>604</v>
      </c>
      <c r="L127" s="38"/>
      <c r="M127" s="187" t="s">
        <v>447</v>
      </c>
      <c r="N127" s="188" t="s">
        <v>487</v>
      </c>
      <c r="O127" s="60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AR127" s="17" t="s">
        <v>605</v>
      </c>
      <c r="AT127" s="17" t="s">
        <v>600</v>
      </c>
      <c r="AU127" s="17" t="s">
        <v>525</v>
      </c>
      <c r="AY127" s="17" t="s">
        <v>598</v>
      </c>
      <c r="BE127" s="191">
        <f>IF(N127="základní",J127,0)</f>
        <v>0</v>
      </c>
      <c r="BF127" s="191">
        <f>IF(N127="snížená",J127,0)</f>
        <v>0</v>
      </c>
      <c r="BG127" s="191">
        <f>IF(N127="zákl. přenesená",J127,0)</f>
        <v>0</v>
      </c>
      <c r="BH127" s="191">
        <f>IF(N127="sníž. přenesená",J127,0)</f>
        <v>0</v>
      </c>
      <c r="BI127" s="191">
        <f>IF(N127="nulová",J127,0)</f>
        <v>0</v>
      </c>
      <c r="BJ127" s="17" t="s">
        <v>523</v>
      </c>
      <c r="BK127" s="191">
        <f>ROUND(I127*H127,2)</f>
        <v>0</v>
      </c>
      <c r="BL127" s="17" t="s">
        <v>605</v>
      </c>
      <c r="BM127" s="17" t="s">
        <v>1031</v>
      </c>
    </row>
    <row r="128" spans="2:65" s="15" customFormat="1">
      <c r="B128" s="243"/>
      <c r="C128" s="244"/>
      <c r="D128" s="194" t="s">
        <v>607</v>
      </c>
      <c r="E128" s="245" t="s">
        <v>447</v>
      </c>
      <c r="F128" s="246" t="s">
        <v>1032</v>
      </c>
      <c r="G128" s="244"/>
      <c r="H128" s="245" t="s">
        <v>447</v>
      </c>
      <c r="I128" s="247"/>
      <c r="J128" s="244"/>
      <c r="K128" s="244"/>
      <c r="L128" s="248"/>
      <c r="M128" s="249"/>
      <c r="N128" s="250"/>
      <c r="O128" s="250"/>
      <c r="P128" s="250"/>
      <c r="Q128" s="250"/>
      <c r="R128" s="250"/>
      <c r="S128" s="250"/>
      <c r="T128" s="251"/>
      <c r="AT128" s="252" t="s">
        <v>607</v>
      </c>
      <c r="AU128" s="252" t="s">
        <v>525</v>
      </c>
      <c r="AV128" s="15" t="s">
        <v>523</v>
      </c>
      <c r="AW128" s="15" t="s">
        <v>478</v>
      </c>
      <c r="AX128" s="15" t="s">
        <v>516</v>
      </c>
      <c r="AY128" s="252" t="s">
        <v>598</v>
      </c>
    </row>
    <row r="129" spans="2:65" s="12" customFormat="1">
      <c r="B129" s="192"/>
      <c r="C129" s="193"/>
      <c r="D129" s="194" t="s">
        <v>607</v>
      </c>
      <c r="E129" s="195" t="s">
        <v>447</v>
      </c>
      <c r="F129" s="196" t="s">
        <v>135</v>
      </c>
      <c r="G129" s="193"/>
      <c r="H129" s="197">
        <v>400.11200000000002</v>
      </c>
      <c r="I129" s="198"/>
      <c r="J129" s="193"/>
      <c r="K129" s="193"/>
      <c r="L129" s="199"/>
      <c r="M129" s="200"/>
      <c r="N129" s="201"/>
      <c r="O129" s="201"/>
      <c r="P129" s="201"/>
      <c r="Q129" s="201"/>
      <c r="R129" s="201"/>
      <c r="S129" s="201"/>
      <c r="T129" s="202"/>
      <c r="AT129" s="203" t="s">
        <v>607</v>
      </c>
      <c r="AU129" s="203" t="s">
        <v>525</v>
      </c>
      <c r="AV129" s="12" t="s">
        <v>525</v>
      </c>
      <c r="AW129" s="12" t="s">
        <v>478</v>
      </c>
      <c r="AX129" s="12" t="s">
        <v>523</v>
      </c>
      <c r="AY129" s="203" t="s">
        <v>598</v>
      </c>
    </row>
    <row r="130" spans="2:65" s="1" customFormat="1" ht="16.5" customHeight="1">
      <c r="B130" s="34"/>
      <c r="C130" s="180" t="s">
        <v>454</v>
      </c>
      <c r="D130" s="180" t="s">
        <v>600</v>
      </c>
      <c r="E130" s="181" t="s">
        <v>1034</v>
      </c>
      <c r="F130" s="182" t="s">
        <v>1035</v>
      </c>
      <c r="G130" s="183" t="s">
        <v>669</v>
      </c>
      <c r="H130" s="184">
        <v>400.11200000000002</v>
      </c>
      <c r="I130" s="185"/>
      <c r="J130" s="186">
        <f>ROUND(I130*H130,2)</f>
        <v>0</v>
      </c>
      <c r="K130" s="182" t="s">
        <v>604</v>
      </c>
      <c r="L130" s="38"/>
      <c r="M130" s="187" t="s">
        <v>447</v>
      </c>
      <c r="N130" s="188" t="s">
        <v>487</v>
      </c>
      <c r="O130" s="60"/>
      <c r="P130" s="189">
        <f>O130*H130</f>
        <v>0</v>
      </c>
      <c r="Q130" s="189">
        <v>0</v>
      </c>
      <c r="R130" s="189">
        <f>Q130*H130</f>
        <v>0</v>
      </c>
      <c r="S130" s="189">
        <v>0</v>
      </c>
      <c r="T130" s="190">
        <f>S130*H130</f>
        <v>0</v>
      </c>
      <c r="AR130" s="17" t="s">
        <v>605</v>
      </c>
      <c r="AT130" s="17" t="s">
        <v>600</v>
      </c>
      <c r="AU130" s="17" t="s">
        <v>525</v>
      </c>
      <c r="AY130" s="17" t="s">
        <v>598</v>
      </c>
      <c r="BE130" s="191">
        <f>IF(N130="základní",J130,0)</f>
        <v>0</v>
      </c>
      <c r="BF130" s="191">
        <f>IF(N130="snížená",J130,0)</f>
        <v>0</v>
      </c>
      <c r="BG130" s="191">
        <f>IF(N130="zákl. přenesená",J130,0)</f>
        <v>0</v>
      </c>
      <c r="BH130" s="191">
        <f>IF(N130="sníž. přenesená",J130,0)</f>
        <v>0</v>
      </c>
      <c r="BI130" s="191">
        <f>IF(N130="nulová",J130,0)</f>
        <v>0</v>
      </c>
      <c r="BJ130" s="17" t="s">
        <v>523</v>
      </c>
      <c r="BK130" s="191">
        <f>ROUND(I130*H130,2)</f>
        <v>0</v>
      </c>
      <c r="BL130" s="17" t="s">
        <v>605</v>
      </c>
      <c r="BM130" s="17" t="s">
        <v>1036</v>
      </c>
    </row>
    <row r="131" spans="2:65" s="1" customFormat="1" ht="16.5" customHeight="1">
      <c r="B131" s="34"/>
      <c r="C131" s="180" t="s">
        <v>693</v>
      </c>
      <c r="D131" s="180" t="s">
        <v>600</v>
      </c>
      <c r="E131" s="181" t="s">
        <v>1037</v>
      </c>
      <c r="F131" s="182" t="s">
        <v>1038</v>
      </c>
      <c r="G131" s="183" t="s">
        <v>669</v>
      </c>
      <c r="H131" s="184">
        <v>400.11200000000002</v>
      </c>
      <c r="I131" s="185"/>
      <c r="J131" s="186">
        <f>ROUND(I131*H131,2)</f>
        <v>0</v>
      </c>
      <c r="K131" s="182" t="s">
        <v>604</v>
      </c>
      <c r="L131" s="38"/>
      <c r="M131" s="187" t="s">
        <v>447</v>
      </c>
      <c r="N131" s="188" t="s">
        <v>487</v>
      </c>
      <c r="O131" s="60"/>
      <c r="P131" s="189">
        <f>O131*H131</f>
        <v>0</v>
      </c>
      <c r="Q131" s="189">
        <v>0</v>
      </c>
      <c r="R131" s="189">
        <f>Q131*H131</f>
        <v>0</v>
      </c>
      <c r="S131" s="189">
        <v>0</v>
      </c>
      <c r="T131" s="190">
        <f>S131*H131</f>
        <v>0</v>
      </c>
      <c r="AR131" s="17" t="s">
        <v>605</v>
      </c>
      <c r="AT131" s="17" t="s">
        <v>600</v>
      </c>
      <c r="AU131" s="17" t="s">
        <v>525</v>
      </c>
      <c r="AY131" s="17" t="s">
        <v>598</v>
      </c>
      <c r="BE131" s="191">
        <f>IF(N131="základní",J131,0)</f>
        <v>0</v>
      </c>
      <c r="BF131" s="191">
        <f>IF(N131="snížená",J131,0)</f>
        <v>0</v>
      </c>
      <c r="BG131" s="191">
        <f>IF(N131="zákl. přenesená",J131,0)</f>
        <v>0</v>
      </c>
      <c r="BH131" s="191">
        <f>IF(N131="sníž. přenesená",J131,0)</f>
        <v>0</v>
      </c>
      <c r="BI131" s="191">
        <f>IF(N131="nulová",J131,0)</f>
        <v>0</v>
      </c>
      <c r="BJ131" s="17" t="s">
        <v>523</v>
      </c>
      <c r="BK131" s="191">
        <f>ROUND(I131*H131,2)</f>
        <v>0</v>
      </c>
      <c r="BL131" s="17" t="s">
        <v>605</v>
      </c>
      <c r="BM131" s="17" t="s">
        <v>1039</v>
      </c>
    </row>
    <row r="132" spans="2:65" s="15" customFormat="1">
      <c r="B132" s="243"/>
      <c r="C132" s="244"/>
      <c r="D132" s="194" t="s">
        <v>607</v>
      </c>
      <c r="E132" s="245" t="s">
        <v>447</v>
      </c>
      <c r="F132" s="246" t="s">
        <v>1040</v>
      </c>
      <c r="G132" s="244"/>
      <c r="H132" s="245" t="s">
        <v>447</v>
      </c>
      <c r="I132" s="247"/>
      <c r="J132" s="244"/>
      <c r="K132" s="244"/>
      <c r="L132" s="248"/>
      <c r="M132" s="249"/>
      <c r="N132" s="250"/>
      <c r="O132" s="250"/>
      <c r="P132" s="250"/>
      <c r="Q132" s="250"/>
      <c r="R132" s="250"/>
      <c r="S132" s="250"/>
      <c r="T132" s="251"/>
      <c r="AT132" s="252" t="s">
        <v>607</v>
      </c>
      <c r="AU132" s="252" t="s">
        <v>525</v>
      </c>
      <c r="AV132" s="15" t="s">
        <v>523</v>
      </c>
      <c r="AW132" s="15" t="s">
        <v>478</v>
      </c>
      <c r="AX132" s="15" t="s">
        <v>516</v>
      </c>
      <c r="AY132" s="252" t="s">
        <v>598</v>
      </c>
    </row>
    <row r="133" spans="2:65" s="12" customFormat="1">
      <c r="B133" s="192"/>
      <c r="C133" s="193"/>
      <c r="D133" s="194" t="s">
        <v>607</v>
      </c>
      <c r="E133" s="195" t="s">
        <v>447</v>
      </c>
      <c r="F133" s="196" t="s">
        <v>135</v>
      </c>
      <c r="G133" s="193"/>
      <c r="H133" s="197">
        <v>400.11200000000002</v>
      </c>
      <c r="I133" s="198"/>
      <c r="J133" s="193"/>
      <c r="K133" s="193"/>
      <c r="L133" s="199"/>
      <c r="M133" s="200"/>
      <c r="N133" s="201"/>
      <c r="O133" s="201"/>
      <c r="P133" s="201"/>
      <c r="Q133" s="201"/>
      <c r="R133" s="201"/>
      <c r="S133" s="201"/>
      <c r="T133" s="202"/>
      <c r="AT133" s="203" t="s">
        <v>607</v>
      </c>
      <c r="AU133" s="203" t="s">
        <v>525</v>
      </c>
      <c r="AV133" s="12" t="s">
        <v>525</v>
      </c>
      <c r="AW133" s="12" t="s">
        <v>478</v>
      </c>
      <c r="AX133" s="12" t="s">
        <v>523</v>
      </c>
      <c r="AY133" s="203" t="s">
        <v>598</v>
      </c>
    </row>
    <row r="134" spans="2:65" s="1" customFormat="1" ht="16.5" customHeight="1">
      <c r="B134" s="34"/>
      <c r="C134" s="180" t="s">
        <v>697</v>
      </c>
      <c r="D134" s="180" t="s">
        <v>600</v>
      </c>
      <c r="E134" s="181" t="s">
        <v>1041</v>
      </c>
      <c r="F134" s="182" t="s">
        <v>1042</v>
      </c>
      <c r="G134" s="183" t="s">
        <v>669</v>
      </c>
      <c r="H134" s="184">
        <v>400.11200000000002</v>
      </c>
      <c r="I134" s="185"/>
      <c r="J134" s="186">
        <f>ROUND(I134*H134,2)</f>
        <v>0</v>
      </c>
      <c r="K134" s="182" t="s">
        <v>604</v>
      </c>
      <c r="L134" s="38"/>
      <c r="M134" s="187" t="s">
        <v>447</v>
      </c>
      <c r="N134" s="188" t="s">
        <v>487</v>
      </c>
      <c r="O134" s="60"/>
      <c r="P134" s="189">
        <f>O134*H134</f>
        <v>0</v>
      </c>
      <c r="Q134" s="189">
        <v>0</v>
      </c>
      <c r="R134" s="189">
        <f>Q134*H134</f>
        <v>0</v>
      </c>
      <c r="S134" s="189">
        <v>0</v>
      </c>
      <c r="T134" s="190">
        <f>S134*H134</f>
        <v>0</v>
      </c>
      <c r="AR134" s="17" t="s">
        <v>605</v>
      </c>
      <c r="AT134" s="17" t="s">
        <v>600</v>
      </c>
      <c r="AU134" s="17" t="s">
        <v>525</v>
      </c>
      <c r="AY134" s="17" t="s">
        <v>598</v>
      </c>
      <c r="BE134" s="191">
        <f>IF(N134="základní",J134,0)</f>
        <v>0</v>
      </c>
      <c r="BF134" s="191">
        <f>IF(N134="snížená",J134,0)</f>
        <v>0</v>
      </c>
      <c r="BG134" s="191">
        <f>IF(N134="zákl. přenesená",J134,0)</f>
        <v>0</v>
      </c>
      <c r="BH134" s="191">
        <f>IF(N134="sníž. přenesená",J134,0)</f>
        <v>0</v>
      </c>
      <c r="BI134" s="191">
        <f>IF(N134="nulová",J134,0)</f>
        <v>0</v>
      </c>
      <c r="BJ134" s="17" t="s">
        <v>523</v>
      </c>
      <c r="BK134" s="191">
        <f>ROUND(I134*H134,2)</f>
        <v>0</v>
      </c>
      <c r="BL134" s="17" t="s">
        <v>605</v>
      </c>
      <c r="BM134" s="17" t="s">
        <v>1043</v>
      </c>
    </row>
    <row r="135" spans="2:65" s="1" customFormat="1" ht="16.5" customHeight="1">
      <c r="B135" s="34"/>
      <c r="C135" s="180" t="s">
        <v>702</v>
      </c>
      <c r="D135" s="180" t="s">
        <v>600</v>
      </c>
      <c r="E135" s="181" t="s">
        <v>1044</v>
      </c>
      <c r="F135" s="182" t="s">
        <v>1045</v>
      </c>
      <c r="G135" s="183" t="s">
        <v>603</v>
      </c>
      <c r="H135" s="184">
        <v>2000.56</v>
      </c>
      <c r="I135" s="185"/>
      <c r="J135" s="186">
        <f>ROUND(I135*H135,2)</f>
        <v>0</v>
      </c>
      <c r="K135" s="182" t="s">
        <v>604</v>
      </c>
      <c r="L135" s="38"/>
      <c r="M135" s="187" t="s">
        <v>447</v>
      </c>
      <c r="N135" s="188" t="s">
        <v>487</v>
      </c>
      <c r="O135" s="60"/>
      <c r="P135" s="189">
        <f>O135*H135</f>
        <v>0</v>
      </c>
      <c r="Q135" s="189">
        <v>5.8E-4</v>
      </c>
      <c r="R135" s="189">
        <f>Q135*H135</f>
        <v>1.1603247999999999</v>
      </c>
      <c r="S135" s="189">
        <v>0</v>
      </c>
      <c r="T135" s="190">
        <f>S135*H135</f>
        <v>0</v>
      </c>
      <c r="AR135" s="17" t="s">
        <v>605</v>
      </c>
      <c r="AT135" s="17" t="s">
        <v>600</v>
      </c>
      <c r="AU135" s="17" t="s">
        <v>525</v>
      </c>
      <c r="AY135" s="17" t="s">
        <v>598</v>
      </c>
      <c r="BE135" s="191">
        <f>IF(N135="základní",J135,0)</f>
        <v>0</v>
      </c>
      <c r="BF135" s="191">
        <f>IF(N135="snížená",J135,0)</f>
        <v>0</v>
      </c>
      <c r="BG135" s="191">
        <f>IF(N135="zákl. přenesená",J135,0)</f>
        <v>0</v>
      </c>
      <c r="BH135" s="191">
        <f>IF(N135="sníž. přenesená",J135,0)</f>
        <v>0</v>
      </c>
      <c r="BI135" s="191">
        <f>IF(N135="nulová",J135,0)</f>
        <v>0</v>
      </c>
      <c r="BJ135" s="17" t="s">
        <v>523</v>
      </c>
      <c r="BK135" s="191">
        <f>ROUND(I135*H135,2)</f>
        <v>0</v>
      </c>
      <c r="BL135" s="17" t="s">
        <v>605</v>
      </c>
      <c r="BM135" s="17" t="s">
        <v>725</v>
      </c>
    </row>
    <row r="136" spans="2:65" s="12" customFormat="1">
      <c r="B136" s="192"/>
      <c r="C136" s="193"/>
      <c r="D136" s="194" t="s">
        <v>607</v>
      </c>
      <c r="E136" s="195" t="s">
        <v>447</v>
      </c>
      <c r="F136" s="196" t="s">
        <v>136</v>
      </c>
      <c r="G136" s="193"/>
      <c r="H136" s="197">
        <v>2000.56</v>
      </c>
      <c r="I136" s="198"/>
      <c r="J136" s="193"/>
      <c r="K136" s="193"/>
      <c r="L136" s="199"/>
      <c r="M136" s="200"/>
      <c r="N136" s="201"/>
      <c r="O136" s="201"/>
      <c r="P136" s="201"/>
      <c r="Q136" s="201"/>
      <c r="R136" s="201"/>
      <c r="S136" s="201"/>
      <c r="T136" s="202"/>
      <c r="AT136" s="203" t="s">
        <v>607</v>
      </c>
      <c r="AU136" s="203" t="s">
        <v>525</v>
      </c>
      <c r="AV136" s="12" t="s">
        <v>525</v>
      </c>
      <c r="AW136" s="12" t="s">
        <v>478</v>
      </c>
      <c r="AX136" s="12" t="s">
        <v>523</v>
      </c>
      <c r="AY136" s="203" t="s">
        <v>598</v>
      </c>
    </row>
    <row r="137" spans="2:65" s="1" customFormat="1" ht="16.5" customHeight="1">
      <c r="B137" s="34"/>
      <c r="C137" s="180" t="s">
        <v>711</v>
      </c>
      <c r="D137" s="180" t="s">
        <v>600</v>
      </c>
      <c r="E137" s="181" t="s">
        <v>1047</v>
      </c>
      <c r="F137" s="182" t="s">
        <v>1048</v>
      </c>
      <c r="G137" s="183" t="s">
        <v>603</v>
      </c>
      <c r="H137" s="184">
        <v>2000.56</v>
      </c>
      <c r="I137" s="185"/>
      <c r="J137" s="186">
        <f>ROUND(I137*H137,2)</f>
        <v>0</v>
      </c>
      <c r="K137" s="182" t="s">
        <v>604</v>
      </c>
      <c r="L137" s="38"/>
      <c r="M137" s="187" t="s">
        <v>447</v>
      </c>
      <c r="N137" s="188" t="s">
        <v>487</v>
      </c>
      <c r="O137" s="60"/>
      <c r="P137" s="189">
        <f>O137*H137</f>
        <v>0</v>
      </c>
      <c r="Q137" s="189">
        <v>0</v>
      </c>
      <c r="R137" s="189">
        <f>Q137*H137</f>
        <v>0</v>
      </c>
      <c r="S137" s="189">
        <v>0</v>
      </c>
      <c r="T137" s="190">
        <f>S137*H137</f>
        <v>0</v>
      </c>
      <c r="AR137" s="17" t="s">
        <v>605</v>
      </c>
      <c r="AT137" s="17" t="s">
        <v>600</v>
      </c>
      <c r="AU137" s="17" t="s">
        <v>525</v>
      </c>
      <c r="AY137" s="17" t="s">
        <v>598</v>
      </c>
      <c r="BE137" s="191">
        <f>IF(N137="základní",J137,0)</f>
        <v>0</v>
      </c>
      <c r="BF137" s="191">
        <f>IF(N137="snížená",J137,0)</f>
        <v>0</v>
      </c>
      <c r="BG137" s="191">
        <f>IF(N137="zákl. přenesená",J137,0)</f>
        <v>0</v>
      </c>
      <c r="BH137" s="191">
        <f>IF(N137="sníž. přenesená",J137,0)</f>
        <v>0</v>
      </c>
      <c r="BI137" s="191">
        <f>IF(N137="nulová",J137,0)</f>
        <v>0</v>
      </c>
      <c r="BJ137" s="17" t="s">
        <v>523</v>
      </c>
      <c r="BK137" s="191">
        <f>ROUND(I137*H137,2)</f>
        <v>0</v>
      </c>
      <c r="BL137" s="17" t="s">
        <v>605</v>
      </c>
      <c r="BM137" s="17" t="s">
        <v>736</v>
      </c>
    </row>
    <row r="138" spans="2:65" s="1" customFormat="1" ht="16.5" customHeight="1">
      <c r="B138" s="34"/>
      <c r="C138" s="180" t="s">
        <v>717</v>
      </c>
      <c r="D138" s="180" t="s">
        <v>600</v>
      </c>
      <c r="E138" s="181" t="s">
        <v>742</v>
      </c>
      <c r="F138" s="182" t="s">
        <v>743</v>
      </c>
      <c r="G138" s="183" t="s">
        <v>669</v>
      </c>
      <c r="H138" s="184">
        <v>400.11200000000002</v>
      </c>
      <c r="I138" s="185"/>
      <c r="J138" s="186">
        <f>ROUND(I138*H138,2)</f>
        <v>0</v>
      </c>
      <c r="K138" s="182" t="s">
        <v>604</v>
      </c>
      <c r="L138" s="38"/>
      <c r="M138" s="187" t="s">
        <v>447</v>
      </c>
      <c r="N138" s="188" t="s">
        <v>487</v>
      </c>
      <c r="O138" s="60"/>
      <c r="P138" s="189">
        <f>O138*H138</f>
        <v>0</v>
      </c>
      <c r="Q138" s="189">
        <v>0</v>
      </c>
      <c r="R138" s="189">
        <f>Q138*H138</f>
        <v>0</v>
      </c>
      <c r="S138" s="189">
        <v>0</v>
      </c>
      <c r="T138" s="190">
        <f>S138*H138</f>
        <v>0</v>
      </c>
      <c r="AR138" s="17" t="s">
        <v>605</v>
      </c>
      <c r="AT138" s="17" t="s">
        <v>600</v>
      </c>
      <c r="AU138" s="17" t="s">
        <v>525</v>
      </c>
      <c r="AY138" s="17" t="s">
        <v>598</v>
      </c>
      <c r="BE138" s="191">
        <f>IF(N138="základní",J138,0)</f>
        <v>0</v>
      </c>
      <c r="BF138" s="191">
        <f>IF(N138="snížená",J138,0)</f>
        <v>0</v>
      </c>
      <c r="BG138" s="191">
        <f>IF(N138="zákl. přenesená",J138,0)</f>
        <v>0</v>
      </c>
      <c r="BH138" s="191">
        <f>IF(N138="sníž. přenesená",J138,0)</f>
        <v>0</v>
      </c>
      <c r="BI138" s="191">
        <f>IF(N138="nulová",J138,0)</f>
        <v>0</v>
      </c>
      <c r="BJ138" s="17" t="s">
        <v>523</v>
      </c>
      <c r="BK138" s="191">
        <f>ROUND(I138*H138,2)</f>
        <v>0</v>
      </c>
      <c r="BL138" s="17" t="s">
        <v>605</v>
      </c>
      <c r="BM138" s="17" t="s">
        <v>1049</v>
      </c>
    </row>
    <row r="139" spans="2:65" s="12" customFormat="1">
      <c r="B139" s="192"/>
      <c r="C139" s="193"/>
      <c r="D139" s="194" t="s">
        <v>607</v>
      </c>
      <c r="E139" s="193"/>
      <c r="F139" s="196" t="s">
        <v>137</v>
      </c>
      <c r="G139" s="193"/>
      <c r="H139" s="197">
        <v>400.11200000000002</v>
      </c>
      <c r="I139" s="198"/>
      <c r="J139" s="193"/>
      <c r="K139" s="193"/>
      <c r="L139" s="199"/>
      <c r="M139" s="200"/>
      <c r="N139" s="201"/>
      <c r="O139" s="201"/>
      <c r="P139" s="201"/>
      <c r="Q139" s="201"/>
      <c r="R139" s="201"/>
      <c r="S139" s="201"/>
      <c r="T139" s="202"/>
      <c r="AT139" s="203" t="s">
        <v>607</v>
      </c>
      <c r="AU139" s="203" t="s">
        <v>525</v>
      </c>
      <c r="AV139" s="12" t="s">
        <v>525</v>
      </c>
      <c r="AW139" s="12" t="s">
        <v>450</v>
      </c>
      <c r="AX139" s="12" t="s">
        <v>523</v>
      </c>
      <c r="AY139" s="203" t="s">
        <v>598</v>
      </c>
    </row>
    <row r="140" spans="2:65" s="1" customFormat="1" ht="16.5" customHeight="1">
      <c r="B140" s="34"/>
      <c r="C140" s="180" t="s">
        <v>453</v>
      </c>
      <c r="D140" s="180" t="s">
        <v>600</v>
      </c>
      <c r="E140" s="181" t="s">
        <v>747</v>
      </c>
      <c r="F140" s="182" t="s">
        <v>748</v>
      </c>
      <c r="G140" s="183" t="s">
        <v>669</v>
      </c>
      <c r="H140" s="184">
        <v>375.36</v>
      </c>
      <c r="I140" s="185"/>
      <c r="J140" s="186">
        <f>ROUND(I140*H140,2)</f>
        <v>0</v>
      </c>
      <c r="K140" s="182" t="s">
        <v>604</v>
      </c>
      <c r="L140" s="38"/>
      <c r="M140" s="187" t="s">
        <v>447</v>
      </c>
      <c r="N140" s="188" t="s">
        <v>487</v>
      </c>
      <c r="O140" s="60"/>
      <c r="P140" s="189">
        <f>O140*H140</f>
        <v>0</v>
      </c>
      <c r="Q140" s="189">
        <v>0</v>
      </c>
      <c r="R140" s="189">
        <f>Q140*H140</f>
        <v>0</v>
      </c>
      <c r="S140" s="189">
        <v>0</v>
      </c>
      <c r="T140" s="190">
        <f>S140*H140</f>
        <v>0</v>
      </c>
      <c r="AR140" s="17" t="s">
        <v>605</v>
      </c>
      <c r="AT140" s="17" t="s">
        <v>600</v>
      </c>
      <c r="AU140" s="17" t="s">
        <v>525</v>
      </c>
      <c r="AY140" s="17" t="s">
        <v>598</v>
      </c>
      <c r="BE140" s="191">
        <f>IF(N140="základní",J140,0)</f>
        <v>0</v>
      </c>
      <c r="BF140" s="191">
        <f>IF(N140="snížená",J140,0)</f>
        <v>0</v>
      </c>
      <c r="BG140" s="191">
        <f>IF(N140="zákl. přenesená",J140,0)</f>
        <v>0</v>
      </c>
      <c r="BH140" s="191">
        <f>IF(N140="sníž. přenesená",J140,0)</f>
        <v>0</v>
      </c>
      <c r="BI140" s="191">
        <f>IF(N140="nulová",J140,0)</f>
        <v>0</v>
      </c>
      <c r="BJ140" s="17" t="s">
        <v>523</v>
      </c>
      <c r="BK140" s="191">
        <f>ROUND(I140*H140,2)</f>
        <v>0</v>
      </c>
      <c r="BL140" s="17" t="s">
        <v>605</v>
      </c>
      <c r="BM140" s="17" t="s">
        <v>749</v>
      </c>
    </row>
    <row r="141" spans="2:65" s="12" customFormat="1">
      <c r="B141" s="192"/>
      <c r="C141" s="193"/>
      <c r="D141" s="194" t="s">
        <v>607</v>
      </c>
      <c r="E141" s="195" t="s">
        <v>447</v>
      </c>
      <c r="F141" s="196" t="s">
        <v>138</v>
      </c>
      <c r="G141" s="193"/>
      <c r="H141" s="197">
        <v>51.68</v>
      </c>
      <c r="I141" s="198"/>
      <c r="J141" s="193"/>
      <c r="K141" s="193"/>
      <c r="L141" s="199"/>
      <c r="M141" s="200"/>
      <c r="N141" s="201"/>
      <c r="O141" s="201"/>
      <c r="P141" s="201"/>
      <c r="Q141" s="201"/>
      <c r="R141" s="201"/>
      <c r="S141" s="201"/>
      <c r="T141" s="202"/>
      <c r="AT141" s="203" t="s">
        <v>607</v>
      </c>
      <c r="AU141" s="203" t="s">
        <v>525</v>
      </c>
      <c r="AV141" s="12" t="s">
        <v>525</v>
      </c>
      <c r="AW141" s="12" t="s">
        <v>478</v>
      </c>
      <c r="AX141" s="12" t="s">
        <v>516</v>
      </c>
      <c r="AY141" s="203" t="s">
        <v>598</v>
      </c>
    </row>
    <row r="142" spans="2:65" s="12" customFormat="1">
      <c r="B142" s="192"/>
      <c r="C142" s="193"/>
      <c r="D142" s="194" t="s">
        <v>607</v>
      </c>
      <c r="E142" s="195" t="s">
        <v>447</v>
      </c>
      <c r="F142" s="196" t="s">
        <v>139</v>
      </c>
      <c r="G142" s="193"/>
      <c r="H142" s="197">
        <v>97.92</v>
      </c>
      <c r="I142" s="198"/>
      <c r="J142" s="193"/>
      <c r="K142" s="193"/>
      <c r="L142" s="199"/>
      <c r="M142" s="200"/>
      <c r="N142" s="201"/>
      <c r="O142" s="201"/>
      <c r="P142" s="201"/>
      <c r="Q142" s="201"/>
      <c r="R142" s="201"/>
      <c r="S142" s="201"/>
      <c r="T142" s="202"/>
      <c r="AT142" s="203" t="s">
        <v>607</v>
      </c>
      <c r="AU142" s="203" t="s">
        <v>525</v>
      </c>
      <c r="AV142" s="12" t="s">
        <v>525</v>
      </c>
      <c r="AW142" s="12" t="s">
        <v>478</v>
      </c>
      <c r="AX142" s="12" t="s">
        <v>516</v>
      </c>
      <c r="AY142" s="203" t="s">
        <v>598</v>
      </c>
    </row>
    <row r="143" spans="2:65" s="12" customFormat="1">
      <c r="B143" s="192"/>
      <c r="C143" s="193"/>
      <c r="D143" s="194" t="s">
        <v>607</v>
      </c>
      <c r="E143" s="195" t="s">
        <v>447</v>
      </c>
      <c r="F143" s="196" t="s">
        <v>140</v>
      </c>
      <c r="G143" s="193"/>
      <c r="H143" s="197">
        <v>225.76</v>
      </c>
      <c r="I143" s="198"/>
      <c r="J143" s="193"/>
      <c r="K143" s="193"/>
      <c r="L143" s="199"/>
      <c r="M143" s="200"/>
      <c r="N143" s="201"/>
      <c r="O143" s="201"/>
      <c r="P143" s="201"/>
      <c r="Q143" s="201"/>
      <c r="R143" s="201"/>
      <c r="S143" s="201"/>
      <c r="T143" s="202"/>
      <c r="AT143" s="203" t="s">
        <v>607</v>
      </c>
      <c r="AU143" s="203" t="s">
        <v>525</v>
      </c>
      <c r="AV143" s="12" t="s">
        <v>525</v>
      </c>
      <c r="AW143" s="12" t="s">
        <v>478</v>
      </c>
      <c r="AX143" s="12" t="s">
        <v>516</v>
      </c>
      <c r="AY143" s="203" t="s">
        <v>598</v>
      </c>
    </row>
    <row r="144" spans="2:65" s="13" customFormat="1">
      <c r="B144" s="204"/>
      <c r="C144" s="205"/>
      <c r="D144" s="194" t="s">
        <v>607</v>
      </c>
      <c r="E144" s="206" t="s">
        <v>447</v>
      </c>
      <c r="F144" s="207" t="s">
        <v>627</v>
      </c>
      <c r="G144" s="205"/>
      <c r="H144" s="208">
        <v>375.36</v>
      </c>
      <c r="I144" s="209"/>
      <c r="J144" s="205"/>
      <c r="K144" s="205"/>
      <c r="L144" s="210"/>
      <c r="M144" s="211"/>
      <c r="N144" s="212"/>
      <c r="O144" s="212"/>
      <c r="P144" s="212"/>
      <c r="Q144" s="212"/>
      <c r="R144" s="212"/>
      <c r="S144" s="212"/>
      <c r="T144" s="213"/>
      <c r="AT144" s="214" t="s">
        <v>607</v>
      </c>
      <c r="AU144" s="214" t="s">
        <v>525</v>
      </c>
      <c r="AV144" s="13" t="s">
        <v>605</v>
      </c>
      <c r="AW144" s="13" t="s">
        <v>478</v>
      </c>
      <c r="AX144" s="13" t="s">
        <v>523</v>
      </c>
      <c r="AY144" s="214" t="s">
        <v>598</v>
      </c>
    </row>
    <row r="145" spans="2:65" s="1" customFormat="1" ht="16.5" customHeight="1">
      <c r="B145" s="34"/>
      <c r="C145" s="180" t="s">
        <v>728</v>
      </c>
      <c r="D145" s="180" t="s">
        <v>600</v>
      </c>
      <c r="E145" s="181" t="s">
        <v>757</v>
      </c>
      <c r="F145" s="182" t="s">
        <v>758</v>
      </c>
      <c r="G145" s="183" t="s">
        <v>669</v>
      </c>
      <c r="H145" s="184">
        <v>1876.8</v>
      </c>
      <c r="I145" s="185"/>
      <c r="J145" s="186">
        <f>ROUND(I145*H145,2)</f>
        <v>0</v>
      </c>
      <c r="K145" s="182" t="s">
        <v>604</v>
      </c>
      <c r="L145" s="38"/>
      <c r="M145" s="187" t="s">
        <v>447</v>
      </c>
      <c r="N145" s="188" t="s">
        <v>487</v>
      </c>
      <c r="O145" s="60"/>
      <c r="P145" s="189">
        <f>O145*H145</f>
        <v>0</v>
      </c>
      <c r="Q145" s="189">
        <v>0</v>
      </c>
      <c r="R145" s="189">
        <f>Q145*H145</f>
        <v>0</v>
      </c>
      <c r="S145" s="189">
        <v>0</v>
      </c>
      <c r="T145" s="190">
        <f>S145*H145</f>
        <v>0</v>
      </c>
      <c r="AR145" s="17" t="s">
        <v>605</v>
      </c>
      <c r="AT145" s="17" t="s">
        <v>600</v>
      </c>
      <c r="AU145" s="17" t="s">
        <v>525</v>
      </c>
      <c r="AY145" s="17" t="s">
        <v>598</v>
      </c>
      <c r="BE145" s="191">
        <f>IF(N145="základní",J145,0)</f>
        <v>0</v>
      </c>
      <c r="BF145" s="191">
        <f>IF(N145="snížená",J145,0)</f>
        <v>0</v>
      </c>
      <c r="BG145" s="191">
        <f>IF(N145="zákl. přenesená",J145,0)</f>
        <v>0</v>
      </c>
      <c r="BH145" s="191">
        <f>IF(N145="sníž. přenesená",J145,0)</f>
        <v>0</v>
      </c>
      <c r="BI145" s="191">
        <f>IF(N145="nulová",J145,0)</f>
        <v>0</v>
      </c>
      <c r="BJ145" s="17" t="s">
        <v>523</v>
      </c>
      <c r="BK145" s="191">
        <f>ROUND(I145*H145,2)</f>
        <v>0</v>
      </c>
      <c r="BL145" s="17" t="s">
        <v>605</v>
      </c>
      <c r="BM145" s="17" t="s">
        <v>759</v>
      </c>
    </row>
    <row r="146" spans="2:65" s="12" customFormat="1">
      <c r="B146" s="192"/>
      <c r="C146" s="193"/>
      <c r="D146" s="194" t="s">
        <v>607</v>
      </c>
      <c r="E146" s="193"/>
      <c r="F146" s="196" t="s">
        <v>141</v>
      </c>
      <c r="G146" s="193"/>
      <c r="H146" s="197">
        <v>1876.8</v>
      </c>
      <c r="I146" s="198"/>
      <c r="J146" s="193"/>
      <c r="K146" s="193"/>
      <c r="L146" s="199"/>
      <c r="M146" s="200"/>
      <c r="N146" s="201"/>
      <c r="O146" s="201"/>
      <c r="P146" s="201"/>
      <c r="Q146" s="201"/>
      <c r="R146" s="201"/>
      <c r="S146" s="201"/>
      <c r="T146" s="202"/>
      <c r="AT146" s="203" t="s">
        <v>607</v>
      </c>
      <c r="AU146" s="203" t="s">
        <v>525</v>
      </c>
      <c r="AV146" s="12" t="s">
        <v>525</v>
      </c>
      <c r="AW146" s="12" t="s">
        <v>450</v>
      </c>
      <c r="AX146" s="12" t="s">
        <v>523</v>
      </c>
      <c r="AY146" s="203" t="s">
        <v>598</v>
      </c>
    </row>
    <row r="147" spans="2:65" s="1" customFormat="1" ht="16.5" customHeight="1">
      <c r="B147" s="34"/>
      <c r="C147" s="180" t="s">
        <v>733</v>
      </c>
      <c r="D147" s="180" t="s">
        <v>600</v>
      </c>
      <c r="E147" s="181" t="s">
        <v>762</v>
      </c>
      <c r="F147" s="182" t="s">
        <v>763</v>
      </c>
      <c r="G147" s="183" t="s">
        <v>669</v>
      </c>
      <c r="H147" s="184">
        <v>375.36</v>
      </c>
      <c r="I147" s="185"/>
      <c r="J147" s="186">
        <f>ROUND(I147*H147,2)</f>
        <v>0</v>
      </c>
      <c r="K147" s="182" t="s">
        <v>604</v>
      </c>
      <c r="L147" s="38"/>
      <c r="M147" s="187" t="s">
        <v>447</v>
      </c>
      <c r="N147" s="188" t="s">
        <v>487</v>
      </c>
      <c r="O147" s="60"/>
      <c r="P147" s="189">
        <f>O147*H147</f>
        <v>0</v>
      </c>
      <c r="Q147" s="189">
        <v>0</v>
      </c>
      <c r="R147" s="189">
        <f>Q147*H147</f>
        <v>0</v>
      </c>
      <c r="S147" s="189">
        <v>0</v>
      </c>
      <c r="T147" s="190">
        <f>S147*H147</f>
        <v>0</v>
      </c>
      <c r="AR147" s="17" t="s">
        <v>605</v>
      </c>
      <c r="AT147" s="17" t="s">
        <v>600</v>
      </c>
      <c r="AU147" s="17" t="s">
        <v>525</v>
      </c>
      <c r="AY147" s="17" t="s">
        <v>598</v>
      </c>
      <c r="BE147" s="191">
        <f>IF(N147="základní",J147,0)</f>
        <v>0</v>
      </c>
      <c r="BF147" s="191">
        <f>IF(N147="snížená",J147,0)</f>
        <v>0</v>
      </c>
      <c r="BG147" s="191">
        <f>IF(N147="zákl. přenesená",J147,0)</f>
        <v>0</v>
      </c>
      <c r="BH147" s="191">
        <f>IF(N147="sníž. přenesená",J147,0)</f>
        <v>0</v>
      </c>
      <c r="BI147" s="191">
        <f>IF(N147="nulová",J147,0)</f>
        <v>0</v>
      </c>
      <c r="BJ147" s="17" t="s">
        <v>523</v>
      </c>
      <c r="BK147" s="191">
        <f>ROUND(I147*H147,2)</f>
        <v>0</v>
      </c>
      <c r="BL147" s="17" t="s">
        <v>605</v>
      </c>
      <c r="BM147" s="17" t="s">
        <v>764</v>
      </c>
    </row>
    <row r="148" spans="2:65" s="1" customFormat="1" ht="16.5" customHeight="1">
      <c r="B148" s="34"/>
      <c r="C148" s="180" t="s">
        <v>737</v>
      </c>
      <c r="D148" s="180" t="s">
        <v>600</v>
      </c>
      <c r="E148" s="181" t="s">
        <v>766</v>
      </c>
      <c r="F148" s="182" t="s">
        <v>767</v>
      </c>
      <c r="G148" s="183" t="s">
        <v>768</v>
      </c>
      <c r="H148" s="184">
        <v>769.48800000000006</v>
      </c>
      <c r="I148" s="185"/>
      <c r="J148" s="186">
        <f>ROUND(I148*H148,2)</f>
        <v>0</v>
      </c>
      <c r="K148" s="182" t="s">
        <v>604</v>
      </c>
      <c r="L148" s="38"/>
      <c r="M148" s="187" t="s">
        <v>447</v>
      </c>
      <c r="N148" s="188" t="s">
        <v>487</v>
      </c>
      <c r="O148" s="60"/>
      <c r="P148" s="189">
        <f>O148*H148</f>
        <v>0</v>
      </c>
      <c r="Q148" s="189">
        <v>0</v>
      </c>
      <c r="R148" s="189">
        <f>Q148*H148</f>
        <v>0</v>
      </c>
      <c r="S148" s="189">
        <v>0</v>
      </c>
      <c r="T148" s="190">
        <f>S148*H148</f>
        <v>0</v>
      </c>
      <c r="AR148" s="17" t="s">
        <v>605</v>
      </c>
      <c r="AT148" s="17" t="s">
        <v>600</v>
      </c>
      <c r="AU148" s="17" t="s">
        <v>525</v>
      </c>
      <c r="AY148" s="17" t="s">
        <v>598</v>
      </c>
      <c r="BE148" s="191">
        <f>IF(N148="základní",J148,0)</f>
        <v>0</v>
      </c>
      <c r="BF148" s="191">
        <f>IF(N148="snížená",J148,0)</f>
        <v>0</v>
      </c>
      <c r="BG148" s="191">
        <f>IF(N148="zákl. přenesená",J148,0)</f>
        <v>0</v>
      </c>
      <c r="BH148" s="191">
        <f>IF(N148="sníž. přenesená",J148,0)</f>
        <v>0</v>
      </c>
      <c r="BI148" s="191">
        <f>IF(N148="nulová",J148,0)</f>
        <v>0</v>
      </c>
      <c r="BJ148" s="17" t="s">
        <v>523</v>
      </c>
      <c r="BK148" s="191">
        <f>ROUND(I148*H148,2)</f>
        <v>0</v>
      </c>
      <c r="BL148" s="17" t="s">
        <v>605</v>
      </c>
      <c r="BM148" s="17" t="s">
        <v>769</v>
      </c>
    </row>
    <row r="149" spans="2:65" s="12" customFormat="1">
      <c r="B149" s="192"/>
      <c r="C149" s="193"/>
      <c r="D149" s="194" t="s">
        <v>607</v>
      </c>
      <c r="E149" s="193"/>
      <c r="F149" s="196" t="s">
        <v>142</v>
      </c>
      <c r="G149" s="193"/>
      <c r="H149" s="197">
        <v>769.48800000000006</v>
      </c>
      <c r="I149" s="198"/>
      <c r="J149" s="193"/>
      <c r="K149" s="193"/>
      <c r="L149" s="199"/>
      <c r="M149" s="200"/>
      <c r="N149" s="201"/>
      <c r="O149" s="201"/>
      <c r="P149" s="201"/>
      <c r="Q149" s="201"/>
      <c r="R149" s="201"/>
      <c r="S149" s="201"/>
      <c r="T149" s="202"/>
      <c r="AT149" s="203" t="s">
        <v>607</v>
      </c>
      <c r="AU149" s="203" t="s">
        <v>525</v>
      </c>
      <c r="AV149" s="12" t="s">
        <v>525</v>
      </c>
      <c r="AW149" s="12" t="s">
        <v>450</v>
      </c>
      <c r="AX149" s="12" t="s">
        <v>523</v>
      </c>
      <c r="AY149" s="203" t="s">
        <v>598</v>
      </c>
    </row>
    <row r="150" spans="2:65" s="1" customFormat="1" ht="16.5" customHeight="1">
      <c r="B150" s="34"/>
      <c r="C150" s="180" t="s">
        <v>741</v>
      </c>
      <c r="D150" s="180" t="s">
        <v>600</v>
      </c>
      <c r="E150" s="181" t="s">
        <v>772</v>
      </c>
      <c r="F150" s="182" t="s">
        <v>773</v>
      </c>
      <c r="G150" s="183" t="s">
        <v>669</v>
      </c>
      <c r="H150" s="184">
        <v>611.93600000000004</v>
      </c>
      <c r="I150" s="185"/>
      <c r="J150" s="186">
        <f>ROUND(I150*H150,2)</f>
        <v>0</v>
      </c>
      <c r="K150" s="182" t="s">
        <v>604</v>
      </c>
      <c r="L150" s="38"/>
      <c r="M150" s="187" t="s">
        <v>447</v>
      </c>
      <c r="N150" s="188" t="s">
        <v>487</v>
      </c>
      <c r="O150" s="60"/>
      <c r="P150" s="189">
        <f>O150*H150</f>
        <v>0</v>
      </c>
      <c r="Q150" s="189">
        <v>0</v>
      </c>
      <c r="R150" s="189">
        <f>Q150*H150</f>
        <v>0</v>
      </c>
      <c r="S150" s="189">
        <v>0</v>
      </c>
      <c r="T150" s="190">
        <f>S150*H150</f>
        <v>0</v>
      </c>
      <c r="AR150" s="17" t="s">
        <v>605</v>
      </c>
      <c r="AT150" s="17" t="s">
        <v>600</v>
      </c>
      <c r="AU150" s="17" t="s">
        <v>525</v>
      </c>
      <c r="AY150" s="17" t="s">
        <v>598</v>
      </c>
      <c r="BE150" s="191">
        <f>IF(N150="základní",J150,0)</f>
        <v>0</v>
      </c>
      <c r="BF150" s="191">
        <f>IF(N150="snížená",J150,0)</f>
        <v>0</v>
      </c>
      <c r="BG150" s="191">
        <f>IF(N150="zákl. přenesená",J150,0)</f>
        <v>0</v>
      </c>
      <c r="BH150" s="191">
        <f>IF(N150="sníž. přenesená",J150,0)</f>
        <v>0</v>
      </c>
      <c r="BI150" s="191">
        <f>IF(N150="nulová",J150,0)</f>
        <v>0</v>
      </c>
      <c r="BJ150" s="17" t="s">
        <v>523</v>
      </c>
      <c r="BK150" s="191">
        <f>ROUND(I150*H150,2)</f>
        <v>0</v>
      </c>
      <c r="BL150" s="17" t="s">
        <v>605</v>
      </c>
      <c r="BM150" s="17" t="s">
        <v>774</v>
      </c>
    </row>
    <row r="151" spans="2:65" s="12" customFormat="1">
      <c r="B151" s="192"/>
      <c r="C151" s="193"/>
      <c r="D151" s="194" t="s">
        <v>607</v>
      </c>
      <c r="E151" s="195" t="s">
        <v>447</v>
      </c>
      <c r="F151" s="196" t="s">
        <v>143</v>
      </c>
      <c r="G151" s="193"/>
      <c r="H151" s="197">
        <v>611.93600000000004</v>
      </c>
      <c r="I151" s="198"/>
      <c r="J151" s="193"/>
      <c r="K151" s="193"/>
      <c r="L151" s="199"/>
      <c r="M151" s="200"/>
      <c r="N151" s="201"/>
      <c r="O151" s="201"/>
      <c r="P151" s="201"/>
      <c r="Q151" s="201"/>
      <c r="R151" s="201"/>
      <c r="S151" s="201"/>
      <c r="T151" s="202"/>
      <c r="AT151" s="203" t="s">
        <v>607</v>
      </c>
      <c r="AU151" s="203" t="s">
        <v>525</v>
      </c>
      <c r="AV151" s="12" t="s">
        <v>525</v>
      </c>
      <c r="AW151" s="12" t="s">
        <v>478</v>
      </c>
      <c r="AX151" s="12" t="s">
        <v>523</v>
      </c>
      <c r="AY151" s="203" t="s">
        <v>598</v>
      </c>
    </row>
    <row r="152" spans="2:65" s="1" customFormat="1" ht="16.5" customHeight="1">
      <c r="B152" s="34"/>
      <c r="C152" s="226" t="s">
        <v>746</v>
      </c>
      <c r="D152" s="226" t="s">
        <v>712</v>
      </c>
      <c r="E152" s="227" t="s">
        <v>777</v>
      </c>
      <c r="F152" s="228" t="s">
        <v>778</v>
      </c>
      <c r="G152" s="229" t="s">
        <v>768</v>
      </c>
      <c r="H152" s="230">
        <v>191.048</v>
      </c>
      <c r="I152" s="231"/>
      <c r="J152" s="232">
        <f>ROUND(I152*H152,2)</f>
        <v>0</v>
      </c>
      <c r="K152" s="228" t="s">
        <v>604</v>
      </c>
      <c r="L152" s="233"/>
      <c r="M152" s="234" t="s">
        <v>447</v>
      </c>
      <c r="N152" s="235" t="s">
        <v>487</v>
      </c>
      <c r="O152" s="60"/>
      <c r="P152" s="189">
        <f>O152*H152</f>
        <v>0</v>
      </c>
      <c r="Q152" s="189">
        <v>1</v>
      </c>
      <c r="R152" s="189">
        <f>Q152*H152</f>
        <v>191.048</v>
      </c>
      <c r="S152" s="189">
        <v>0</v>
      </c>
      <c r="T152" s="190">
        <f>S152*H152</f>
        <v>0</v>
      </c>
      <c r="AR152" s="17" t="s">
        <v>639</v>
      </c>
      <c r="AT152" s="17" t="s">
        <v>712</v>
      </c>
      <c r="AU152" s="17" t="s">
        <v>525</v>
      </c>
      <c r="AY152" s="17" t="s">
        <v>598</v>
      </c>
      <c r="BE152" s="191">
        <f>IF(N152="základní",J152,0)</f>
        <v>0</v>
      </c>
      <c r="BF152" s="191">
        <f>IF(N152="snížená",J152,0)</f>
        <v>0</v>
      </c>
      <c r="BG152" s="191">
        <f>IF(N152="zákl. přenesená",J152,0)</f>
        <v>0</v>
      </c>
      <c r="BH152" s="191">
        <f>IF(N152="sníž. přenesená",J152,0)</f>
        <v>0</v>
      </c>
      <c r="BI152" s="191">
        <f>IF(N152="nulová",J152,0)</f>
        <v>0</v>
      </c>
      <c r="BJ152" s="17" t="s">
        <v>523</v>
      </c>
      <c r="BK152" s="191">
        <f>ROUND(I152*H152,2)</f>
        <v>0</v>
      </c>
      <c r="BL152" s="17" t="s">
        <v>605</v>
      </c>
      <c r="BM152" s="17" t="s">
        <v>779</v>
      </c>
    </row>
    <row r="153" spans="2:65" s="12" customFormat="1">
      <c r="B153" s="192"/>
      <c r="C153" s="193"/>
      <c r="D153" s="194" t="s">
        <v>607</v>
      </c>
      <c r="E153" s="195" t="s">
        <v>447</v>
      </c>
      <c r="F153" s="196" t="s">
        <v>144</v>
      </c>
      <c r="G153" s="193"/>
      <c r="H153" s="197">
        <v>39.520000000000003</v>
      </c>
      <c r="I153" s="198"/>
      <c r="J153" s="193"/>
      <c r="K153" s="193"/>
      <c r="L153" s="199"/>
      <c r="M153" s="200"/>
      <c r="N153" s="201"/>
      <c r="O153" s="201"/>
      <c r="P153" s="201"/>
      <c r="Q153" s="201"/>
      <c r="R153" s="201"/>
      <c r="S153" s="201"/>
      <c r="T153" s="202"/>
      <c r="AT153" s="203" t="s">
        <v>607</v>
      </c>
      <c r="AU153" s="203" t="s">
        <v>525</v>
      </c>
      <c r="AV153" s="12" t="s">
        <v>525</v>
      </c>
      <c r="AW153" s="12" t="s">
        <v>478</v>
      </c>
      <c r="AX153" s="12" t="s">
        <v>516</v>
      </c>
      <c r="AY153" s="203" t="s">
        <v>598</v>
      </c>
    </row>
    <row r="154" spans="2:65" s="12" customFormat="1">
      <c r="B154" s="192"/>
      <c r="C154" s="193"/>
      <c r="D154" s="194" t="s">
        <v>607</v>
      </c>
      <c r="E154" s="195" t="s">
        <v>447</v>
      </c>
      <c r="F154" s="196" t="s">
        <v>145</v>
      </c>
      <c r="G154" s="193"/>
      <c r="H154" s="197">
        <v>74.88</v>
      </c>
      <c r="I154" s="198"/>
      <c r="J154" s="193"/>
      <c r="K154" s="193"/>
      <c r="L154" s="199"/>
      <c r="M154" s="200"/>
      <c r="N154" s="201"/>
      <c r="O154" s="201"/>
      <c r="P154" s="201"/>
      <c r="Q154" s="201"/>
      <c r="R154" s="201"/>
      <c r="S154" s="201"/>
      <c r="T154" s="202"/>
      <c r="AT154" s="203" t="s">
        <v>607</v>
      </c>
      <c r="AU154" s="203" t="s">
        <v>525</v>
      </c>
      <c r="AV154" s="12" t="s">
        <v>525</v>
      </c>
      <c r="AW154" s="12" t="s">
        <v>478</v>
      </c>
      <c r="AX154" s="12" t="s">
        <v>516</v>
      </c>
      <c r="AY154" s="203" t="s">
        <v>598</v>
      </c>
    </row>
    <row r="155" spans="2:65" s="13" customFormat="1">
      <c r="B155" s="204"/>
      <c r="C155" s="205"/>
      <c r="D155" s="194" t="s">
        <v>607</v>
      </c>
      <c r="E155" s="206" t="s">
        <v>447</v>
      </c>
      <c r="F155" s="207" t="s">
        <v>627</v>
      </c>
      <c r="G155" s="205"/>
      <c r="H155" s="208">
        <v>114.4</v>
      </c>
      <c r="I155" s="209"/>
      <c r="J155" s="205"/>
      <c r="K155" s="205"/>
      <c r="L155" s="210"/>
      <c r="M155" s="211"/>
      <c r="N155" s="212"/>
      <c r="O155" s="212"/>
      <c r="P155" s="212"/>
      <c r="Q155" s="212"/>
      <c r="R155" s="212"/>
      <c r="S155" s="212"/>
      <c r="T155" s="213"/>
      <c r="AT155" s="214" t="s">
        <v>607</v>
      </c>
      <c r="AU155" s="214" t="s">
        <v>525</v>
      </c>
      <c r="AV155" s="13" t="s">
        <v>605</v>
      </c>
      <c r="AW155" s="13" t="s">
        <v>478</v>
      </c>
      <c r="AX155" s="13" t="s">
        <v>523</v>
      </c>
      <c r="AY155" s="214" t="s">
        <v>598</v>
      </c>
    </row>
    <row r="156" spans="2:65" s="12" customFormat="1">
      <c r="B156" s="192"/>
      <c r="C156" s="193"/>
      <c r="D156" s="194" t="s">
        <v>607</v>
      </c>
      <c r="E156" s="193"/>
      <c r="F156" s="196" t="s">
        <v>146</v>
      </c>
      <c r="G156" s="193"/>
      <c r="H156" s="197">
        <v>191.048</v>
      </c>
      <c r="I156" s="198"/>
      <c r="J156" s="193"/>
      <c r="K156" s="193"/>
      <c r="L156" s="199"/>
      <c r="M156" s="200"/>
      <c r="N156" s="201"/>
      <c r="O156" s="201"/>
      <c r="P156" s="201"/>
      <c r="Q156" s="201"/>
      <c r="R156" s="201"/>
      <c r="S156" s="201"/>
      <c r="T156" s="202"/>
      <c r="AT156" s="203" t="s">
        <v>607</v>
      </c>
      <c r="AU156" s="203" t="s">
        <v>525</v>
      </c>
      <c r="AV156" s="12" t="s">
        <v>525</v>
      </c>
      <c r="AW156" s="12" t="s">
        <v>450</v>
      </c>
      <c r="AX156" s="12" t="s">
        <v>523</v>
      </c>
      <c r="AY156" s="203" t="s">
        <v>598</v>
      </c>
    </row>
    <row r="157" spans="2:65" s="1" customFormat="1" ht="16.5" customHeight="1">
      <c r="B157" s="34"/>
      <c r="C157" s="180" t="s">
        <v>756</v>
      </c>
      <c r="D157" s="180" t="s">
        <v>600</v>
      </c>
      <c r="E157" s="181" t="s">
        <v>788</v>
      </c>
      <c r="F157" s="182" t="s">
        <v>789</v>
      </c>
      <c r="G157" s="183" t="s">
        <v>669</v>
      </c>
      <c r="H157" s="184">
        <v>178.68799999999999</v>
      </c>
      <c r="I157" s="185"/>
      <c r="J157" s="186">
        <f>ROUND(I157*H157,2)</f>
        <v>0</v>
      </c>
      <c r="K157" s="182" t="s">
        <v>604</v>
      </c>
      <c r="L157" s="38"/>
      <c r="M157" s="187" t="s">
        <v>447</v>
      </c>
      <c r="N157" s="188" t="s">
        <v>487</v>
      </c>
      <c r="O157" s="60"/>
      <c r="P157" s="189">
        <f>O157*H157</f>
        <v>0</v>
      </c>
      <c r="Q157" s="189">
        <v>0</v>
      </c>
      <c r="R157" s="189">
        <f>Q157*H157</f>
        <v>0</v>
      </c>
      <c r="S157" s="189">
        <v>0</v>
      </c>
      <c r="T157" s="190">
        <f>S157*H157</f>
        <v>0</v>
      </c>
      <c r="AR157" s="17" t="s">
        <v>605</v>
      </c>
      <c r="AT157" s="17" t="s">
        <v>600</v>
      </c>
      <c r="AU157" s="17" t="s">
        <v>525</v>
      </c>
      <c r="AY157" s="17" t="s">
        <v>598</v>
      </c>
      <c r="BE157" s="191">
        <f>IF(N157="základní",J157,0)</f>
        <v>0</v>
      </c>
      <c r="BF157" s="191">
        <f>IF(N157="snížená",J157,0)</f>
        <v>0</v>
      </c>
      <c r="BG157" s="191">
        <f>IF(N157="zákl. přenesená",J157,0)</f>
        <v>0</v>
      </c>
      <c r="BH157" s="191">
        <f>IF(N157="sníž. přenesená",J157,0)</f>
        <v>0</v>
      </c>
      <c r="BI157" s="191">
        <f>IF(N157="nulová",J157,0)</f>
        <v>0</v>
      </c>
      <c r="BJ157" s="17" t="s">
        <v>523</v>
      </c>
      <c r="BK157" s="191">
        <f>ROUND(I157*H157,2)</f>
        <v>0</v>
      </c>
      <c r="BL157" s="17" t="s">
        <v>605</v>
      </c>
      <c r="BM157" s="17" t="s">
        <v>790</v>
      </c>
    </row>
    <row r="158" spans="2:65" s="12" customFormat="1">
      <c r="B158" s="192"/>
      <c r="C158" s="193"/>
      <c r="D158" s="194" t="s">
        <v>607</v>
      </c>
      <c r="E158" s="195" t="s">
        <v>447</v>
      </c>
      <c r="F158" s="196" t="s">
        <v>147</v>
      </c>
      <c r="G158" s="193"/>
      <c r="H158" s="197">
        <v>178.68799999999999</v>
      </c>
      <c r="I158" s="198"/>
      <c r="J158" s="193"/>
      <c r="K158" s="193"/>
      <c r="L158" s="199"/>
      <c r="M158" s="200"/>
      <c r="N158" s="201"/>
      <c r="O158" s="201"/>
      <c r="P158" s="201"/>
      <c r="Q158" s="201"/>
      <c r="R158" s="201"/>
      <c r="S158" s="201"/>
      <c r="T158" s="202"/>
      <c r="AT158" s="203" t="s">
        <v>607</v>
      </c>
      <c r="AU158" s="203" t="s">
        <v>525</v>
      </c>
      <c r="AV158" s="12" t="s">
        <v>525</v>
      </c>
      <c r="AW158" s="12" t="s">
        <v>478</v>
      </c>
      <c r="AX158" s="12" t="s">
        <v>523</v>
      </c>
      <c r="AY158" s="203" t="s">
        <v>598</v>
      </c>
    </row>
    <row r="159" spans="2:65" s="1" customFormat="1" ht="16.5" customHeight="1">
      <c r="B159" s="34"/>
      <c r="C159" s="226" t="s">
        <v>761</v>
      </c>
      <c r="D159" s="226" t="s">
        <v>712</v>
      </c>
      <c r="E159" s="227" t="s">
        <v>796</v>
      </c>
      <c r="F159" s="228" t="s">
        <v>797</v>
      </c>
      <c r="G159" s="229" t="s">
        <v>768</v>
      </c>
      <c r="H159" s="230">
        <v>298.40899999999999</v>
      </c>
      <c r="I159" s="231"/>
      <c r="J159" s="232">
        <f>ROUND(I159*H159,2)</f>
        <v>0</v>
      </c>
      <c r="K159" s="228" t="s">
        <v>604</v>
      </c>
      <c r="L159" s="233"/>
      <c r="M159" s="234" t="s">
        <v>447</v>
      </c>
      <c r="N159" s="235" t="s">
        <v>487</v>
      </c>
      <c r="O159" s="60"/>
      <c r="P159" s="189">
        <f>O159*H159</f>
        <v>0</v>
      </c>
      <c r="Q159" s="189">
        <v>1</v>
      </c>
      <c r="R159" s="189">
        <f>Q159*H159</f>
        <v>298.40899999999999</v>
      </c>
      <c r="S159" s="189">
        <v>0</v>
      </c>
      <c r="T159" s="190">
        <f>S159*H159</f>
        <v>0</v>
      </c>
      <c r="AR159" s="17" t="s">
        <v>639</v>
      </c>
      <c r="AT159" s="17" t="s">
        <v>712</v>
      </c>
      <c r="AU159" s="17" t="s">
        <v>525</v>
      </c>
      <c r="AY159" s="17" t="s">
        <v>598</v>
      </c>
      <c r="BE159" s="191">
        <f>IF(N159="základní",J159,0)</f>
        <v>0</v>
      </c>
      <c r="BF159" s="191">
        <f>IF(N159="snížená",J159,0)</f>
        <v>0</v>
      </c>
      <c r="BG159" s="191">
        <f>IF(N159="zákl. přenesená",J159,0)</f>
        <v>0</v>
      </c>
      <c r="BH159" s="191">
        <f>IF(N159="sníž. přenesená",J159,0)</f>
        <v>0</v>
      </c>
      <c r="BI159" s="191">
        <f>IF(N159="nulová",J159,0)</f>
        <v>0</v>
      </c>
      <c r="BJ159" s="17" t="s">
        <v>523</v>
      </c>
      <c r="BK159" s="191">
        <f>ROUND(I159*H159,2)</f>
        <v>0</v>
      </c>
      <c r="BL159" s="17" t="s">
        <v>605</v>
      </c>
      <c r="BM159" s="17" t="s">
        <v>798</v>
      </c>
    </row>
    <row r="160" spans="2:65" s="12" customFormat="1">
      <c r="B160" s="192"/>
      <c r="C160" s="193"/>
      <c r="D160" s="194" t="s">
        <v>607</v>
      </c>
      <c r="E160" s="193"/>
      <c r="F160" s="196" t="s">
        <v>148</v>
      </c>
      <c r="G160" s="193"/>
      <c r="H160" s="197">
        <v>298.40899999999999</v>
      </c>
      <c r="I160" s="198"/>
      <c r="J160" s="193"/>
      <c r="K160" s="193"/>
      <c r="L160" s="199"/>
      <c r="M160" s="200"/>
      <c r="N160" s="201"/>
      <c r="O160" s="201"/>
      <c r="P160" s="201"/>
      <c r="Q160" s="201"/>
      <c r="R160" s="201"/>
      <c r="S160" s="201"/>
      <c r="T160" s="202"/>
      <c r="AT160" s="203" t="s">
        <v>607</v>
      </c>
      <c r="AU160" s="203" t="s">
        <v>525</v>
      </c>
      <c r="AV160" s="12" t="s">
        <v>525</v>
      </c>
      <c r="AW160" s="12" t="s">
        <v>450</v>
      </c>
      <c r="AX160" s="12" t="s">
        <v>523</v>
      </c>
      <c r="AY160" s="203" t="s">
        <v>598</v>
      </c>
    </row>
    <row r="161" spans="2:65" s="1" customFormat="1" ht="16.5" customHeight="1">
      <c r="B161" s="34"/>
      <c r="C161" s="180" t="s">
        <v>765</v>
      </c>
      <c r="D161" s="180" t="s">
        <v>600</v>
      </c>
      <c r="E161" s="181" t="s">
        <v>801</v>
      </c>
      <c r="F161" s="182" t="s">
        <v>802</v>
      </c>
      <c r="G161" s="183" t="s">
        <v>603</v>
      </c>
      <c r="H161" s="184">
        <v>313.92</v>
      </c>
      <c r="I161" s="185"/>
      <c r="J161" s="186">
        <f>ROUND(I161*H161,2)</f>
        <v>0</v>
      </c>
      <c r="K161" s="182" t="s">
        <v>604</v>
      </c>
      <c r="L161" s="38"/>
      <c r="M161" s="187" t="s">
        <v>447</v>
      </c>
      <c r="N161" s="188" t="s">
        <v>487</v>
      </c>
      <c r="O161" s="60"/>
      <c r="P161" s="189">
        <f>O161*H161</f>
        <v>0</v>
      </c>
      <c r="Q161" s="189">
        <v>0</v>
      </c>
      <c r="R161" s="189">
        <f>Q161*H161</f>
        <v>0</v>
      </c>
      <c r="S161" s="189">
        <v>0</v>
      </c>
      <c r="T161" s="190">
        <f>S161*H161</f>
        <v>0</v>
      </c>
      <c r="AR161" s="17" t="s">
        <v>605</v>
      </c>
      <c r="AT161" s="17" t="s">
        <v>600</v>
      </c>
      <c r="AU161" s="17" t="s">
        <v>525</v>
      </c>
      <c r="AY161" s="17" t="s">
        <v>598</v>
      </c>
      <c r="BE161" s="191">
        <f>IF(N161="základní",J161,0)</f>
        <v>0</v>
      </c>
      <c r="BF161" s="191">
        <f>IF(N161="snížená",J161,0)</f>
        <v>0</v>
      </c>
      <c r="BG161" s="191">
        <f>IF(N161="zákl. přenesená",J161,0)</f>
        <v>0</v>
      </c>
      <c r="BH161" s="191">
        <f>IF(N161="sníž. přenesená",J161,0)</f>
        <v>0</v>
      </c>
      <c r="BI161" s="191">
        <f>IF(N161="nulová",J161,0)</f>
        <v>0</v>
      </c>
      <c r="BJ161" s="17" t="s">
        <v>523</v>
      </c>
      <c r="BK161" s="191">
        <f>ROUND(I161*H161,2)</f>
        <v>0</v>
      </c>
      <c r="BL161" s="17" t="s">
        <v>605</v>
      </c>
      <c r="BM161" s="17" t="s">
        <v>803</v>
      </c>
    </row>
    <row r="162" spans="2:65" s="12" customFormat="1">
      <c r="B162" s="192"/>
      <c r="C162" s="193"/>
      <c r="D162" s="194" t="s">
        <v>607</v>
      </c>
      <c r="E162" s="195" t="s">
        <v>447</v>
      </c>
      <c r="F162" s="196" t="s">
        <v>149</v>
      </c>
      <c r="G162" s="193"/>
      <c r="H162" s="197">
        <v>313.92</v>
      </c>
      <c r="I162" s="198"/>
      <c r="J162" s="193"/>
      <c r="K162" s="193"/>
      <c r="L162" s="199"/>
      <c r="M162" s="200"/>
      <c r="N162" s="201"/>
      <c r="O162" s="201"/>
      <c r="P162" s="201"/>
      <c r="Q162" s="201"/>
      <c r="R162" s="201"/>
      <c r="S162" s="201"/>
      <c r="T162" s="202"/>
      <c r="AT162" s="203" t="s">
        <v>607</v>
      </c>
      <c r="AU162" s="203" t="s">
        <v>525</v>
      </c>
      <c r="AV162" s="12" t="s">
        <v>525</v>
      </c>
      <c r="AW162" s="12" t="s">
        <v>478</v>
      </c>
      <c r="AX162" s="12" t="s">
        <v>523</v>
      </c>
      <c r="AY162" s="203" t="s">
        <v>598</v>
      </c>
    </row>
    <row r="163" spans="2:65" s="1" customFormat="1" ht="16.5" customHeight="1">
      <c r="B163" s="34"/>
      <c r="C163" s="180" t="s">
        <v>771</v>
      </c>
      <c r="D163" s="180" t="s">
        <v>600</v>
      </c>
      <c r="E163" s="181" t="s">
        <v>808</v>
      </c>
      <c r="F163" s="182" t="s">
        <v>809</v>
      </c>
      <c r="G163" s="183" t="s">
        <v>603</v>
      </c>
      <c r="H163" s="184">
        <v>598.64</v>
      </c>
      <c r="I163" s="185"/>
      <c r="J163" s="186">
        <f>ROUND(I163*H163,2)</f>
        <v>0</v>
      </c>
      <c r="K163" s="182" t="s">
        <v>604</v>
      </c>
      <c r="L163" s="38"/>
      <c r="M163" s="187" t="s">
        <v>447</v>
      </c>
      <c r="N163" s="188" t="s">
        <v>487</v>
      </c>
      <c r="O163" s="60"/>
      <c r="P163" s="189">
        <f>O163*H163</f>
        <v>0</v>
      </c>
      <c r="Q163" s="189">
        <v>1.2700000000000001E-3</v>
      </c>
      <c r="R163" s="189">
        <f>Q163*H163</f>
        <v>0.76027280000000008</v>
      </c>
      <c r="S163" s="189">
        <v>0</v>
      </c>
      <c r="T163" s="190">
        <f>S163*H163</f>
        <v>0</v>
      </c>
      <c r="AR163" s="17" t="s">
        <v>605</v>
      </c>
      <c r="AT163" s="17" t="s">
        <v>600</v>
      </c>
      <c r="AU163" s="17" t="s">
        <v>525</v>
      </c>
      <c r="AY163" s="17" t="s">
        <v>598</v>
      </c>
      <c r="BE163" s="191">
        <f>IF(N163="základní",J163,0)</f>
        <v>0</v>
      </c>
      <c r="BF163" s="191">
        <f>IF(N163="snížená",J163,0)</f>
        <v>0</v>
      </c>
      <c r="BG163" s="191">
        <f>IF(N163="zákl. přenesená",J163,0)</f>
        <v>0</v>
      </c>
      <c r="BH163" s="191">
        <f>IF(N163="sníž. přenesená",J163,0)</f>
        <v>0</v>
      </c>
      <c r="BI163" s="191">
        <f>IF(N163="nulová",J163,0)</f>
        <v>0</v>
      </c>
      <c r="BJ163" s="17" t="s">
        <v>523</v>
      </c>
      <c r="BK163" s="191">
        <f>ROUND(I163*H163,2)</f>
        <v>0</v>
      </c>
      <c r="BL163" s="17" t="s">
        <v>605</v>
      </c>
      <c r="BM163" s="17" t="s">
        <v>810</v>
      </c>
    </row>
    <row r="164" spans="2:65" s="1" customFormat="1" ht="16.5" customHeight="1">
      <c r="B164" s="34"/>
      <c r="C164" s="226" t="s">
        <v>776</v>
      </c>
      <c r="D164" s="226" t="s">
        <v>712</v>
      </c>
      <c r="E164" s="227" t="s">
        <v>812</v>
      </c>
      <c r="F164" s="228" t="s">
        <v>813</v>
      </c>
      <c r="G164" s="229" t="s">
        <v>814</v>
      </c>
      <c r="H164" s="230">
        <v>14.965999999999999</v>
      </c>
      <c r="I164" s="231"/>
      <c r="J164" s="232">
        <f>ROUND(I164*H164,2)</f>
        <v>0</v>
      </c>
      <c r="K164" s="228" t="s">
        <v>604</v>
      </c>
      <c r="L164" s="233"/>
      <c r="M164" s="234" t="s">
        <v>447</v>
      </c>
      <c r="N164" s="235" t="s">
        <v>487</v>
      </c>
      <c r="O164" s="60"/>
      <c r="P164" s="189">
        <f>O164*H164</f>
        <v>0</v>
      </c>
      <c r="Q164" s="189">
        <v>1E-3</v>
      </c>
      <c r="R164" s="189">
        <f>Q164*H164</f>
        <v>1.4966E-2</v>
      </c>
      <c r="S164" s="189">
        <v>0</v>
      </c>
      <c r="T164" s="190">
        <f>S164*H164</f>
        <v>0</v>
      </c>
      <c r="AR164" s="17" t="s">
        <v>639</v>
      </c>
      <c r="AT164" s="17" t="s">
        <v>712</v>
      </c>
      <c r="AU164" s="17" t="s">
        <v>525</v>
      </c>
      <c r="AY164" s="17" t="s">
        <v>598</v>
      </c>
      <c r="BE164" s="191">
        <f>IF(N164="základní",J164,0)</f>
        <v>0</v>
      </c>
      <c r="BF164" s="191">
        <f>IF(N164="snížená",J164,0)</f>
        <v>0</v>
      </c>
      <c r="BG164" s="191">
        <f>IF(N164="zákl. přenesená",J164,0)</f>
        <v>0</v>
      </c>
      <c r="BH164" s="191">
        <f>IF(N164="sníž. přenesená",J164,0)</f>
        <v>0</v>
      </c>
      <c r="BI164" s="191">
        <f>IF(N164="nulová",J164,0)</f>
        <v>0</v>
      </c>
      <c r="BJ164" s="17" t="s">
        <v>523</v>
      </c>
      <c r="BK164" s="191">
        <f>ROUND(I164*H164,2)</f>
        <v>0</v>
      </c>
      <c r="BL164" s="17" t="s">
        <v>605</v>
      </c>
      <c r="BM164" s="17" t="s">
        <v>815</v>
      </c>
    </row>
    <row r="165" spans="2:65" s="12" customFormat="1">
      <c r="B165" s="192"/>
      <c r="C165" s="193"/>
      <c r="D165" s="194" t="s">
        <v>607</v>
      </c>
      <c r="E165" s="193"/>
      <c r="F165" s="196" t="s">
        <v>150</v>
      </c>
      <c r="G165" s="193"/>
      <c r="H165" s="197">
        <v>14.965999999999999</v>
      </c>
      <c r="I165" s="198"/>
      <c r="J165" s="193"/>
      <c r="K165" s="193"/>
      <c r="L165" s="199"/>
      <c r="M165" s="200"/>
      <c r="N165" s="201"/>
      <c r="O165" s="201"/>
      <c r="P165" s="201"/>
      <c r="Q165" s="201"/>
      <c r="R165" s="201"/>
      <c r="S165" s="201"/>
      <c r="T165" s="202"/>
      <c r="AT165" s="203" t="s">
        <v>607</v>
      </c>
      <c r="AU165" s="203" t="s">
        <v>525</v>
      </c>
      <c r="AV165" s="12" t="s">
        <v>525</v>
      </c>
      <c r="AW165" s="12" t="s">
        <v>450</v>
      </c>
      <c r="AX165" s="12" t="s">
        <v>523</v>
      </c>
      <c r="AY165" s="203" t="s">
        <v>598</v>
      </c>
    </row>
    <row r="166" spans="2:65" s="11" customFormat="1" ht="22.9" customHeight="1">
      <c r="B166" s="164"/>
      <c r="C166" s="165"/>
      <c r="D166" s="166" t="s">
        <v>515</v>
      </c>
      <c r="E166" s="178" t="s">
        <v>525</v>
      </c>
      <c r="F166" s="178" t="s">
        <v>817</v>
      </c>
      <c r="G166" s="165"/>
      <c r="H166" s="165"/>
      <c r="I166" s="168"/>
      <c r="J166" s="179">
        <f>BK166</f>
        <v>0</v>
      </c>
      <c r="K166" s="165"/>
      <c r="L166" s="170"/>
      <c r="M166" s="171"/>
      <c r="N166" s="172"/>
      <c r="O166" s="172"/>
      <c r="P166" s="173">
        <f>SUM(P167:P169)</f>
        <v>0</v>
      </c>
      <c r="Q166" s="172"/>
      <c r="R166" s="173">
        <f>SUM(R167:R169)</f>
        <v>3.5304000000000002E-2</v>
      </c>
      <c r="S166" s="172"/>
      <c r="T166" s="174">
        <f>SUM(T167:T169)</f>
        <v>0</v>
      </c>
      <c r="AR166" s="175" t="s">
        <v>523</v>
      </c>
      <c r="AT166" s="176" t="s">
        <v>515</v>
      </c>
      <c r="AU166" s="176" t="s">
        <v>523</v>
      </c>
      <c r="AY166" s="175" t="s">
        <v>598</v>
      </c>
      <c r="BK166" s="177">
        <f>SUM(BK167:BK169)</f>
        <v>0</v>
      </c>
    </row>
    <row r="167" spans="2:65" s="1" customFormat="1" ht="16.5" customHeight="1">
      <c r="B167" s="34"/>
      <c r="C167" s="180" t="s">
        <v>787</v>
      </c>
      <c r="D167" s="180" t="s">
        <v>600</v>
      </c>
      <c r="E167" s="181" t="s">
        <v>819</v>
      </c>
      <c r="F167" s="182" t="s">
        <v>820</v>
      </c>
      <c r="G167" s="183" t="s">
        <v>700</v>
      </c>
      <c r="H167" s="184">
        <v>588.4</v>
      </c>
      <c r="I167" s="185"/>
      <c r="J167" s="186">
        <f>ROUND(I167*H167,2)</f>
        <v>0</v>
      </c>
      <c r="K167" s="182" t="s">
        <v>821</v>
      </c>
      <c r="L167" s="38"/>
      <c r="M167" s="187" t="s">
        <v>447</v>
      </c>
      <c r="N167" s="188" t="s">
        <v>487</v>
      </c>
      <c r="O167" s="60"/>
      <c r="P167" s="189">
        <f>O167*H167</f>
        <v>0</v>
      </c>
      <c r="Q167" s="189">
        <v>0</v>
      </c>
      <c r="R167" s="189">
        <f>Q167*H167</f>
        <v>0</v>
      </c>
      <c r="S167" s="189">
        <v>0</v>
      </c>
      <c r="T167" s="190">
        <f>S167*H167</f>
        <v>0</v>
      </c>
      <c r="AR167" s="17" t="s">
        <v>822</v>
      </c>
      <c r="AT167" s="17" t="s">
        <v>600</v>
      </c>
      <c r="AU167" s="17" t="s">
        <v>525</v>
      </c>
      <c r="AY167" s="17" t="s">
        <v>598</v>
      </c>
      <c r="BE167" s="191">
        <f>IF(N167="základní",J167,0)</f>
        <v>0</v>
      </c>
      <c r="BF167" s="191">
        <f>IF(N167="snížená",J167,0)</f>
        <v>0</v>
      </c>
      <c r="BG167" s="191">
        <f>IF(N167="zákl. přenesená",J167,0)</f>
        <v>0</v>
      </c>
      <c r="BH167" s="191">
        <f>IF(N167="sníž. přenesená",J167,0)</f>
        <v>0</v>
      </c>
      <c r="BI167" s="191">
        <f>IF(N167="nulová",J167,0)</f>
        <v>0</v>
      </c>
      <c r="BJ167" s="17" t="s">
        <v>523</v>
      </c>
      <c r="BK167" s="191">
        <f>ROUND(I167*H167,2)</f>
        <v>0</v>
      </c>
      <c r="BL167" s="17" t="s">
        <v>822</v>
      </c>
      <c r="BM167" s="17" t="s">
        <v>823</v>
      </c>
    </row>
    <row r="168" spans="2:65" s="1" customFormat="1" ht="16.5" customHeight="1">
      <c r="B168" s="34"/>
      <c r="C168" s="226" t="s">
        <v>795</v>
      </c>
      <c r="D168" s="226" t="s">
        <v>712</v>
      </c>
      <c r="E168" s="227" t="s">
        <v>826</v>
      </c>
      <c r="F168" s="228" t="s">
        <v>827</v>
      </c>
      <c r="G168" s="229" t="s">
        <v>700</v>
      </c>
      <c r="H168" s="230">
        <v>706.08</v>
      </c>
      <c r="I168" s="231"/>
      <c r="J168" s="232">
        <f>ROUND(I168*H168,2)</f>
        <v>0</v>
      </c>
      <c r="K168" s="228" t="s">
        <v>828</v>
      </c>
      <c r="L168" s="233"/>
      <c r="M168" s="234" t="s">
        <v>447</v>
      </c>
      <c r="N168" s="235" t="s">
        <v>487</v>
      </c>
      <c r="O168" s="60"/>
      <c r="P168" s="189">
        <f>O168*H168</f>
        <v>0</v>
      </c>
      <c r="Q168" s="189">
        <v>5.0000000000000002E-5</v>
      </c>
      <c r="R168" s="189">
        <f>Q168*H168</f>
        <v>3.5304000000000002E-2</v>
      </c>
      <c r="S168" s="189">
        <v>0</v>
      </c>
      <c r="T168" s="190">
        <f>S168*H168</f>
        <v>0</v>
      </c>
      <c r="AR168" s="17" t="s">
        <v>829</v>
      </c>
      <c r="AT168" s="17" t="s">
        <v>712</v>
      </c>
      <c r="AU168" s="17" t="s">
        <v>525</v>
      </c>
      <c r="AY168" s="17" t="s">
        <v>598</v>
      </c>
      <c r="BE168" s="191">
        <f>IF(N168="základní",J168,0)</f>
        <v>0</v>
      </c>
      <c r="BF168" s="191">
        <f>IF(N168="snížená",J168,0)</f>
        <v>0</v>
      </c>
      <c r="BG168" s="191">
        <f>IF(N168="zákl. přenesená",J168,0)</f>
        <v>0</v>
      </c>
      <c r="BH168" s="191">
        <f>IF(N168="sníž. přenesená",J168,0)</f>
        <v>0</v>
      </c>
      <c r="BI168" s="191">
        <f>IF(N168="nulová",J168,0)</f>
        <v>0</v>
      </c>
      <c r="BJ168" s="17" t="s">
        <v>523</v>
      </c>
      <c r="BK168" s="191">
        <f>ROUND(I168*H168,2)</f>
        <v>0</v>
      </c>
      <c r="BL168" s="17" t="s">
        <v>829</v>
      </c>
      <c r="BM168" s="17" t="s">
        <v>830</v>
      </c>
    </row>
    <row r="169" spans="2:65" s="12" customFormat="1">
      <c r="B169" s="192"/>
      <c r="C169" s="193"/>
      <c r="D169" s="194" t="s">
        <v>607</v>
      </c>
      <c r="E169" s="193"/>
      <c r="F169" s="196" t="s">
        <v>151</v>
      </c>
      <c r="G169" s="193"/>
      <c r="H169" s="197">
        <v>706.08</v>
      </c>
      <c r="I169" s="198"/>
      <c r="J169" s="193"/>
      <c r="K169" s="193"/>
      <c r="L169" s="199"/>
      <c r="M169" s="200"/>
      <c r="N169" s="201"/>
      <c r="O169" s="201"/>
      <c r="P169" s="201"/>
      <c r="Q169" s="201"/>
      <c r="R169" s="201"/>
      <c r="S169" s="201"/>
      <c r="T169" s="202"/>
      <c r="AT169" s="203" t="s">
        <v>607</v>
      </c>
      <c r="AU169" s="203" t="s">
        <v>525</v>
      </c>
      <c r="AV169" s="12" t="s">
        <v>525</v>
      </c>
      <c r="AW169" s="12" t="s">
        <v>450</v>
      </c>
      <c r="AX169" s="12" t="s">
        <v>523</v>
      </c>
      <c r="AY169" s="203" t="s">
        <v>598</v>
      </c>
    </row>
    <row r="170" spans="2:65" s="11" customFormat="1" ht="22.9" customHeight="1">
      <c r="B170" s="164"/>
      <c r="C170" s="165"/>
      <c r="D170" s="166" t="s">
        <v>515</v>
      </c>
      <c r="E170" s="178" t="s">
        <v>605</v>
      </c>
      <c r="F170" s="178" t="s">
        <v>832</v>
      </c>
      <c r="G170" s="165"/>
      <c r="H170" s="165"/>
      <c r="I170" s="168"/>
      <c r="J170" s="179">
        <f>BK170</f>
        <v>0</v>
      </c>
      <c r="K170" s="165"/>
      <c r="L170" s="170"/>
      <c r="M170" s="171"/>
      <c r="N170" s="172"/>
      <c r="O170" s="172"/>
      <c r="P170" s="173">
        <f>SUM(P171:P172)</f>
        <v>0</v>
      </c>
      <c r="Q170" s="172"/>
      <c r="R170" s="173">
        <f>SUM(R171:R172)</f>
        <v>0</v>
      </c>
      <c r="S170" s="172"/>
      <c r="T170" s="174">
        <f>SUM(T171:T172)</f>
        <v>0</v>
      </c>
      <c r="AR170" s="175" t="s">
        <v>523</v>
      </c>
      <c r="AT170" s="176" t="s">
        <v>515</v>
      </c>
      <c r="AU170" s="176" t="s">
        <v>523</v>
      </c>
      <c r="AY170" s="175" t="s">
        <v>598</v>
      </c>
      <c r="BK170" s="177">
        <f>SUM(BK171:BK172)</f>
        <v>0</v>
      </c>
    </row>
    <row r="171" spans="2:65" s="1" customFormat="1" ht="16.5" customHeight="1">
      <c r="B171" s="34"/>
      <c r="C171" s="180" t="s">
        <v>800</v>
      </c>
      <c r="D171" s="180" t="s">
        <v>600</v>
      </c>
      <c r="E171" s="181" t="s">
        <v>834</v>
      </c>
      <c r="F171" s="182" t="s">
        <v>835</v>
      </c>
      <c r="G171" s="183" t="s">
        <v>669</v>
      </c>
      <c r="H171" s="184">
        <v>47.072000000000003</v>
      </c>
      <c r="I171" s="185"/>
      <c r="J171" s="186">
        <f>ROUND(I171*H171,2)</f>
        <v>0</v>
      </c>
      <c r="K171" s="182" t="s">
        <v>604</v>
      </c>
      <c r="L171" s="38"/>
      <c r="M171" s="187" t="s">
        <v>447</v>
      </c>
      <c r="N171" s="188" t="s">
        <v>487</v>
      </c>
      <c r="O171" s="60"/>
      <c r="P171" s="189">
        <f>O171*H171</f>
        <v>0</v>
      </c>
      <c r="Q171" s="189">
        <v>0</v>
      </c>
      <c r="R171" s="189">
        <f>Q171*H171</f>
        <v>0</v>
      </c>
      <c r="S171" s="189">
        <v>0</v>
      </c>
      <c r="T171" s="190">
        <f>S171*H171</f>
        <v>0</v>
      </c>
      <c r="AR171" s="17" t="s">
        <v>605</v>
      </c>
      <c r="AT171" s="17" t="s">
        <v>600</v>
      </c>
      <c r="AU171" s="17" t="s">
        <v>525</v>
      </c>
      <c r="AY171" s="17" t="s">
        <v>598</v>
      </c>
      <c r="BE171" s="191">
        <f>IF(N171="základní",J171,0)</f>
        <v>0</v>
      </c>
      <c r="BF171" s="191">
        <f>IF(N171="snížená",J171,0)</f>
        <v>0</v>
      </c>
      <c r="BG171" s="191">
        <f>IF(N171="zákl. přenesená",J171,0)</f>
        <v>0</v>
      </c>
      <c r="BH171" s="191">
        <f>IF(N171="sníž. přenesená",J171,0)</f>
        <v>0</v>
      </c>
      <c r="BI171" s="191">
        <f>IF(N171="nulová",J171,0)</f>
        <v>0</v>
      </c>
      <c r="BJ171" s="17" t="s">
        <v>523</v>
      </c>
      <c r="BK171" s="191">
        <f>ROUND(I171*H171,2)</f>
        <v>0</v>
      </c>
      <c r="BL171" s="17" t="s">
        <v>605</v>
      </c>
      <c r="BM171" s="17" t="s">
        <v>836</v>
      </c>
    </row>
    <row r="172" spans="2:65" s="12" customFormat="1">
      <c r="B172" s="192"/>
      <c r="C172" s="193"/>
      <c r="D172" s="194" t="s">
        <v>607</v>
      </c>
      <c r="E172" s="195" t="s">
        <v>447</v>
      </c>
      <c r="F172" s="196" t="s">
        <v>152</v>
      </c>
      <c r="G172" s="193"/>
      <c r="H172" s="197">
        <v>47.072000000000003</v>
      </c>
      <c r="I172" s="198"/>
      <c r="J172" s="193"/>
      <c r="K172" s="193"/>
      <c r="L172" s="199"/>
      <c r="M172" s="200"/>
      <c r="N172" s="201"/>
      <c r="O172" s="201"/>
      <c r="P172" s="201"/>
      <c r="Q172" s="201"/>
      <c r="R172" s="201"/>
      <c r="S172" s="201"/>
      <c r="T172" s="202"/>
      <c r="AT172" s="203" t="s">
        <v>607</v>
      </c>
      <c r="AU172" s="203" t="s">
        <v>525</v>
      </c>
      <c r="AV172" s="12" t="s">
        <v>525</v>
      </c>
      <c r="AW172" s="12" t="s">
        <v>478</v>
      </c>
      <c r="AX172" s="12" t="s">
        <v>523</v>
      </c>
      <c r="AY172" s="203" t="s">
        <v>598</v>
      </c>
    </row>
    <row r="173" spans="2:65" s="11" customFormat="1" ht="22.9" customHeight="1">
      <c r="B173" s="164"/>
      <c r="C173" s="165"/>
      <c r="D173" s="166" t="s">
        <v>515</v>
      </c>
      <c r="E173" s="178" t="s">
        <v>619</v>
      </c>
      <c r="F173" s="178" t="s">
        <v>841</v>
      </c>
      <c r="G173" s="165"/>
      <c r="H173" s="165"/>
      <c r="I173" s="168"/>
      <c r="J173" s="179">
        <f>BK173</f>
        <v>0</v>
      </c>
      <c r="K173" s="165"/>
      <c r="L173" s="170"/>
      <c r="M173" s="171"/>
      <c r="N173" s="172"/>
      <c r="O173" s="172"/>
      <c r="P173" s="173">
        <f>SUM(P174:P209)</f>
        <v>0</v>
      </c>
      <c r="Q173" s="172"/>
      <c r="R173" s="173">
        <f>SUM(R174:R209)</f>
        <v>7.6602880000000004</v>
      </c>
      <c r="S173" s="172"/>
      <c r="T173" s="174">
        <f>SUM(T174:T209)</f>
        <v>0</v>
      </c>
      <c r="AR173" s="175" t="s">
        <v>523</v>
      </c>
      <c r="AT173" s="176" t="s">
        <v>515</v>
      </c>
      <c r="AU173" s="176" t="s">
        <v>523</v>
      </c>
      <c r="AY173" s="175" t="s">
        <v>598</v>
      </c>
      <c r="BK173" s="177">
        <f>SUM(BK174:BK209)</f>
        <v>0</v>
      </c>
    </row>
    <row r="174" spans="2:65" s="1" customFormat="1" ht="16.5" customHeight="1">
      <c r="B174" s="34"/>
      <c r="C174" s="180" t="s">
        <v>807</v>
      </c>
      <c r="D174" s="180" t="s">
        <v>600</v>
      </c>
      <c r="E174" s="181" t="s">
        <v>843</v>
      </c>
      <c r="F174" s="182" t="s">
        <v>844</v>
      </c>
      <c r="G174" s="183" t="s">
        <v>603</v>
      </c>
      <c r="H174" s="184">
        <v>30.4</v>
      </c>
      <c r="I174" s="185"/>
      <c r="J174" s="186">
        <f>ROUND(I174*H174,2)</f>
        <v>0</v>
      </c>
      <c r="K174" s="182" t="s">
        <v>604</v>
      </c>
      <c r="L174" s="38"/>
      <c r="M174" s="187" t="s">
        <v>447</v>
      </c>
      <c r="N174" s="188" t="s">
        <v>487</v>
      </c>
      <c r="O174" s="60"/>
      <c r="P174" s="189">
        <f>O174*H174</f>
        <v>0</v>
      </c>
      <c r="Q174" s="189">
        <v>0</v>
      </c>
      <c r="R174" s="189">
        <f>Q174*H174</f>
        <v>0</v>
      </c>
      <c r="S174" s="189">
        <v>0</v>
      </c>
      <c r="T174" s="190">
        <f>S174*H174</f>
        <v>0</v>
      </c>
      <c r="AR174" s="17" t="s">
        <v>605</v>
      </c>
      <c r="AT174" s="17" t="s">
        <v>600</v>
      </c>
      <c r="AU174" s="17" t="s">
        <v>525</v>
      </c>
      <c r="AY174" s="17" t="s">
        <v>598</v>
      </c>
      <c r="BE174" s="191">
        <f>IF(N174="základní",J174,0)</f>
        <v>0</v>
      </c>
      <c r="BF174" s="191">
        <f>IF(N174="snížená",J174,0)</f>
        <v>0</v>
      </c>
      <c r="BG174" s="191">
        <f>IF(N174="zákl. přenesená",J174,0)</f>
        <v>0</v>
      </c>
      <c r="BH174" s="191">
        <f>IF(N174="sníž. přenesená",J174,0)</f>
        <v>0</v>
      </c>
      <c r="BI174" s="191">
        <f>IF(N174="nulová",J174,0)</f>
        <v>0</v>
      </c>
      <c r="BJ174" s="17" t="s">
        <v>523</v>
      </c>
      <c r="BK174" s="191">
        <f>ROUND(I174*H174,2)</f>
        <v>0</v>
      </c>
      <c r="BL174" s="17" t="s">
        <v>605</v>
      </c>
      <c r="BM174" s="17" t="s">
        <v>845</v>
      </c>
    </row>
    <row r="175" spans="2:65" s="12" customFormat="1">
      <c r="B175" s="192"/>
      <c r="C175" s="193"/>
      <c r="D175" s="194" t="s">
        <v>607</v>
      </c>
      <c r="E175" s="195" t="s">
        <v>447</v>
      </c>
      <c r="F175" s="196" t="s">
        <v>126</v>
      </c>
      <c r="G175" s="193"/>
      <c r="H175" s="197">
        <v>30.4</v>
      </c>
      <c r="I175" s="198"/>
      <c r="J175" s="193"/>
      <c r="K175" s="193"/>
      <c r="L175" s="199"/>
      <c r="M175" s="200"/>
      <c r="N175" s="201"/>
      <c r="O175" s="201"/>
      <c r="P175" s="201"/>
      <c r="Q175" s="201"/>
      <c r="R175" s="201"/>
      <c r="S175" s="201"/>
      <c r="T175" s="202"/>
      <c r="AT175" s="203" t="s">
        <v>607</v>
      </c>
      <c r="AU175" s="203" t="s">
        <v>525</v>
      </c>
      <c r="AV175" s="12" t="s">
        <v>525</v>
      </c>
      <c r="AW175" s="12" t="s">
        <v>478</v>
      </c>
      <c r="AX175" s="12" t="s">
        <v>523</v>
      </c>
      <c r="AY175" s="203" t="s">
        <v>598</v>
      </c>
    </row>
    <row r="176" spans="2:65" s="1" customFormat="1" ht="16.5" customHeight="1">
      <c r="B176" s="34"/>
      <c r="C176" s="180" t="s">
        <v>811</v>
      </c>
      <c r="D176" s="180" t="s">
        <v>600</v>
      </c>
      <c r="E176" s="181" t="s">
        <v>849</v>
      </c>
      <c r="F176" s="182" t="s">
        <v>850</v>
      </c>
      <c r="G176" s="183" t="s">
        <v>603</v>
      </c>
      <c r="H176" s="184">
        <v>68.8</v>
      </c>
      <c r="I176" s="185"/>
      <c r="J176" s="186">
        <f>ROUND(I176*H176,2)</f>
        <v>0</v>
      </c>
      <c r="K176" s="182" t="s">
        <v>604</v>
      </c>
      <c r="L176" s="38"/>
      <c r="M176" s="187" t="s">
        <v>447</v>
      </c>
      <c r="N176" s="188" t="s">
        <v>487</v>
      </c>
      <c r="O176" s="60"/>
      <c r="P176" s="189">
        <f>O176*H176</f>
        <v>0</v>
      </c>
      <c r="Q176" s="189">
        <v>0</v>
      </c>
      <c r="R176" s="189">
        <f>Q176*H176</f>
        <v>0</v>
      </c>
      <c r="S176" s="189">
        <v>0</v>
      </c>
      <c r="T176" s="190">
        <f>S176*H176</f>
        <v>0</v>
      </c>
      <c r="AR176" s="17" t="s">
        <v>605</v>
      </c>
      <c r="AT176" s="17" t="s">
        <v>600</v>
      </c>
      <c r="AU176" s="17" t="s">
        <v>525</v>
      </c>
      <c r="AY176" s="17" t="s">
        <v>598</v>
      </c>
      <c r="BE176" s="191">
        <f>IF(N176="základní",J176,0)</f>
        <v>0</v>
      </c>
      <c r="BF176" s="191">
        <f>IF(N176="snížená",J176,0)</f>
        <v>0</v>
      </c>
      <c r="BG176" s="191">
        <f>IF(N176="zákl. přenesená",J176,0)</f>
        <v>0</v>
      </c>
      <c r="BH176" s="191">
        <f>IF(N176="sníž. přenesená",J176,0)</f>
        <v>0</v>
      </c>
      <c r="BI176" s="191">
        <f>IF(N176="nulová",J176,0)</f>
        <v>0</v>
      </c>
      <c r="BJ176" s="17" t="s">
        <v>523</v>
      </c>
      <c r="BK176" s="191">
        <f>ROUND(I176*H176,2)</f>
        <v>0</v>
      </c>
      <c r="BL176" s="17" t="s">
        <v>605</v>
      </c>
      <c r="BM176" s="17" t="s">
        <v>851</v>
      </c>
    </row>
    <row r="177" spans="2:65" s="12" customFormat="1">
      <c r="B177" s="192"/>
      <c r="C177" s="193"/>
      <c r="D177" s="194" t="s">
        <v>607</v>
      </c>
      <c r="E177" s="195" t="s">
        <v>447</v>
      </c>
      <c r="F177" s="196" t="s">
        <v>153</v>
      </c>
      <c r="G177" s="193"/>
      <c r="H177" s="197">
        <v>35.200000000000003</v>
      </c>
      <c r="I177" s="198"/>
      <c r="J177" s="193"/>
      <c r="K177" s="193"/>
      <c r="L177" s="199"/>
      <c r="M177" s="200"/>
      <c r="N177" s="201"/>
      <c r="O177" s="201"/>
      <c r="P177" s="201"/>
      <c r="Q177" s="201"/>
      <c r="R177" s="201"/>
      <c r="S177" s="201"/>
      <c r="T177" s="202"/>
      <c r="AT177" s="203" t="s">
        <v>607</v>
      </c>
      <c r="AU177" s="203" t="s">
        <v>525</v>
      </c>
      <c r="AV177" s="12" t="s">
        <v>525</v>
      </c>
      <c r="AW177" s="12" t="s">
        <v>478</v>
      </c>
      <c r="AX177" s="12" t="s">
        <v>516</v>
      </c>
      <c r="AY177" s="203" t="s">
        <v>598</v>
      </c>
    </row>
    <row r="178" spans="2:65" s="12" customFormat="1">
      <c r="B178" s="192"/>
      <c r="C178" s="193"/>
      <c r="D178" s="194" t="s">
        <v>607</v>
      </c>
      <c r="E178" s="195" t="s">
        <v>447</v>
      </c>
      <c r="F178" s="196" t="s">
        <v>127</v>
      </c>
      <c r="G178" s="193"/>
      <c r="H178" s="197">
        <v>33.6</v>
      </c>
      <c r="I178" s="198"/>
      <c r="J178" s="193"/>
      <c r="K178" s="193"/>
      <c r="L178" s="199"/>
      <c r="M178" s="200"/>
      <c r="N178" s="201"/>
      <c r="O178" s="201"/>
      <c r="P178" s="201"/>
      <c r="Q178" s="201"/>
      <c r="R178" s="201"/>
      <c r="S178" s="201"/>
      <c r="T178" s="202"/>
      <c r="AT178" s="203" t="s">
        <v>607</v>
      </c>
      <c r="AU178" s="203" t="s">
        <v>525</v>
      </c>
      <c r="AV178" s="12" t="s">
        <v>525</v>
      </c>
      <c r="AW178" s="12" t="s">
        <v>478</v>
      </c>
      <c r="AX178" s="12" t="s">
        <v>516</v>
      </c>
      <c r="AY178" s="203" t="s">
        <v>598</v>
      </c>
    </row>
    <row r="179" spans="2:65" s="13" customFormat="1">
      <c r="B179" s="204"/>
      <c r="C179" s="205"/>
      <c r="D179" s="194" t="s">
        <v>607</v>
      </c>
      <c r="E179" s="206" t="s">
        <v>447</v>
      </c>
      <c r="F179" s="207" t="s">
        <v>627</v>
      </c>
      <c r="G179" s="205"/>
      <c r="H179" s="208">
        <v>68.800000000000011</v>
      </c>
      <c r="I179" s="209"/>
      <c r="J179" s="205"/>
      <c r="K179" s="205"/>
      <c r="L179" s="210"/>
      <c r="M179" s="211"/>
      <c r="N179" s="212"/>
      <c r="O179" s="212"/>
      <c r="P179" s="212"/>
      <c r="Q179" s="212"/>
      <c r="R179" s="212"/>
      <c r="S179" s="212"/>
      <c r="T179" s="213"/>
      <c r="AT179" s="214" t="s">
        <v>607</v>
      </c>
      <c r="AU179" s="214" t="s">
        <v>525</v>
      </c>
      <c r="AV179" s="13" t="s">
        <v>605</v>
      </c>
      <c r="AW179" s="13" t="s">
        <v>478</v>
      </c>
      <c r="AX179" s="13" t="s">
        <v>523</v>
      </c>
      <c r="AY179" s="214" t="s">
        <v>598</v>
      </c>
    </row>
    <row r="180" spans="2:65" s="1" customFormat="1" ht="16.5" customHeight="1">
      <c r="B180" s="34"/>
      <c r="C180" s="180" t="s">
        <v>818</v>
      </c>
      <c r="D180" s="180" t="s">
        <v>600</v>
      </c>
      <c r="E180" s="181" t="s">
        <v>853</v>
      </c>
      <c r="F180" s="182" t="s">
        <v>854</v>
      </c>
      <c r="G180" s="183" t="s">
        <v>603</v>
      </c>
      <c r="H180" s="184">
        <v>57.6</v>
      </c>
      <c r="I180" s="185"/>
      <c r="J180" s="186">
        <f>ROUND(I180*H180,2)</f>
        <v>0</v>
      </c>
      <c r="K180" s="182" t="s">
        <v>604</v>
      </c>
      <c r="L180" s="38"/>
      <c r="M180" s="187" t="s">
        <v>447</v>
      </c>
      <c r="N180" s="188" t="s">
        <v>487</v>
      </c>
      <c r="O180" s="60"/>
      <c r="P180" s="189">
        <f>O180*H180</f>
        <v>0</v>
      </c>
      <c r="Q180" s="189">
        <v>0</v>
      </c>
      <c r="R180" s="189">
        <f>Q180*H180</f>
        <v>0</v>
      </c>
      <c r="S180" s="189">
        <v>0</v>
      </c>
      <c r="T180" s="190">
        <f>S180*H180</f>
        <v>0</v>
      </c>
      <c r="AR180" s="17" t="s">
        <v>605</v>
      </c>
      <c r="AT180" s="17" t="s">
        <v>600</v>
      </c>
      <c r="AU180" s="17" t="s">
        <v>525</v>
      </c>
      <c r="AY180" s="17" t="s">
        <v>598</v>
      </c>
      <c r="BE180" s="191">
        <f>IF(N180="základní",J180,0)</f>
        <v>0</v>
      </c>
      <c r="BF180" s="191">
        <f>IF(N180="snížená",J180,0)</f>
        <v>0</v>
      </c>
      <c r="BG180" s="191">
        <f>IF(N180="zákl. přenesená",J180,0)</f>
        <v>0</v>
      </c>
      <c r="BH180" s="191">
        <f>IF(N180="sníž. přenesená",J180,0)</f>
        <v>0</v>
      </c>
      <c r="BI180" s="191">
        <f>IF(N180="nulová",J180,0)</f>
        <v>0</v>
      </c>
      <c r="BJ180" s="17" t="s">
        <v>523</v>
      </c>
      <c r="BK180" s="191">
        <f>ROUND(I180*H180,2)</f>
        <v>0</v>
      </c>
      <c r="BL180" s="17" t="s">
        <v>605</v>
      </c>
      <c r="BM180" s="17" t="s">
        <v>855</v>
      </c>
    </row>
    <row r="181" spans="2:65" s="12" customFormat="1">
      <c r="B181" s="192"/>
      <c r="C181" s="193"/>
      <c r="D181" s="194" t="s">
        <v>607</v>
      </c>
      <c r="E181" s="195" t="s">
        <v>447</v>
      </c>
      <c r="F181" s="196" t="s">
        <v>125</v>
      </c>
      <c r="G181" s="193"/>
      <c r="H181" s="197">
        <v>57.6</v>
      </c>
      <c r="I181" s="198"/>
      <c r="J181" s="193"/>
      <c r="K181" s="193"/>
      <c r="L181" s="199"/>
      <c r="M181" s="200"/>
      <c r="N181" s="201"/>
      <c r="O181" s="201"/>
      <c r="P181" s="201"/>
      <c r="Q181" s="201"/>
      <c r="R181" s="201"/>
      <c r="S181" s="201"/>
      <c r="T181" s="202"/>
      <c r="AT181" s="203" t="s">
        <v>607</v>
      </c>
      <c r="AU181" s="203" t="s">
        <v>525</v>
      </c>
      <c r="AV181" s="12" t="s">
        <v>525</v>
      </c>
      <c r="AW181" s="12" t="s">
        <v>478</v>
      </c>
      <c r="AX181" s="12" t="s">
        <v>523</v>
      </c>
      <c r="AY181" s="203" t="s">
        <v>598</v>
      </c>
    </row>
    <row r="182" spans="2:65" s="1" customFormat="1" ht="16.5" customHeight="1">
      <c r="B182" s="34"/>
      <c r="C182" s="180" t="s">
        <v>825</v>
      </c>
      <c r="D182" s="180" t="s">
        <v>600</v>
      </c>
      <c r="E182" s="181" t="s">
        <v>859</v>
      </c>
      <c r="F182" s="182" t="s">
        <v>860</v>
      </c>
      <c r="G182" s="183" t="s">
        <v>603</v>
      </c>
      <c r="H182" s="184">
        <v>57.6</v>
      </c>
      <c r="I182" s="185"/>
      <c r="J182" s="186">
        <f>ROUND(I182*H182,2)</f>
        <v>0</v>
      </c>
      <c r="K182" s="182" t="s">
        <v>604</v>
      </c>
      <c r="L182" s="38"/>
      <c r="M182" s="187" t="s">
        <v>447</v>
      </c>
      <c r="N182" s="188" t="s">
        <v>487</v>
      </c>
      <c r="O182" s="60"/>
      <c r="P182" s="189">
        <f>O182*H182</f>
        <v>0</v>
      </c>
      <c r="Q182" s="189">
        <v>0</v>
      </c>
      <c r="R182" s="189">
        <f>Q182*H182</f>
        <v>0</v>
      </c>
      <c r="S182" s="189">
        <v>0</v>
      </c>
      <c r="T182" s="190">
        <f>S182*H182</f>
        <v>0</v>
      </c>
      <c r="AR182" s="17" t="s">
        <v>605</v>
      </c>
      <c r="AT182" s="17" t="s">
        <v>600</v>
      </c>
      <c r="AU182" s="17" t="s">
        <v>525</v>
      </c>
      <c r="AY182" s="17" t="s">
        <v>598</v>
      </c>
      <c r="BE182" s="191">
        <f>IF(N182="základní",J182,0)</f>
        <v>0</v>
      </c>
      <c r="BF182" s="191">
        <f>IF(N182="snížená",J182,0)</f>
        <v>0</v>
      </c>
      <c r="BG182" s="191">
        <f>IF(N182="zákl. přenesená",J182,0)</f>
        <v>0</v>
      </c>
      <c r="BH182" s="191">
        <f>IF(N182="sníž. přenesená",J182,0)</f>
        <v>0</v>
      </c>
      <c r="BI182" s="191">
        <f>IF(N182="nulová",J182,0)</f>
        <v>0</v>
      </c>
      <c r="BJ182" s="17" t="s">
        <v>523</v>
      </c>
      <c r="BK182" s="191">
        <f>ROUND(I182*H182,2)</f>
        <v>0</v>
      </c>
      <c r="BL182" s="17" t="s">
        <v>605</v>
      </c>
      <c r="BM182" s="17" t="s">
        <v>861</v>
      </c>
    </row>
    <row r="183" spans="2:65" s="12" customFormat="1">
      <c r="B183" s="192"/>
      <c r="C183" s="193"/>
      <c r="D183" s="194" t="s">
        <v>607</v>
      </c>
      <c r="E183" s="195" t="s">
        <v>447</v>
      </c>
      <c r="F183" s="196" t="s">
        <v>125</v>
      </c>
      <c r="G183" s="193"/>
      <c r="H183" s="197">
        <v>57.6</v>
      </c>
      <c r="I183" s="198"/>
      <c r="J183" s="193"/>
      <c r="K183" s="193"/>
      <c r="L183" s="199"/>
      <c r="M183" s="200"/>
      <c r="N183" s="201"/>
      <c r="O183" s="201"/>
      <c r="P183" s="201"/>
      <c r="Q183" s="201"/>
      <c r="R183" s="201"/>
      <c r="S183" s="201"/>
      <c r="T183" s="202"/>
      <c r="AT183" s="203" t="s">
        <v>607</v>
      </c>
      <c r="AU183" s="203" t="s">
        <v>525</v>
      </c>
      <c r="AV183" s="12" t="s">
        <v>525</v>
      </c>
      <c r="AW183" s="12" t="s">
        <v>478</v>
      </c>
      <c r="AX183" s="12" t="s">
        <v>523</v>
      </c>
      <c r="AY183" s="203" t="s">
        <v>598</v>
      </c>
    </row>
    <row r="184" spans="2:65" s="1" customFormat="1" ht="16.5" customHeight="1">
      <c r="B184" s="34"/>
      <c r="C184" s="180" t="s">
        <v>833</v>
      </c>
      <c r="D184" s="180" t="s">
        <v>600</v>
      </c>
      <c r="E184" s="181" t="s">
        <v>863</v>
      </c>
      <c r="F184" s="182" t="s">
        <v>864</v>
      </c>
      <c r="G184" s="183" t="s">
        <v>603</v>
      </c>
      <c r="H184" s="184">
        <v>88</v>
      </c>
      <c r="I184" s="185"/>
      <c r="J184" s="186">
        <f>ROUND(I184*H184,2)</f>
        <v>0</v>
      </c>
      <c r="K184" s="182" t="s">
        <v>604</v>
      </c>
      <c r="L184" s="38"/>
      <c r="M184" s="187" t="s">
        <v>447</v>
      </c>
      <c r="N184" s="188" t="s">
        <v>487</v>
      </c>
      <c r="O184" s="60"/>
      <c r="P184" s="189">
        <f>O184*H184</f>
        <v>0</v>
      </c>
      <c r="Q184" s="189">
        <v>0</v>
      </c>
      <c r="R184" s="189">
        <f>Q184*H184</f>
        <v>0</v>
      </c>
      <c r="S184" s="189">
        <v>0</v>
      </c>
      <c r="T184" s="190">
        <f>S184*H184</f>
        <v>0</v>
      </c>
      <c r="AR184" s="17" t="s">
        <v>605</v>
      </c>
      <c r="AT184" s="17" t="s">
        <v>600</v>
      </c>
      <c r="AU184" s="17" t="s">
        <v>525</v>
      </c>
      <c r="AY184" s="17" t="s">
        <v>598</v>
      </c>
      <c r="BE184" s="191">
        <f>IF(N184="základní",J184,0)</f>
        <v>0</v>
      </c>
      <c r="BF184" s="191">
        <f>IF(N184="snížená",J184,0)</f>
        <v>0</v>
      </c>
      <c r="BG184" s="191">
        <f>IF(N184="zákl. přenesená",J184,0)</f>
        <v>0</v>
      </c>
      <c r="BH184" s="191">
        <f>IF(N184="sníž. přenesená",J184,0)</f>
        <v>0</v>
      </c>
      <c r="BI184" s="191">
        <f>IF(N184="nulová",J184,0)</f>
        <v>0</v>
      </c>
      <c r="BJ184" s="17" t="s">
        <v>523</v>
      </c>
      <c r="BK184" s="191">
        <f>ROUND(I184*H184,2)</f>
        <v>0</v>
      </c>
      <c r="BL184" s="17" t="s">
        <v>605</v>
      </c>
      <c r="BM184" s="17" t="s">
        <v>865</v>
      </c>
    </row>
    <row r="185" spans="2:65" s="12" customFormat="1">
      <c r="B185" s="192"/>
      <c r="C185" s="193"/>
      <c r="D185" s="194" t="s">
        <v>607</v>
      </c>
      <c r="E185" s="195" t="s">
        <v>447</v>
      </c>
      <c r="F185" s="196" t="s">
        <v>126</v>
      </c>
      <c r="G185" s="193"/>
      <c r="H185" s="197">
        <v>30.4</v>
      </c>
      <c r="I185" s="198"/>
      <c r="J185" s="193"/>
      <c r="K185" s="193"/>
      <c r="L185" s="199"/>
      <c r="M185" s="200"/>
      <c r="N185" s="201"/>
      <c r="O185" s="201"/>
      <c r="P185" s="201"/>
      <c r="Q185" s="201"/>
      <c r="R185" s="201"/>
      <c r="S185" s="201"/>
      <c r="T185" s="202"/>
      <c r="AT185" s="203" t="s">
        <v>607</v>
      </c>
      <c r="AU185" s="203" t="s">
        <v>525</v>
      </c>
      <c r="AV185" s="12" t="s">
        <v>525</v>
      </c>
      <c r="AW185" s="12" t="s">
        <v>478</v>
      </c>
      <c r="AX185" s="12" t="s">
        <v>516</v>
      </c>
      <c r="AY185" s="203" t="s">
        <v>598</v>
      </c>
    </row>
    <row r="186" spans="2:65" s="12" customFormat="1">
      <c r="B186" s="192"/>
      <c r="C186" s="193"/>
      <c r="D186" s="194" t="s">
        <v>607</v>
      </c>
      <c r="E186" s="195" t="s">
        <v>447</v>
      </c>
      <c r="F186" s="196" t="s">
        <v>125</v>
      </c>
      <c r="G186" s="193"/>
      <c r="H186" s="197">
        <v>57.6</v>
      </c>
      <c r="I186" s="198"/>
      <c r="J186" s="193"/>
      <c r="K186" s="193"/>
      <c r="L186" s="199"/>
      <c r="M186" s="200"/>
      <c r="N186" s="201"/>
      <c r="O186" s="201"/>
      <c r="P186" s="201"/>
      <c r="Q186" s="201"/>
      <c r="R186" s="201"/>
      <c r="S186" s="201"/>
      <c r="T186" s="202"/>
      <c r="AT186" s="203" t="s">
        <v>607</v>
      </c>
      <c r="AU186" s="203" t="s">
        <v>525</v>
      </c>
      <c r="AV186" s="12" t="s">
        <v>525</v>
      </c>
      <c r="AW186" s="12" t="s">
        <v>478</v>
      </c>
      <c r="AX186" s="12" t="s">
        <v>516</v>
      </c>
      <c r="AY186" s="203" t="s">
        <v>598</v>
      </c>
    </row>
    <row r="187" spans="2:65" s="13" customFormat="1">
      <c r="B187" s="204"/>
      <c r="C187" s="205"/>
      <c r="D187" s="194" t="s">
        <v>607</v>
      </c>
      <c r="E187" s="206" t="s">
        <v>447</v>
      </c>
      <c r="F187" s="207" t="s">
        <v>627</v>
      </c>
      <c r="G187" s="205"/>
      <c r="H187" s="208">
        <v>88</v>
      </c>
      <c r="I187" s="209"/>
      <c r="J187" s="205"/>
      <c r="K187" s="205"/>
      <c r="L187" s="210"/>
      <c r="M187" s="211"/>
      <c r="N187" s="212"/>
      <c r="O187" s="212"/>
      <c r="P187" s="212"/>
      <c r="Q187" s="212"/>
      <c r="R187" s="212"/>
      <c r="S187" s="212"/>
      <c r="T187" s="213"/>
      <c r="AT187" s="214" t="s">
        <v>607</v>
      </c>
      <c r="AU187" s="214" t="s">
        <v>525</v>
      </c>
      <c r="AV187" s="13" t="s">
        <v>605</v>
      </c>
      <c r="AW187" s="13" t="s">
        <v>478</v>
      </c>
      <c r="AX187" s="13" t="s">
        <v>523</v>
      </c>
      <c r="AY187" s="214" t="s">
        <v>598</v>
      </c>
    </row>
    <row r="188" spans="2:65" s="1" customFormat="1" ht="16.5" customHeight="1">
      <c r="B188" s="34"/>
      <c r="C188" s="180" t="s">
        <v>842</v>
      </c>
      <c r="D188" s="180" t="s">
        <v>600</v>
      </c>
      <c r="E188" s="181" t="s">
        <v>868</v>
      </c>
      <c r="F188" s="182" t="s">
        <v>869</v>
      </c>
      <c r="G188" s="183" t="s">
        <v>603</v>
      </c>
      <c r="H188" s="184">
        <v>88</v>
      </c>
      <c r="I188" s="185"/>
      <c r="J188" s="186">
        <f>ROUND(I188*H188,2)</f>
        <v>0</v>
      </c>
      <c r="K188" s="182" t="s">
        <v>604</v>
      </c>
      <c r="L188" s="38"/>
      <c r="M188" s="187" t="s">
        <v>447</v>
      </c>
      <c r="N188" s="188" t="s">
        <v>487</v>
      </c>
      <c r="O188" s="60"/>
      <c r="P188" s="189">
        <f>O188*H188</f>
        <v>0</v>
      </c>
      <c r="Q188" s="189">
        <v>0</v>
      </c>
      <c r="R188" s="189">
        <f>Q188*H188</f>
        <v>0</v>
      </c>
      <c r="S188" s="189">
        <v>0</v>
      </c>
      <c r="T188" s="190">
        <f>S188*H188</f>
        <v>0</v>
      </c>
      <c r="AR188" s="17" t="s">
        <v>605</v>
      </c>
      <c r="AT188" s="17" t="s">
        <v>600</v>
      </c>
      <c r="AU188" s="17" t="s">
        <v>525</v>
      </c>
      <c r="AY188" s="17" t="s">
        <v>598</v>
      </c>
      <c r="BE188" s="191">
        <f>IF(N188="základní",J188,0)</f>
        <v>0</v>
      </c>
      <c r="BF188" s="191">
        <f>IF(N188="snížená",J188,0)</f>
        <v>0</v>
      </c>
      <c r="BG188" s="191">
        <f>IF(N188="zákl. přenesená",J188,0)</f>
        <v>0</v>
      </c>
      <c r="BH188" s="191">
        <f>IF(N188="sníž. přenesená",J188,0)</f>
        <v>0</v>
      </c>
      <c r="BI188" s="191">
        <f>IF(N188="nulová",J188,0)</f>
        <v>0</v>
      </c>
      <c r="BJ188" s="17" t="s">
        <v>523</v>
      </c>
      <c r="BK188" s="191">
        <f>ROUND(I188*H188,2)</f>
        <v>0</v>
      </c>
      <c r="BL188" s="17" t="s">
        <v>605</v>
      </c>
      <c r="BM188" s="17" t="s">
        <v>870</v>
      </c>
    </row>
    <row r="189" spans="2:65" s="12" customFormat="1">
      <c r="B189" s="192"/>
      <c r="C189" s="193"/>
      <c r="D189" s="194" t="s">
        <v>607</v>
      </c>
      <c r="E189" s="195" t="s">
        <v>447</v>
      </c>
      <c r="F189" s="196" t="s">
        <v>126</v>
      </c>
      <c r="G189" s="193"/>
      <c r="H189" s="197">
        <v>30.4</v>
      </c>
      <c r="I189" s="198"/>
      <c r="J189" s="193"/>
      <c r="K189" s="193"/>
      <c r="L189" s="199"/>
      <c r="M189" s="200"/>
      <c r="N189" s="201"/>
      <c r="O189" s="201"/>
      <c r="P189" s="201"/>
      <c r="Q189" s="201"/>
      <c r="R189" s="201"/>
      <c r="S189" s="201"/>
      <c r="T189" s="202"/>
      <c r="AT189" s="203" t="s">
        <v>607</v>
      </c>
      <c r="AU189" s="203" t="s">
        <v>525</v>
      </c>
      <c r="AV189" s="12" t="s">
        <v>525</v>
      </c>
      <c r="AW189" s="12" t="s">
        <v>478</v>
      </c>
      <c r="AX189" s="12" t="s">
        <v>516</v>
      </c>
      <c r="AY189" s="203" t="s">
        <v>598</v>
      </c>
    </row>
    <row r="190" spans="2:65" s="12" customFormat="1">
      <c r="B190" s="192"/>
      <c r="C190" s="193"/>
      <c r="D190" s="194" t="s">
        <v>607</v>
      </c>
      <c r="E190" s="195" t="s">
        <v>447</v>
      </c>
      <c r="F190" s="196" t="s">
        <v>125</v>
      </c>
      <c r="G190" s="193"/>
      <c r="H190" s="197">
        <v>57.6</v>
      </c>
      <c r="I190" s="198"/>
      <c r="J190" s="193"/>
      <c r="K190" s="193"/>
      <c r="L190" s="199"/>
      <c r="M190" s="200"/>
      <c r="N190" s="201"/>
      <c r="O190" s="201"/>
      <c r="P190" s="201"/>
      <c r="Q190" s="201"/>
      <c r="R190" s="201"/>
      <c r="S190" s="201"/>
      <c r="T190" s="202"/>
      <c r="AT190" s="203" t="s">
        <v>607</v>
      </c>
      <c r="AU190" s="203" t="s">
        <v>525</v>
      </c>
      <c r="AV190" s="12" t="s">
        <v>525</v>
      </c>
      <c r="AW190" s="12" t="s">
        <v>478</v>
      </c>
      <c r="AX190" s="12" t="s">
        <v>516</v>
      </c>
      <c r="AY190" s="203" t="s">
        <v>598</v>
      </c>
    </row>
    <row r="191" spans="2:65" s="13" customFormat="1">
      <c r="B191" s="204"/>
      <c r="C191" s="205"/>
      <c r="D191" s="194" t="s">
        <v>607</v>
      </c>
      <c r="E191" s="206" t="s">
        <v>447</v>
      </c>
      <c r="F191" s="207" t="s">
        <v>627</v>
      </c>
      <c r="G191" s="205"/>
      <c r="H191" s="208">
        <v>88</v>
      </c>
      <c r="I191" s="209"/>
      <c r="J191" s="205"/>
      <c r="K191" s="205"/>
      <c r="L191" s="210"/>
      <c r="M191" s="211"/>
      <c r="N191" s="212"/>
      <c r="O191" s="212"/>
      <c r="P191" s="212"/>
      <c r="Q191" s="212"/>
      <c r="R191" s="212"/>
      <c r="S191" s="212"/>
      <c r="T191" s="213"/>
      <c r="AT191" s="214" t="s">
        <v>607</v>
      </c>
      <c r="AU191" s="214" t="s">
        <v>525</v>
      </c>
      <c r="AV191" s="13" t="s">
        <v>605</v>
      </c>
      <c r="AW191" s="13" t="s">
        <v>478</v>
      </c>
      <c r="AX191" s="13" t="s">
        <v>523</v>
      </c>
      <c r="AY191" s="214" t="s">
        <v>598</v>
      </c>
    </row>
    <row r="192" spans="2:65" s="1" customFormat="1" ht="16.5" customHeight="1">
      <c r="B192" s="34"/>
      <c r="C192" s="180" t="s">
        <v>848</v>
      </c>
      <c r="D192" s="180" t="s">
        <v>600</v>
      </c>
      <c r="E192" s="181" t="s">
        <v>873</v>
      </c>
      <c r="F192" s="182" t="s">
        <v>874</v>
      </c>
      <c r="G192" s="183" t="s">
        <v>603</v>
      </c>
      <c r="H192" s="184">
        <v>57.6</v>
      </c>
      <c r="I192" s="185"/>
      <c r="J192" s="186">
        <f>ROUND(I192*H192,2)</f>
        <v>0</v>
      </c>
      <c r="K192" s="182" t="s">
        <v>604</v>
      </c>
      <c r="L192" s="38"/>
      <c r="M192" s="187" t="s">
        <v>447</v>
      </c>
      <c r="N192" s="188" t="s">
        <v>487</v>
      </c>
      <c r="O192" s="60"/>
      <c r="P192" s="189">
        <f>O192*H192</f>
        <v>0</v>
      </c>
      <c r="Q192" s="189">
        <v>0</v>
      </c>
      <c r="R192" s="189">
        <f>Q192*H192</f>
        <v>0</v>
      </c>
      <c r="S192" s="189">
        <v>0</v>
      </c>
      <c r="T192" s="190">
        <f>S192*H192</f>
        <v>0</v>
      </c>
      <c r="AR192" s="17" t="s">
        <v>605</v>
      </c>
      <c r="AT192" s="17" t="s">
        <v>600</v>
      </c>
      <c r="AU192" s="17" t="s">
        <v>525</v>
      </c>
      <c r="AY192" s="17" t="s">
        <v>598</v>
      </c>
      <c r="BE192" s="191">
        <f>IF(N192="základní",J192,0)</f>
        <v>0</v>
      </c>
      <c r="BF192" s="191">
        <f>IF(N192="snížená",J192,0)</f>
        <v>0</v>
      </c>
      <c r="BG192" s="191">
        <f>IF(N192="zákl. přenesená",J192,0)</f>
        <v>0</v>
      </c>
      <c r="BH192" s="191">
        <f>IF(N192="sníž. přenesená",J192,0)</f>
        <v>0</v>
      </c>
      <c r="BI192" s="191">
        <f>IF(N192="nulová",J192,0)</f>
        <v>0</v>
      </c>
      <c r="BJ192" s="17" t="s">
        <v>523</v>
      </c>
      <c r="BK192" s="191">
        <f>ROUND(I192*H192,2)</f>
        <v>0</v>
      </c>
      <c r="BL192" s="17" t="s">
        <v>605</v>
      </c>
      <c r="BM192" s="17" t="s">
        <v>875</v>
      </c>
    </row>
    <row r="193" spans="2:65" s="12" customFormat="1">
      <c r="B193" s="192"/>
      <c r="C193" s="193"/>
      <c r="D193" s="194" t="s">
        <v>607</v>
      </c>
      <c r="E193" s="195" t="s">
        <v>447</v>
      </c>
      <c r="F193" s="196" t="s">
        <v>125</v>
      </c>
      <c r="G193" s="193"/>
      <c r="H193" s="197">
        <v>57.6</v>
      </c>
      <c r="I193" s="198"/>
      <c r="J193" s="193"/>
      <c r="K193" s="193"/>
      <c r="L193" s="199"/>
      <c r="M193" s="200"/>
      <c r="N193" s="201"/>
      <c r="O193" s="201"/>
      <c r="P193" s="201"/>
      <c r="Q193" s="201"/>
      <c r="R193" s="201"/>
      <c r="S193" s="201"/>
      <c r="T193" s="202"/>
      <c r="AT193" s="203" t="s">
        <v>607</v>
      </c>
      <c r="AU193" s="203" t="s">
        <v>525</v>
      </c>
      <c r="AV193" s="12" t="s">
        <v>525</v>
      </c>
      <c r="AW193" s="12" t="s">
        <v>478</v>
      </c>
      <c r="AX193" s="12" t="s">
        <v>523</v>
      </c>
      <c r="AY193" s="203" t="s">
        <v>598</v>
      </c>
    </row>
    <row r="194" spans="2:65" s="1" customFormat="1" ht="16.5" customHeight="1">
      <c r="B194" s="34"/>
      <c r="C194" s="180" t="s">
        <v>852</v>
      </c>
      <c r="D194" s="180" t="s">
        <v>600</v>
      </c>
      <c r="E194" s="181" t="s">
        <v>877</v>
      </c>
      <c r="F194" s="182" t="s">
        <v>878</v>
      </c>
      <c r="G194" s="183" t="s">
        <v>603</v>
      </c>
      <c r="H194" s="184">
        <v>30.4</v>
      </c>
      <c r="I194" s="185"/>
      <c r="J194" s="186">
        <f>ROUND(I194*H194,2)</f>
        <v>0</v>
      </c>
      <c r="K194" s="182" t="s">
        <v>604</v>
      </c>
      <c r="L194" s="38"/>
      <c r="M194" s="187" t="s">
        <v>447</v>
      </c>
      <c r="N194" s="188" t="s">
        <v>487</v>
      </c>
      <c r="O194" s="60"/>
      <c r="P194" s="189">
        <f>O194*H194</f>
        <v>0</v>
      </c>
      <c r="Q194" s="189">
        <v>0</v>
      </c>
      <c r="R194" s="189">
        <f>Q194*H194</f>
        <v>0</v>
      </c>
      <c r="S194" s="189">
        <v>0</v>
      </c>
      <c r="T194" s="190">
        <f>S194*H194</f>
        <v>0</v>
      </c>
      <c r="AR194" s="17" t="s">
        <v>605</v>
      </c>
      <c r="AT194" s="17" t="s">
        <v>600</v>
      </c>
      <c r="AU194" s="17" t="s">
        <v>525</v>
      </c>
      <c r="AY194" s="17" t="s">
        <v>598</v>
      </c>
      <c r="BE194" s="191">
        <f>IF(N194="základní",J194,0)</f>
        <v>0</v>
      </c>
      <c r="BF194" s="191">
        <f>IF(N194="snížená",J194,0)</f>
        <v>0</v>
      </c>
      <c r="BG194" s="191">
        <f>IF(N194="zákl. přenesená",J194,0)</f>
        <v>0</v>
      </c>
      <c r="BH194" s="191">
        <f>IF(N194="sníž. přenesená",J194,0)</f>
        <v>0</v>
      </c>
      <c r="BI194" s="191">
        <f>IF(N194="nulová",J194,0)</f>
        <v>0</v>
      </c>
      <c r="BJ194" s="17" t="s">
        <v>523</v>
      </c>
      <c r="BK194" s="191">
        <f>ROUND(I194*H194,2)</f>
        <v>0</v>
      </c>
      <c r="BL194" s="17" t="s">
        <v>605</v>
      </c>
      <c r="BM194" s="17" t="s">
        <v>879</v>
      </c>
    </row>
    <row r="195" spans="2:65" s="12" customFormat="1">
      <c r="B195" s="192"/>
      <c r="C195" s="193"/>
      <c r="D195" s="194" t="s">
        <v>607</v>
      </c>
      <c r="E195" s="195" t="s">
        <v>447</v>
      </c>
      <c r="F195" s="196" t="s">
        <v>126</v>
      </c>
      <c r="G195" s="193"/>
      <c r="H195" s="197">
        <v>30.4</v>
      </c>
      <c r="I195" s="198"/>
      <c r="J195" s="193"/>
      <c r="K195" s="193"/>
      <c r="L195" s="199"/>
      <c r="M195" s="200"/>
      <c r="N195" s="201"/>
      <c r="O195" s="201"/>
      <c r="P195" s="201"/>
      <c r="Q195" s="201"/>
      <c r="R195" s="201"/>
      <c r="S195" s="201"/>
      <c r="T195" s="202"/>
      <c r="AT195" s="203" t="s">
        <v>607</v>
      </c>
      <c r="AU195" s="203" t="s">
        <v>525</v>
      </c>
      <c r="AV195" s="12" t="s">
        <v>525</v>
      </c>
      <c r="AW195" s="12" t="s">
        <v>478</v>
      </c>
      <c r="AX195" s="12" t="s">
        <v>523</v>
      </c>
      <c r="AY195" s="203" t="s">
        <v>598</v>
      </c>
    </row>
    <row r="196" spans="2:65" s="1" customFormat="1" ht="16.5" customHeight="1">
      <c r="B196" s="34"/>
      <c r="C196" s="180" t="s">
        <v>858</v>
      </c>
      <c r="D196" s="180" t="s">
        <v>600</v>
      </c>
      <c r="E196" s="181" t="s">
        <v>154</v>
      </c>
      <c r="F196" s="182" t="s">
        <v>155</v>
      </c>
      <c r="G196" s="183" t="s">
        <v>603</v>
      </c>
      <c r="H196" s="184">
        <v>30.4</v>
      </c>
      <c r="I196" s="185"/>
      <c r="J196" s="186">
        <f>ROUND(I196*H196,2)</f>
        <v>0</v>
      </c>
      <c r="K196" s="182" t="s">
        <v>604</v>
      </c>
      <c r="L196" s="38"/>
      <c r="M196" s="187" t="s">
        <v>447</v>
      </c>
      <c r="N196" s="188" t="s">
        <v>487</v>
      </c>
      <c r="O196" s="60"/>
      <c r="P196" s="189">
        <f>O196*H196</f>
        <v>0</v>
      </c>
      <c r="Q196" s="189">
        <v>0</v>
      </c>
      <c r="R196" s="189">
        <f>Q196*H196</f>
        <v>0</v>
      </c>
      <c r="S196" s="189">
        <v>0</v>
      </c>
      <c r="T196" s="190">
        <f>S196*H196</f>
        <v>0</v>
      </c>
      <c r="AR196" s="17" t="s">
        <v>605</v>
      </c>
      <c r="AT196" s="17" t="s">
        <v>600</v>
      </c>
      <c r="AU196" s="17" t="s">
        <v>525</v>
      </c>
      <c r="AY196" s="17" t="s">
        <v>598</v>
      </c>
      <c r="BE196" s="191">
        <f>IF(N196="základní",J196,0)</f>
        <v>0</v>
      </c>
      <c r="BF196" s="191">
        <f>IF(N196="snížená",J196,0)</f>
        <v>0</v>
      </c>
      <c r="BG196" s="191">
        <f>IF(N196="zákl. přenesená",J196,0)</f>
        <v>0</v>
      </c>
      <c r="BH196" s="191">
        <f>IF(N196="sníž. přenesená",J196,0)</f>
        <v>0</v>
      </c>
      <c r="BI196" s="191">
        <f>IF(N196="nulová",J196,0)</f>
        <v>0</v>
      </c>
      <c r="BJ196" s="17" t="s">
        <v>523</v>
      </c>
      <c r="BK196" s="191">
        <f>ROUND(I196*H196,2)</f>
        <v>0</v>
      </c>
      <c r="BL196" s="17" t="s">
        <v>605</v>
      </c>
      <c r="BM196" s="17" t="s">
        <v>883</v>
      </c>
    </row>
    <row r="197" spans="2:65" s="1" customFormat="1" ht="16.5" customHeight="1">
      <c r="B197" s="34"/>
      <c r="C197" s="180" t="s">
        <v>862</v>
      </c>
      <c r="D197" s="180" t="s">
        <v>600</v>
      </c>
      <c r="E197" s="181" t="s">
        <v>885</v>
      </c>
      <c r="F197" s="182" t="s">
        <v>886</v>
      </c>
      <c r="G197" s="183" t="s">
        <v>603</v>
      </c>
      <c r="H197" s="184">
        <v>57.6</v>
      </c>
      <c r="I197" s="185"/>
      <c r="J197" s="186">
        <f>ROUND(I197*H197,2)</f>
        <v>0</v>
      </c>
      <c r="K197" s="182" t="s">
        <v>604</v>
      </c>
      <c r="L197" s="38"/>
      <c r="M197" s="187" t="s">
        <v>447</v>
      </c>
      <c r="N197" s="188" t="s">
        <v>487</v>
      </c>
      <c r="O197" s="60"/>
      <c r="P197" s="189">
        <f>O197*H197</f>
        <v>0</v>
      </c>
      <c r="Q197" s="189">
        <v>0</v>
      </c>
      <c r="R197" s="189">
        <f>Q197*H197</f>
        <v>0</v>
      </c>
      <c r="S197" s="189">
        <v>0</v>
      </c>
      <c r="T197" s="190">
        <f>S197*H197</f>
        <v>0</v>
      </c>
      <c r="AR197" s="17" t="s">
        <v>605</v>
      </c>
      <c r="AT197" s="17" t="s">
        <v>600</v>
      </c>
      <c r="AU197" s="17" t="s">
        <v>525</v>
      </c>
      <c r="AY197" s="17" t="s">
        <v>598</v>
      </c>
      <c r="BE197" s="191">
        <f>IF(N197="základní",J197,0)</f>
        <v>0</v>
      </c>
      <c r="BF197" s="191">
        <f>IF(N197="snížená",J197,0)</f>
        <v>0</v>
      </c>
      <c r="BG197" s="191">
        <f>IF(N197="zákl. přenesená",J197,0)</f>
        <v>0</v>
      </c>
      <c r="BH197" s="191">
        <f>IF(N197="sníž. přenesená",J197,0)</f>
        <v>0</v>
      </c>
      <c r="BI197" s="191">
        <f>IF(N197="nulová",J197,0)</f>
        <v>0</v>
      </c>
      <c r="BJ197" s="17" t="s">
        <v>523</v>
      </c>
      <c r="BK197" s="191">
        <f>ROUND(I197*H197,2)</f>
        <v>0</v>
      </c>
      <c r="BL197" s="17" t="s">
        <v>605</v>
      </c>
      <c r="BM197" s="17" t="s">
        <v>887</v>
      </c>
    </row>
    <row r="198" spans="2:65" s="1" customFormat="1" ht="16.5" customHeight="1">
      <c r="B198" s="34"/>
      <c r="C198" s="180" t="s">
        <v>867</v>
      </c>
      <c r="D198" s="180" t="s">
        <v>600</v>
      </c>
      <c r="E198" s="181" t="s">
        <v>889</v>
      </c>
      <c r="F198" s="182" t="s">
        <v>890</v>
      </c>
      <c r="G198" s="183" t="s">
        <v>603</v>
      </c>
      <c r="H198" s="184">
        <v>64</v>
      </c>
      <c r="I198" s="185"/>
      <c r="J198" s="186">
        <f>ROUND(I198*H198,2)</f>
        <v>0</v>
      </c>
      <c r="K198" s="182" t="s">
        <v>604</v>
      </c>
      <c r="L198" s="38"/>
      <c r="M198" s="187" t="s">
        <v>447</v>
      </c>
      <c r="N198" s="188" t="s">
        <v>487</v>
      </c>
      <c r="O198" s="60"/>
      <c r="P198" s="189">
        <f>O198*H198</f>
        <v>0</v>
      </c>
      <c r="Q198" s="189">
        <v>0</v>
      </c>
      <c r="R198" s="189">
        <f>Q198*H198</f>
        <v>0</v>
      </c>
      <c r="S198" s="189">
        <v>0</v>
      </c>
      <c r="T198" s="190">
        <f>S198*H198</f>
        <v>0</v>
      </c>
      <c r="AR198" s="17" t="s">
        <v>605</v>
      </c>
      <c r="AT198" s="17" t="s">
        <v>600</v>
      </c>
      <c r="AU198" s="17" t="s">
        <v>525</v>
      </c>
      <c r="AY198" s="17" t="s">
        <v>598</v>
      </c>
      <c r="BE198" s="191">
        <f>IF(N198="základní",J198,0)</f>
        <v>0</v>
      </c>
      <c r="BF198" s="191">
        <f>IF(N198="snížená",J198,0)</f>
        <v>0</v>
      </c>
      <c r="BG198" s="191">
        <f>IF(N198="zákl. přenesená",J198,0)</f>
        <v>0</v>
      </c>
      <c r="BH198" s="191">
        <f>IF(N198="sníž. přenesená",J198,0)</f>
        <v>0</v>
      </c>
      <c r="BI198" s="191">
        <f>IF(N198="nulová",J198,0)</f>
        <v>0</v>
      </c>
      <c r="BJ198" s="17" t="s">
        <v>523</v>
      </c>
      <c r="BK198" s="191">
        <f>ROUND(I198*H198,2)</f>
        <v>0</v>
      </c>
      <c r="BL198" s="17" t="s">
        <v>605</v>
      </c>
      <c r="BM198" s="17" t="s">
        <v>891</v>
      </c>
    </row>
    <row r="199" spans="2:65" s="12" customFormat="1">
      <c r="B199" s="192"/>
      <c r="C199" s="193"/>
      <c r="D199" s="194" t="s">
        <v>607</v>
      </c>
      <c r="E199" s="195" t="s">
        <v>447</v>
      </c>
      <c r="F199" s="196" t="s">
        <v>127</v>
      </c>
      <c r="G199" s="193"/>
      <c r="H199" s="197">
        <v>33.6</v>
      </c>
      <c r="I199" s="198"/>
      <c r="J199" s="193"/>
      <c r="K199" s="193"/>
      <c r="L199" s="199"/>
      <c r="M199" s="200"/>
      <c r="N199" s="201"/>
      <c r="O199" s="201"/>
      <c r="P199" s="201"/>
      <c r="Q199" s="201"/>
      <c r="R199" s="201"/>
      <c r="S199" s="201"/>
      <c r="T199" s="202"/>
      <c r="AT199" s="203" t="s">
        <v>607</v>
      </c>
      <c r="AU199" s="203" t="s">
        <v>525</v>
      </c>
      <c r="AV199" s="12" t="s">
        <v>525</v>
      </c>
      <c r="AW199" s="12" t="s">
        <v>478</v>
      </c>
      <c r="AX199" s="12" t="s">
        <v>516</v>
      </c>
      <c r="AY199" s="203" t="s">
        <v>598</v>
      </c>
    </row>
    <row r="200" spans="2:65" s="12" customFormat="1">
      <c r="B200" s="192"/>
      <c r="C200" s="193"/>
      <c r="D200" s="194" t="s">
        <v>607</v>
      </c>
      <c r="E200" s="195" t="s">
        <v>447</v>
      </c>
      <c r="F200" s="196" t="s">
        <v>126</v>
      </c>
      <c r="G200" s="193"/>
      <c r="H200" s="197">
        <v>30.4</v>
      </c>
      <c r="I200" s="198"/>
      <c r="J200" s="193"/>
      <c r="K200" s="193"/>
      <c r="L200" s="199"/>
      <c r="M200" s="200"/>
      <c r="N200" s="201"/>
      <c r="O200" s="201"/>
      <c r="P200" s="201"/>
      <c r="Q200" s="201"/>
      <c r="R200" s="201"/>
      <c r="S200" s="201"/>
      <c r="T200" s="202"/>
      <c r="AT200" s="203" t="s">
        <v>607</v>
      </c>
      <c r="AU200" s="203" t="s">
        <v>525</v>
      </c>
      <c r="AV200" s="12" t="s">
        <v>525</v>
      </c>
      <c r="AW200" s="12" t="s">
        <v>478</v>
      </c>
      <c r="AX200" s="12" t="s">
        <v>516</v>
      </c>
      <c r="AY200" s="203" t="s">
        <v>598</v>
      </c>
    </row>
    <row r="201" spans="2:65" s="13" customFormat="1">
      <c r="B201" s="204"/>
      <c r="C201" s="205"/>
      <c r="D201" s="194" t="s">
        <v>607</v>
      </c>
      <c r="E201" s="206" t="s">
        <v>447</v>
      </c>
      <c r="F201" s="207" t="s">
        <v>627</v>
      </c>
      <c r="G201" s="205"/>
      <c r="H201" s="208">
        <v>64</v>
      </c>
      <c r="I201" s="209"/>
      <c r="J201" s="205"/>
      <c r="K201" s="205"/>
      <c r="L201" s="210"/>
      <c r="M201" s="211"/>
      <c r="N201" s="212"/>
      <c r="O201" s="212"/>
      <c r="P201" s="212"/>
      <c r="Q201" s="212"/>
      <c r="R201" s="212"/>
      <c r="S201" s="212"/>
      <c r="T201" s="213"/>
      <c r="AT201" s="214" t="s">
        <v>607</v>
      </c>
      <c r="AU201" s="214" t="s">
        <v>525</v>
      </c>
      <c r="AV201" s="13" t="s">
        <v>605</v>
      </c>
      <c r="AW201" s="13" t="s">
        <v>478</v>
      </c>
      <c r="AX201" s="13" t="s">
        <v>523</v>
      </c>
      <c r="AY201" s="214" t="s">
        <v>598</v>
      </c>
    </row>
    <row r="202" spans="2:65" s="1" customFormat="1" ht="16.5" customHeight="1">
      <c r="B202" s="34"/>
      <c r="C202" s="180" t="s">
        <v>872</v>
      </c>
      <c r="D202" s="180" t="s">
        <v>600</v>
      </c>
      <c r="E202" s="181" t="s">
        <v>156</v>
      </c>
      <c r="F202" s="182" t="s">
        <v>157</v>
      </c>
      <c r="G202" s="183" t="s">
        <v>603</v>
      </c>
      <c r="H202" s="184">
        <v>20.8</v>
      </c>
      <c r="I202" s="185"/>
      <c r="J202" s="186">
        <f>ROUND(I202*H202,2)</f>
        <v>0</v>
      </c>
      <c r="K202" s="182" t="s">
        <v>604</v>
      </c>
      <c r="L202" s="38"/>
      <c r="M202" s="187" t="s">
        <v>447</v>
      </c>
      <c r="N202" s="188" t="s">
        <v>487</v>
      </c>
      <c r="O202" s="60"/>
      <c r="P202" s="189">
        <f>O202*H202</f>
        <v>0</v>
      </c>
      <c r="Q202" s="189">
        <v>0.1837</v>
      </c>
      <c r="R202" s="189">
        <f>Q202*H202</f>
        <v>3.8209600000000004</v>
      </c>
      <c r="S202" s="189">
        <v>0</v>
      </c>
      <c r="T202" s="190">
        <f>S202*H202</f>
        <v>0</v>
      </c>
      <c r="AR202" s="17" t="s">
        <v>605</v>
      </c>
      <c r="AT202" s="17" t="s">
        <v>600</v>
      </c>
      <c r="AU202" s="17" t="s">
        <v>525</v>
      </c>
      <c r="AY202" s="17" t="s">
        <v>598</v>
      </c>
      <c r="BE202" s="191">
        <f>IF(N202="základní",J202,0)</f>
        <v>0</v>
      </c>
      <c r="BF202" s="191">
        <f>IF(N202="snížená",J202,0)</f>
        <v>0</v>
      </c>
      <c r="BG202" s="191">
        <f>IF(N202="zákl. přenesená",J202,0)</f>
        <v>0</v>
      </c>
      <c r="BH202" s="191">
        <f>IF(N202="sníž. přenesená",J202,0)</f>
        <v>0</v>
      </c>
      <c r="BI202" s="191">
        <f>IF(N202="nulová",J202,0)</f>
        <v>0</v>
      </c>
      <c r="BJ202" s="17" t="s">
        <v>523</v>
      </c>
      <c r="BK202" s="191">
        <f>ROUND(I202*H202,2)</f>
        <v>0</v>
      </c>
      <c r="BL202" s="17" t="s">
        <v>605</v>
      </c>
      <c r="BM202" s="17" t="s">
        <v>158</v>
      </c>
    </row>
    <row r="203" spans="2:65" s="12" customFormat="1">
      <c r="B203" s="192"/>
      <c r="C203" s="193"/>
      <c r="D203" s="194" t="s">
        <v>607</v>
      </c>
      <c r="E203" s="195" t="s">
        <v>447</v>
      </c>
      <c r="F203" s="196" t="s">
        <v>159</v>
      </c>
      <c r="G203" s="193"/>
      <c r="H203" s="197">
        <v>20.8</v>
      </c>
      <c r="I203" s="198"/>
      <c r="J203" s="193"/>
      <c r="K203" s="193"/>
      <c r="L203" s="199"/>
      <c r="M203" s="200"/>
      <c r="N203" s="201"/>
      <c r="O203" s="201"/>
      <c r="P203" s="201"/>
      <c r="Q203" s="201"/>
      <c r="R203" s="201"/>
      <c r="S203" s="201"/>
      <c r="T203" s="202"/>
      <c r="AT203" s="203" t="s">
        <v>607</v>
      </c>
      <c r="AU203" s="203" t="s">
        <v>525</v>
      </c>
      <c r="AV203" s="12" t="s">
        <v>525</v>
      </c>
      <c r="AW203" s="12" t="s">
        <v>478</v>
      </c>
      <c r="AX203" s="12" t="s">
        <v>523</v>
      </c>
      <c r="AY203" s="203" t="s">
        <v>598</v>
      </c>
    </row>
    <row r="204" spans="2:65" s="1" customFormat="1" ht="16.5" customHeight="1">
      <c r="B204" s="34"/>
      <c r="C204" s="180" t="s">
        <v>876</v>
      </c>
      <c r="D204" s="180" t="s">
        <v>600</v>
      </c>
      <c r="E204" s="181" t="s">
        <v>160</v>
      </c>
      <c r="F204" s="182" t="s">
        <v>161</v>
      </c>
      <c r="G204" s="183" t="s">
        <v>603</v>
      </c>
      <c r="H204" s="184">
        <v>14.4</v>
      </c>
      <c r="I204" s="185"/>
      <c r="J204" s="186">
        <f>ROUND(I204*H204,2)</f>
        <v>0</v>
      </c>
      <c r="K204" s="182" t="s">
        <v>604</v>
      </c>
      <c r="L204" s="38"/>
      <c r="M204" s="187" t="s">
        <v>447</v>
      </c>
      <c r="N204" s="188" t="s">
        <v>487</v>
      </c>
      <c r="O204" s="60"/>
      <c r="P204" s="189">
        <f>O204*H204</f>
        <v>0</v>
      </c>
      <c r="Q204" s="189">
        <v>0.10362</v>
      </c>
      <c r="R204" s="189">
        <f>Q204*H204</f>
        <v>1.4921280000000001</v>
      </c>
      <c r="S204" s="189">
        <v>0</v>
      </c>
      <c r="T204" s="190">
        <f>S204*H204</f>
        <v>0</v>
      </c>
      <c r="AR204" s="17" t="s">
        <v>605</v>
      </c>
      <c r="AT204" s="17" t="s">
        <v>600</v>
      </c>
      <c r="AU204" s="17" t="s">
        <v>525</v>
      </c>
      <c r="AY204" s="17" t="s">
        <v>598</v>
      </c>
      <c r="BE204" s="191">
        <f>IF(N204="základní",J204,0)</f>
        <v>0</v>
      </c>
      <c r="BF204" s="191">
        <f>IF(N204="snížená",J204,0)</f>
        <v>0</v>
      </c>
      <c r="BG204" s="191">
        <f>IF(N204="zákl. přenesená",J204,0)</f>
        <v>0</v>
      </c>
      <c r="BH204" s="191">
        <f>IF(N204="sníž. přenesená",J204,0)</f>
        <v>0</v>
      </c>
      <c r="BI204" s="191">
        <f>IF(N204="nulová",J204,0)</f>
        <v>0</v>
      </c>
      <c r="BJ204" s="17" t="s">
        <v>523</v>
      </c>
      <c r="BK204" s="191">
        <f>ROUND(I204*H204,2)</f>
        <v>0</v>
      </c>
      <c r="BL204" s="17" t="s">
        <v>605</v>
      </c>
      <c r="BM204" s="17" t="s">
        <v>162</v>
      </c>
    </row>
    <row r="205" spans="2:65" s="12" customFormat="1">
      <c r="B205" s="192"/>
      <c r="C205" s="193"/>
      <c r="D205" s="194" t="s">
        <v>607</v>
      </c>
      <c r="E205" s="195" t="s">
        <v>447</v>
      </c>
      <c r="F205" s="196" t="s">
        <v>123</v>
      </c>
      <c r="G205" s="193"/>
      <c r="H205" s="197">
        <v>14.4</v>
      </c>
      <c r="I205" s="198"/>
      <c r="J205" s="193"/>
      <c r="K205" s="193"/>
      <c r="L205" s="199"/>
      <c r="M205" s="200"/>
      <c r="N205" s="201"/>
      <c r="O205" s="201"/>
      <c r="P205" s="201"/>
      <c r="Q205" s="201"/>
      <c r="R205" s="201"/>
      <c r="S205" s="201"/>
      <c r="T205" s="202"/>
      <c r="AT205" s="203" t="s">
        <v>607</v>
      </c>
      <c r="AU205" s="203" t="s">
        <v>525</v>
      </c>
      <c r="AV205" s="12" t="s">
        <v>525</v>
      </c>
      <c r="AW205" s="12" t="s">
        <v>478</v>
      </c>
      <c r="AX205" s="12" t="s">
        <v>523</v>
      </c>
      <c r="AY205" s="203" t="s">
        <v>598</v>
      </c>
    </row>
    <row r="206" spans="2:65" s="1" customFormat="1" ht="16.5" customHeight="1">
      <c r="B206" s="34"/>
      <c r="C206" s="226" t="s">
        <v>880</v>
      </c>
      <c r="D206" s="226" t="s">
        <v>712</v>
      </c>
      <c r="E206" s="227" t="s">
        <v>163</v>
      </c>
      <c r="F206" s="228" t="s">
        <v>164</v>
      </c>
      <c r="G206" s="229" t="s">
        <v>603</v>
      </c>
      <c r="H206" s="230">
        <v>7.2</v>
      </c>
      <c r="I206" s="231"/>
      <c r="J206" s="232">
        <f>ROUND(I206*H206,2)</f>
        <v>0</v>
      </c>
      <c r="K206" s="228" t="s">
        <v>604</v>
      </c>
      <c r="L206" s="233"/>
      <c r="M206" s="234" t="s">
        <v>447</v>
      </c>
      <c r="N206" s="235" t="s">
        <v>487</v>
      </c>
      <c r="O206" s="60"/>
      <c r="P206" s="189">
        <f>O206*H206</f>
        <v>0</v>
      </c>
      <c r="Q206" s="189">
        <v>0.216</v>
      </c>
      <c r="R206" s="189">
        <f>Q206*H206</f>
        <v>1.5551999999999999</v>
      </c>
      <c r="S206" s="189">
        <v>0</v>
      </c>
      <c r="T206" s="190">
        <f>S206*H206</f>
        <v>0</v>
      </c>
      <c r="AR206" s="17" t="s">
        <v>639</v>
      </c>
      <c r="AT206" s="17" t="s">
        <v>712</v>
      </c>
      <c r="AU206" s="17" t="s">
        <v>525</v>
      </c>
      <c r="AY206" s="17" t="s">
        <v>598</v>
      </c>
      <c r="BE206" s="191">
        <f>IF(N206="základní",J206,0)</f>
        <v>0</v>
      </c>
      <c r="BF206" s="191">
        <f>IF(N206="snížená",J206,0)</f>
        <v>0</v>
      </c>
      <c r="BG206" s="191">
        <f>IF(N206="zákl. přenesená",J206,0)</f>
        <v>0</v>
      </c>
      <c r="BH206" s="191">
        <f>IF(N206="sníž. přenesená",J206,0)</f>
        <v>0</v>
      </c>
      <c r="BI206" s="191">
        <f>IF(N206="nulová",J206,0)</f>
        <v>0</v>
      </c>
      <c r="BJ206" s="17" t="s">
        <v>523</v>
      </c>
      <c r="BK206" s="191">
        <f>ROUND(I206*H206,2)</f>
        <v>0</v>
      </c>
      <c r="BL206" s="17" t="s">
        <v>605</v>
      </c>
      <c r="BM206" s="17" t="s">
        <v>165</v>
      </c>
    </row>
    <row r="207" spans="2:65" s="12" customFormat="1">
      <c r="B207" s="192"/>
      <c r="C207" s="193"/>
      <c r="D207" s="194" t="s">
        <v>607</v>
      </c>
      <c r="E207" s="193"/>
      <c r="F207" s="196" t="s">
        <v>166</v>
      </c>
      <c r="G207" s="193"/>
      <c r="H207" s="197">
        <v>7.2</v>
      </c>
      <c r="I207" s="198"/>
      <c r="J207" s="193"/>
      <c r="K207" s="193"/>
      <c r="L207" s="199"/>
      <c r="M207" s="200"/>
      <c r="N207" s="201"/>
      <c r="O207" s="201"/>
      <c r="P207" s="201"/>
      <c r="Q207" s="201"/>
      <c r="R207" s="201"/>
      <c r="S207" s="201"/>
      <c r="T207" s="202"/>
      <c r="AT207" s="203" t="s">
        <v>607</v>
      </c>
      <c r="AU207" s="203" t="s">
        <v>525</v>
      </c>
      <c r="AV207" s="12" t="s">
        <v>525</v>
      </c>
      <c r="AW207" s="12" t="s">
        <v>450</v>
      </c>
      <c r="AX207" s="12" t="s">
        <v>523</v>
      </c>
      <c r="AY207" s="203" t="s">
        <v>598</v>
      </c>
    </row>
    <row r="208" spans="2:65" s="1" customFormat="1" ht="16.5" customHeight="1">
      <c r="B208" s="34"/>
      <c r="C208" s="180" t="s">
        <v>884</v>
      </c>
      <c r="D208" s="180" t="s">
        <v>600</v>
      </c>
      <c r="E208" s="181" t="s">
        <v>905</v>
      </c>
      <c r="F208" s="182" t="s">
        <v>906</v>
      </c>
      <c r="G208" s="183" t="s">
        <v>700</v>
      </c>
      <c r="H208" s="184">
        <v>220</v>
      </c>
      <c r="I208" s="185"/>
      <c r="J208" s="186">
        <f>ROUND(I208*H208,2)</f>
        <v>0</v>
      </c>
      <c r="K208" s="182" t="s">
        <v>604</v>
      </c>
      <c r="L208" s="38"/>
      <c r="M208" s="187" t="s">
        <v>447</v>
      </c>
      <c r="N208" s="188" t="s">
        <v>487</v>
      </c>
      <c r="O208" s="60"/>
      <c r="P208" s="189">
        <f>O208*H208</f>
        <v>0</v>
      </c>
      <c r="Q208" s="189">
        <v>3.5999999999999999E-3</v>
      </c>
      <c r="R208" s="189">
        <f>Q208*H208</f>
        <v>0.79199999999999993</v>
      </c>
      <c r="S208" s="189">
        <v>0</v>
      </c>
      <c r="T208" s="190">
        <f>S208*H208</f>
        <v>0</v>
      </c>
      <c r="AR208" s="17" t="s">
        <v>605</v>
      </c>
      <c r="AT208" s="17" t="s">
        <v>600</v>
      </c>
      <c r="AU208" s="17" t="s">
        <v>525</v>
      </c>
      <c r="AY208" s="17" t="s">
        <v>598</v>
      </c>
      <c r="BE208" s="191">
        <f>IF(N208="základní",J208,0)</f>
        <v>0</v>
      </c>
      <c r="BF208" s="191">
        <f>IF(N208="snížená",J208,0)</f>
        <v>0</v>
      </c>
      <c r="BG208" s="191">
        <f>IF(N208="zákl. přenesená",J208,0)</f>
        <v>0</v>
      </c>
      <c r="BH208" s="191">
        <f>IF(N208="sníž. přenesená",J208,0)</f>
        <v>0</v>
      </c>
      <c r="BI208" s="191">
        <f>IF(N208="nulová",J208,0)</f>
        <v>0</v>
      </c>
      <c r="BJ208" s="17" t="s">
        <v>523</v>
      </c>
      <c r="BK208" s="191">
        <f>ROUND(I208*H208,2)</f>
        <v>0</v>
      </c>
      <c r="BL208" s="17" t="s">
        <v>605</v>
      </c>
      <c r="BM208" s="17" t="s">
        <v>907</v>
      </c>
    </row>
    <row r="209" spans="2:65" s="12" customFormat="1">
      <c r="B209" s="192"/>
      <c r="C209" s="193"/>
      <c r="D209" s="194" t="s">
        <v>607</v>
      </c>
      <c r="E209" s="195" t="s">
        <v>447</v>
      </c>
      <c r="F209" s="196" t="s">
        <v>167</v>
      </c>
      <c r="G209" s="193"/>
      <c r="H209" s="197">
        <v>220</v>
      </c>
      <c r="I209" s="198"/>
      <c r="J209" s="193"/>
      <c r="K209" s="193"/>
      <c r="L209" s="199"/>
      <c r="M209" s="200"/>
      <c r="N209" s="201"/>
      <c r="O209" s="201"/>
      <c r="P209" s="201"/>
      <c r="Q209" s="201"/>
      <c r="R209" s="201"/>
      <c r="S209" s="201"/>
      <c r="T209" s="202"/>
      <c r="AT209" s="203" t="s">
        <v>607</v>
      </c>
      <c r="AU209" s="203" t="s">
        <v>525</v>
      </c>
      <c r="AV209" s="12" t="s">
        <v>525</v>
      </c>
      <c r="AW209" s="12" t="s">
        <v>478</v>
      </c>
      <c r="AX209" s="12" t="s">
        <v>523</v>
      </c>
      <c r="AY209" s="203" t="s">
        <v>598</v>
      </c>
    </row>
    <row r="210" spans="2:65" s="11" customFormat="1" ht="22.9" customHeight="1">
      <c r="B210" s="164"/>
      <c r="C210" s="165"/>
      <c r="D210" s="166" t="s">
        <v>515</v>
      </c>
      <c r="E210" s="178" t="s">
        <v>639</v>
      </c>
      <c r="F210" s="178" t="s">
        <v>914</v>
      </c>
      <c r="G210" s="165"/>
      <c r="H210" s="165"/>
      <c r="I210" s="168"/>
      <c r="J210" s="179">
        <f>BK210</f>
        <v>0</v>
      </c>
      <c r="K210" s="165"/>
      <c r="L210" s="170"/>
      <c r="M210" s="171"/>
      <c r="N210" s="172"/>
      <c r="O210" s="172"/>
      <c r="P210" s="173">
        <f>SUM(P211:P218)</f>
        <v>0</v>
      </c>
      <c r="Q210" s="172"/>
      <c r="R210" s="173">
        <f>SUM(R211:R218)</f>
        <v>1.7981022200000001</v>
      </c>
      <c r="S210" s="172"/>
      <c r="T210" s="174">
        <f>SUM(T211:T218)</f>
        <v>0</v>
      </c>
      <c r="AR210" s="175" t="s">
        <v>523</v>
      </c>
      <c r="AT210" s="176" t="s">
        <v>515</v>
      </c>
      <c r="AU210" s="176" t="s">
        <v>523</v>
      </c>
      <c r="AY210" s="175" t="s">
        <v>598</v>
      </c>
      <c r="BK210" s="177">
        <f>SUM(BK211:BK218)</f>
        <v>0</v>
      </c>
    </row>
    <row r="211" spans="2:65" s="1" customFormat="1" ht="16.5" customHeight="1">
      <c r="B211" s="34"/>
      <c r="C211" s="226" t="s">
        <v>888</v>
      </c>
      <c r="D211" s="226" t="s">
        <v>712</v>
      </c>
      <c r="E211" s="227" t="s">
        <v>1068</v>
      </c>
      <c r="F211" s="228" t="s">
        <v>1069</v>
      </c>
      <c r="G211" s="229" t="s">
        <v>700</v>
      </c>
      <c r="H211" s="230">
        <v>597.226</v>
      </c>
      <c r="I211" s="231"/>
      <c r="J211" s="232">
        <f>ROUND(I211*H211,2)</f>
        <v>0</v>
      </c>
      <c r="K211" s="228" t="s">
        <v>447</v>
      </c>
      <c r="L211" s="233"/>
      <c r="M211" s="234" t="s">
        <v>447</v>
      </c>
      <c r="N211" s="235" t="s">
        <v>487</v>
      </c>
      <c r="O211" s="60"/>
      <c r="P211" s="189">
        <f>O211*H211</f>
        <v>0</v>
      </c>
      <c r="Q211" s="189">
        <v>1.47E-3</v>
      </c>
      <c r="R211" s="189">
        <f>Q211*H211</f>
        <v>0.87792221999999998</v>
      </c>
      <c r="S211" s="189">
        <v>0</v>
      </c>
      <c r="T211" s="190">
        <f>S211*H211</f>
        <v>0</v>
      </c>
      <c r="AR211" s="17" t="s">
        <v>639</v>
      </c>
      <c r="AT211" s="17" t="s">
        <v>712</v>
      </c>
      <c r="AU211" s="17" t="s">
        <v>525</v>
      </c>
      <c r="AY211" s="17" t="s">
        <v>598</v>
      </c>
      <c r="BE211" s="191">
        <f>IF(N211="základní",J211,0)</f>
        <v>0</v>
      </c>
      <c r="BF211" s="191">
        <f>IF(N211="snížená",J211,0)</f>
        <v>0</v>
      </c>
      <c r="BG211" s="191">
        <f>IF(N211="zákl. přenesená",J211,0)</f>
        <v>0</v>
      </c>
      <c r="BH211" s="191">
        <f>IF(N211="sníž. přenesená",J211,0)</f>
        <v>0</v>
      </c>
      <c r="BI211" s="191">
        <f>IF(N211="nulová",J211,0)</f>
        <v>0</v>
      </c>
      <c r="BJ211" s="17" t="s">
        <v>523</v>
      </c>
      <c r="BK211" s="191">
        <f>ROUND(I211*H211,2)</f>
        <v>0</v>
      </c>
      <c r="BL211" s="17" t="s">
        <v>605</v>
      </c>
      <c r="BM211" s="17" t="s">
        <v>1070</v>
      </c>
    </row>
    <row r="212" spans="2:65" s="1" customFormat="1" ht="19.5">
      <c r="B212" s="34"/>
      <c r="C212" s="35"/>
      <c r="D212" s="194" t="s">
        <v>919</v>
      </c>
      <c r="E212" s="35"/>
      <c r="F212" s="236" t="s">
        <v>926</v>
      </c>
      <c r="G212" s="35"/>
      <c r="H212" s="35"/>
      <c r="I212" s="110"/>
      <c r="J212" s="35"/>
      <c r="K212" s="35"/>
      <c r="L212" s="38"/>
      <c r="M212" s="237"/>
      <c r="N212" s="60"/>
      <c r="O212" s="60"/>
      <c r="P212" s="60"/>
      <c r="Q212" s="60"/>
      <c r="R212" s="60"/>
      <c r="S212" s="60"/>
      <c r="T212" s="61"/>
      <c r="AT212" s="17" t="s">
        <v>919</v>
      </c>
      <c r="AU212" s="17" t="s">
        <v>525</v>
      </c>
    </row>
    <row r="213" spans="2:65" s="12" customFormat="1">
      <c r="B213" s="192"/>
      <c r="C213" s="193"/>
      <c r="D213" s="194" t="s">
        <v>607</v>
      </c>
      <c r="E213" s="193"/>
      <c r="F213" s="196" t="s">
        <v>168</v>
      </c>
      <c r="G213" s="193"/>
      <c r="H213" s="197">
        <v>597.226</v>
      </c>
      <c r="I213" s="198"/>
      <c r="J213" s="193"/>
      <c r="K213" s="193"/>
      <c r="L213" s="199"/>
      <c r="M213" s="200"/>
      <c r="N213" s="201"/>
      <c r="O213" s="201"/>
      <c r="P213" s="201"/>
      <c r="Q213" s="201"/>
      <c r="R213" s="201"/>
      <c r="S213" s="201"/>
      <c r="T213" s="202"/>
      <c r="AT213" s="203" t="s">
        <v>607</v>
      </c>
      <c r="AU213" s="203" t="s">
        <v>525</v>
      </c>
      <c r="AV213" s="12" t="s">
        <v>525</v>
      </c>
      <c r="AW213" s="12" t="s">
        <v>450</v>
      </c>
      <c r="AX213" s="12" t="s">
        <v>523</v>
      </c>
      <c r="AY213" s="203" t="s">
        <v>598</v>
      </c>
    </row>
    <row r="214" spans="2:65" s="1" customFormat="1" ht="16.5" customHeight="1">
      <c r="B214" s="34"/>
      <c r="C214" s="180" t="s">
        <v>892</v>
      </c>
      <c r="D214" s="180" t="s">
        <v>600</v>
      </c>
      <c r="E214" s="181" t="s">
        <v>1072</v>
      </c>
      <c r="F214" s="182" t="s">
        <v>1073</v>
      </c>
      <c r="G214" s="183" t="s">
        <v>700</v>
      </c>
      <c r="H214" s="184">
        <v>588.4</v>
      </c>
      <c r="I214" s="185"/>
      <c r="J214" s="186">
        <f>ROUND(I214*H214,2)</f>
        <v>0</v>
      </c>
      <c r="K214" s="182" t="s">
        <v>447</v>
      </c>
      <c r="L214" s="38"/>
      <c r="M214" s="187" t="s">
        <v>447</v>
      </c>
      <c r="N214" s="188" t="s">
        <v>487</v>
      </c>
      <c r="O214" s="60"/>
      <c r="P214" s="189">
        <f>O214*H214</f>
        <v>0</v>
      </c>
      <c r="Q214" s="189">
        <v>0</v>
      </c>
      <c r="R214" s="189">
        <f>Q214*H214</f>
        <v>0</v>
      </c>
      <c r="S214" s="189">
        <v>0</v>
      </c>
      <c r="T214" s="190">
        <f>S214*H214</f>
        <v>0</v>
      </c>
      <c r="AR214" s="17" t="s">
        <v>605</v>
      </c>
      <c r="AT214" s="17" t="s">
        <v>600</v>
      </c>
      <c r="AU214" s="17" t="s">
        <v>525</v>
      </c>
      <c r="AY214" s="17" t="s">
        <v>598</v>
      </c>
      <c r="BE214" s="191">
        <f>IF(N214="základní",J214,0)</f>
        <v>0</v>
      </c>
      <c r="BF214" s="191">
        <f>IF(N214="snížená",J214,0)</f>
        <v>0</v>
      </c>
      <c r="BG214" s="191">
        <f>IF(N214="zákl. přenesená",J214,0)</f>
        <v>0</v>
      </c>
      <c r="BH214" s="191">
        <f>IF(N214="sníž. přenesená",J214,0)</f>
        <v>0</v>
      </c>
      <c r="BI214" s="191">
        <f>IF(N214="nulová",J214,0)</f>
        <v>0</v>
      </c>
      <c r="BJ214" s="17" t="s">
        <v>523</v>
      </c>
      <c r="BK214" s="191">
        <f>ROUND(I214*H214,2)</f>
        <v>0</v>
      </c>
      <c r="BL214" s="17" t="s">
        <v>605</v>
      </c>
      <c r="BM214" s="17" t="s">
        <v>1074</v>
      </c>
    </row>
    <row r="215" spans="2:65" s="1" customFormat="1" ht="19.5">
      <c r="B215" s="34"/>
      <c r="C215" s="35"/>
      <c r="D215" s="194" t="s">
        <v>919</v>
      </c>
      <c r="E215" s="35"/>
      <c r="F215" s="236" t="s">
        <v>920</v>
      </c>
      <c r="G215" s="35"/>
      <c r="H215" s="35"/>
      <c r="I215" s="110"/>
      <c r="J215" s="35"/>
      <c r="K215" s="35"/>
      <c r="L215" s="38"/>
      <c r="M215" s="237"/>
      <c r="N215" s="60"/>
      <c r="O215" s="60"/>
      <c r="P215" s="60"/>
      <c r="Q215" s="60"/>
      <c r="R215" s="60"/>
      <c r="S215" s="60"/>
      <c r="T215" s="61"/>
      <c r="AT215" s="17" t="s">
        <v>919</v>
      </c>
      <c r="AU215" s="17" t="s">
        <v>525</v>
      </c>
    </row>
    <row r="216" spans="2:65" s="1" customFormat="1" ht="16.5" customHeight="1">
      <c r="B216" s="34"/>
      <c r="C216" s="180" t="s">
        <v>896</v>
      </c>
      <c r="D216" s="180" t="s">
        <v>600</v>
      </c>
      <c r="E216" s="181" t="s">
        <v>947</v>
      </c>
      <c r="F216" s="182" t="s">
        <v>948</v>
      </c>
      <c r="G216" s="183" t="s">
        <v>700</v>
      </c>
      <c r="H216" s="184">
        <v>588.4</v>
      </c>
      <c r="I216" s="185"/>
      <c r="J216" s="186">
        <f>ROUND(I216*H216,2)</f>
        <v>0</v>
      </c>
      <c r="K216" s="182" t="s">
        <v>604</v>
      </c>
      <c r="L216" s="38"/>
      <c r="M216" s="187" t="s">
        <v>447</v>
      </c>
      <c r="N216" s="188" t="s">
        <v>487</v>
      </c>
      <c r="O216" s="60"/>
      <c r="P216" s="189">
        <f>O216*H216</f>
        <v>0</v>
      </c>
      <c r="Q216" s="189">
        <v>0</v>
      </c>
      <c r="R216" s="189">
        <f>Q216*H216</f>
        <v>0</v>
      </c>
      <c r="S216" s="189">
        <v>0</v>
      </c>
      <c r="T216" s="190">
        <f>S216*H216</f>
        <v>0</v>
      </c>
      <c r="AR216" s="17" t="s">
        <v>605</v>
      </c>
      <c r="AT216" s="17" t="s">
        <v>600</v>
      </c>
      <c r="AU216" s="17" t="s">
        <v>525</v>
      </c>
      <c r="AY216" s="17" t="s">
        <v>598</v>
      </c>
      <c r="BE216" s="191">
        <f>IF(N216="základní",J216,0)</f>
        <v>0</v>
      </c>
      <c r="BF216" s="191">
        <f>IF(N216="snížená",J216,0)</f>
        <v>0</v>
      </c>
      <c r="BG216" s="191">
        <f>IF(N216="zákl. přenesená",J216,0)</f>
        <v>0</v>
      </c>
      <c r="BH216" s="191">
        <f>IF(N216="sníž. přenesená",J216,0)</f>
        <v>0</v>
      </c>
      <c r="BI216" s="191">
        <f>IF(N216="nulová",J216,0)</f>
        <v>0</v>
      </c>
      <c r="BJ216" s="17" t="s">
        <v>523</v>
      </c>
      <c r="BK216" s="191">
        <f>ROUND(I216*H216,2)</f>
        <v>0</v>
      </c>
      <c r="BL216" s="17" t="s">
        <v>605</v>
      </c>
      <c r="BM216" s="17" t="s">
        <v>949</v>
      </c>
    </row>
    <row r="217" spans="2:65" s="1" customFormat="1" ht="16.5" customHeight="1">
      <c r="B217" s="34"/>
      <c r="C217" s="180" t="s">
        <v>900</v>
      </c>
      <c r="D217" s="180" t="s">
        <v>600</v>
      </c>
      <c r="E217" s="181" t="s">
        <v>952</v>
      </c>
      <c r="F217" s="182" t="s">
        <v>953</v>
      </c>
      <c r="G217" s="183" t="s">
        <v>700</v>
      </c>
      <c r="H217" s="184">
        <v>588.4</v>
      </c>
      <c r="I217" s="185"/>
      <c r="J217" s="186">
        <f>ROUND(I217*H217,2)</f>
        <v>0</v>
      </c>
      <c r="K217" s="182" t="s">
        <v>604</v>
      </c>
      <c r="L217" s="38"/>
      <c r="M217" s="187" t="s">
        <v>447</v>
      </c>
      <c r="N217" s="188" t="s">
        <v>487</v>
      </c>
      <c r="O217" s="60"/>
      <c r="P217" s="189">
        <f>O217*H217</f>
        <v>0</v>
      </c>
      <c r="Q217" s="189">
        <v>0</v>
      </c>
      <c r="R217" s="189">
        <f>Q217*H217</f>
        <v>0</v>
      </c>
      <c r="S217" s="189">
        <v>0</v>
      </c>
      <c r="T217" s="190">
        <f>S217*H217</f>
        <v>0</v>
      </c>
      <c r="AR217" s="17" t="s">
        <v>605</v>
      </c>
      <c r="AT217" s="17" t="s">
        <v>600</v>
      </c>
      <c r="AU217" s="17" t="s">
        <v>525</v>
      </c>
      <c r="AY217" s="17" t="s">
        <v>598</v>
      </c>
      <c r="BE217" s="191">
        <f>IF(N217="základní",J217,0)</f>
        <v>0</v>
      </c>
      <c r="BF217" s="191">
        <f>IF(N217="snížená",J217,0)</f>
        <v>0</v>
      </c>
      <c r="BG217" s="191">
        <f>IF(N217="zákl. přenesená",J217,0)</f>
        <v>0</v>
      </c>
      <c r="BH217" s="191">
        <f>IF(N217="sníž. přenesená",J217,0)</f>
        <v>0</v>
      </c>
      <c r="BI217" s="191">
        <f>IF(N217="nulová",J217,0)</f>
        <v>0</v>
      </c>
      <c r="BJ217" s="17" t="s">
        <v>523</v>
      </c>
      <c r="BK217" s="191">
        <f>ROUND(I217*H217,2)</f>
        <v>0</v>
      </c>
      <c r="BL217" s="17" t="s">
        <v>605</v>
      </c>
      <c r="BM217" s="17" t="s">
        <v>954</v>
      </c>
    </row>
    <row r="218" spans="2:65" s="1" customFormat="1" ht="16.5" customHeight="1">
      <c r="B218" s="34"/>
      <c r="C218" s="180" t="s">
        <v>904</v>
      </c>
      <c r="D218" s="180" t="s">
        <v>600</v>
      </c>
      <c r="E218" s="181" t="s">
        <v>960</v>
      </c>
      <c r="F218" s="182" t="s">
        <v>961</v>
      </c>
      <c r="G218" s="183" t="s">
        <v>962</v>
      </c>
      <c r="H218" s="184">
        <v>2</v>
      </c>
      <c r="I218" s="185"/>
      <c r="J218" s="186">
        <f>ROUND(I218*H218,2)</f>
        <v>0</v>
      </c>
      <c r="K218" s="182" t="s">
        <v>604</v>
      </c>
      <c r="L218" s="38"/>
      <c r="M218" s="187" t="s">
        <v>447</v>
      </c>
      <c r="N218" s="188" t="s">
        <v>487</v>
      </c>
      <c r="O218" s="60"/>
      <c r="P218" s="189">
        <f>O218*H218</f>
        <v>0</v>
      </c>
      <c r="Q218" s="189">
        <v>0.46009</v>
      </c>
      <c r="R218" s="189">
        <f>Q218*H218</f>
        <v>0.92018</v>
      </c>
      <c r="S218" s="189">
        <v>0</v>
      </c>
      <c r="T218" s="190">
        <f>S218*H218</f>
        <v>0</v>
      </c>
      <c r="AR218" s="17" t="s">
        <v>605</v>
      </c>
      <c r="AT218" s="17" t="s">
        <v>600</v>
      </c>
      <c r="AU218" s="17" t="s">
        <v>525</v>
      </c>
      <c r="AY218" s="17" t="s">
        <v>598</v>
      </c>
      <c r="BE218" s="191">
        <f>IF(N218="základní",J218,0)</f>
        <v>0</v>
      </c>
      <c r="BF218" s="191">
        <f>IF(N218="snížená",J218,0)</f>
        <v>0</v>
      </c>
      <c r="BG218" s="191">
        <f>IF(N218="zákl. přenesená",J218,0)</f>
        <v>0</v>
      </c>
      <c r="BH218" s="191">
        <f>IF(N218="sníž. přenesená",J218,0)</f>
        <v>0</v>
      </c>
      <c r="BI218" s="191">
        <f>IF(N218="nulová",J218,0)</f>
        <v>0</v>
      </c>
      <c r="BJ218" s="17" t="s">
        <v>523</v>
      </c>
      <c r="BK218" s="191">
        <f>ROUND(I218*H218,2)</f>
        <v>0</v>
      </c>
      <c r="BL218" s="17" t="s">
        <v>605</v>
      </c>
      <c r="BM218" s="17" t="s">
        <v>963</v>
      </c>
    </row>
    <row r="219" spans="2:65" s="11" customFormat="1" ht="22.9" customHeight="1">
      <c r="B219" s="164"/>
      <c r="C219" s="165"/>
      <c r="D219" s="166" t="s">
        <v>515</v>
      </c>
      <c r="E219" s="178" t="s">
        <v>646</v>
      </c>
      <c r="F219" s="178" t="s">
        <v>973</v>
      </c>
      <c r="G219" s="165"/>
      <c r="H219" s="165"/>
      <c r="I219" s="168"/>
      <c r="J219" s="179">
        <f>BK219</f>
        <v>0</v>
      </c>
      <c r="K219" s="165"/>
      <c r="L219" s="170"/>
      <c r="M219" s="171"/>
      <c r="N219" s="172"/>
      <c r="O219" s="172"/>
      <c r="P219" s="173">
        <f>SUM(P220:P225)</f>
        <v>0</v>
      </c>
      <c r="Q219" s="172"/>
      <c r="R219" s="173">
        <f>SUM(R220:R225)</f>
        <v>0.90342</v>
      </c>
      <c r="S219" s="172"/>
      <c r="T219" s="174">
        <f>SUM(T220:T225)</f>
        <v>0</v>
      </c>
      <c r="AR219" s="175" t="s">
        <v>523</v>
      </c>
      <c r="AT219" s="176" t="s">
        <v>515</v>
      </c>
      <c r="AU219" s="176" t="s">
        <v>523</v>
      </c>
      <c r="AY219" s="175" t="s">
        <v>598</v>
      </c>
      <c r="BK219" s="177">
        <f>SUM(BK220:BK225)</f>
        <v>0</v>
      </c>
    </row>
    <row r="220" spans="2:65" s="1" customFormat="1" ht="16.5" customHeight="1">
      <c r="B220" s="34"/>
      <c r="C220" s="180" t="s">
        <v>915</v>
      </c>
      <c r="D220" s="180" t="s">
        <v>600</v>
      </c>
      <c r="E220" s="181" t="s">
        <v>169</v>
      </c>
      <c r="F220" s="182" t="s">
        <v>170</v>
      </c>
      <c r="G220" s="183" t="s">
        <v>700</v>
      </c>
      <c r="H220" s="184">
        <v>6</v>
      </c>
      <c r="I220" s="185"/>
      <c r="J220" s="186">
        <f>ROUND(I220*H220,2)</f>
        <v>0</v>
      </c>
      <c r="K220" s="182" t="s">
        <v>604</v>
      </c>
      <c r="L220" s="38"/>
      <c r="M220" s="187" t="s">
        <v>447</v>
      </c>
      <c r="N220" s="188" t="s">
        <v>487</v>
      </c>
      <c r="O220" s="60"/>
      <c r="P220" s="189">
        <f>O220*H220</f>
        <v>0</v>
      </c>
      <c r="Q220" s="189">
        <v>9.1990000000000002E-2</v>
      </c>
      <c r="R220" s="189">
        <f>Q220*H220</f>
        <v>0.55193999999999999</v>
      </c>
      <c r="S220" s="189">
        <v>0</v>
      </c>
      <c r="T220" s="190">
        <f>S220*H220</f>
        <v>0</v>
      </c>
      <c r="AR220" s="17" t="s">
        <v>605</v>
      </c>
      <c r="AT220" s="17" t="s">
        <v>600</v>
      </c>
      <c r="AU220" s="17" t="s">
        <v>525</v>
      </c>
      <c r="AY220" s="17" t="s">
        <v>598</v>
      </c>
      <c r="BE220" s="191">
        <f>IF(N220="základní",J220,0)</f>
        <v>0</v>
      </c>
      <c r="BF220" s="191">
        <f>IF(N220="snížená",J220,0)</f>
        <v>0</v>
      </c>
      <c r="BG220" s="191">
        <f>IF(N220="zákl. přenesená",J220,0)</f>
        <v>0</v>
      </c>
      <c r="BH220" s="191">
        <f>IF(N220="sníž. přenesená",J220,0)</f>
        <v>0</v>
      </c>
      <c r="BI220" s="191">
        <f>IF(N220="nulová",J220,0)</f>
        <v>0</v>
      </c>
      <c r="BJ220" s="17" t="s">
        <v>523</v>
      </c>
      <c r="BK220" s="191">
        <f>ROUND(I220*H220,2)</f>
        <v>0</v>
      </c>
      <c r="BL220" s="17" t="s">
        <v>605</v>
      </c>
      <c r="BM220" s="17" t="s">
        <v>171</v>
      </c>
    </row>
    <row r="221" spans="2:65" s="1" customFormat="1" ht="16.5" customHeight="1">
      <c r="B221" s="34"/>
      <c r="C221" s="226" t="s">
        <v>922</v>
      </c>
      <c r="D221" s="226" t="s">
        <v>712</v>
      </c>
      <c r="E221" s="227" t="s">
        <v>172</v>
      </c>
      <c r="F221" s="228" t="s">
        <v>173</v>
      </c>
      <c r="G221" s="229" t="s">
        <v>700</v>
      </c>
      <c r="H221" s="230">
        <v>6.06</v>
      </c>
      <c r="I221" s="231"/>
      <c r="J221" s="232">
        <f>ROUND(I221*H221,2)</f>
        <v>0</v>
      </c>
      <c r="K221" s="228" t="s">
        <v>604</v>
      </c>
      <c r="L221" s="233"/>
      <c r="M221" s="234" t="s">
        <v>447</v>
      </c>
      <c r="N221" s="235" t="s">
        <v>487</v>
      </c>
      <c r="O221" s="60"/>
      <c r="P221" s="189">
        <f>O221*H221</f>
        <v>0</v>
      </c>
      <c r="Q221" s="189">
        <v>5.8000000000000003E-2</v>
      </c>
      <c r="R221" s="189">
        <f>Q221*H221</f>
        <v>0.35148000000000001</v>
      </c>
      <c r="S221" s="189">
        <v>0</v>
      </c>
      <c r="T221" s="190">
        <f>S221*H221</f>
        <v>0</v>
      </c>
      <c r="AR221" s="17" t="s">
        <v>639</v>
      </c>
      <c r="AT221" s="17" t="s">
        <v>712</v>
      </c>
      <c r="AU221" s="17" t="s">
        <v>525</v>
      </c>
      <c r="AY221" s="17" t="s">
        <v>598</v>
      </c>
      <c r="BE221" s="191">
        <f>IF(N221="základní",J221,0)</f>
        <v>0</v>
      </c>
      <c r="BF221" s="191">
        <f>IF(N221="snížená",J221,0)</f>
        <v>0</v>
      </c>
      <c r="BG221" s="191">
        <f>IF(N221="zákl. přenesená",J221,0)</f>
        <v>0</v>
      </c>
      <c r="BH221" s="191">
        <f>IF(N221="sníž. přenesená",J221,0)</f>
        <v>0</v>
      </c>
      <c r="BI221" s="191">
        <f>IF(N221="nulová",J221,0)</f>
        <v>0</v>
      </c>
      <c r="BJ221" s="17" t="s">
        <v>523</v>
      </c>
      <c r="BK221" s="191">
        <f>ROUND(I221*H221,2)</f>
        <v>0</v>
      </c>
      <c r="BL221" s="17" t="s">
        <v>605</v>
      </c>
      <c r="BM221" s="17" t="s">
        <v>174</v>
      </c>
    </row>
    <row r="222" spans="2:65" s="12" customFormat="1">
      <c r="B222" s="192"/>
      <c r="C222" s="193"/>
      <c r="D222" s="194" t="s">
        <v>607</v>
      </c>
      <c r="E222" s="193"/>
      <c r="F222" s="196" t="s">
        <v>175</v>
      </c>
      <c r="G222" s="193"/>
      <c r="H222" s="197">
        <v>6.06</v>
      </c>
      <c r="I222" s="198"/>
      <c r="J222" s="193"/>
      <c r="K222" s="193"/>
      <c r="L222" s="199"/>
      <c r="M222" s="200"/>
      <c r="N222" s="201"/>
      <c r="O222" s="201"/>
      <c r="P222" s="201"/>
      <c r="Q222" s="201"/>
      <c r="R222" s="201"/>
      <c r="S222" s="201"/>
      <c r="T222" s="202"/>
      <c r="AT222" s="203" t="s">
        <v>607</v>
      </c>
      <c r="AU222" s="203" t="s">
        <v>525</v>
      </c>
      <c r="AV222" s="12" t="s">
        <v>525</v>
      </c>
      <c r="AW222" s="12" t="s">
        <v>450</v>
      </c>
      <c r="AX222" s="12" t="s">
        <v>523</v>
      </c>
      <c r="AY222" s="203" t="s">
        <v>598</v>
      </c>
    </row>
    <row r="223" spans="2:65" s="1" customFormat="1" ht="16.5" customHeight="1">
      <c r="B223" s="34"/>
      <c r="C223" s="180" t="s">
        <v>928</v>
      </c>
      <c r="D223" s="180" t="s">
        <v>600</v>
      </c>
      <c r="E223" s="181" t="s">
        <v>975</v>
      </c>
      <c r="F223" s="182" t="s">
        <v>976</v>
      </c>
      <c r="G223" s="183" t="s">
        <v>700</v>
      </c>
      <c r="H223" s="184">
        <v>220</v>
      </c>
      <c r="I223" s="185"/>
      <c r="J223" s="186">
        <f>ROUND(I223*H223,2)</f>
        <v>0</v>
      </c>
      <c r="K223" s="182" t="s">
        <v>604</v>
      </c>
      <c r="L223" s="38"/>
      <c r="M223" s="187" t="s">
        <v>447</v>
      </c>
      <c r="N223" s="188" t="s">
        <v>487</v>
      </c>
      <c r="O223" s="60"/>
      <c r="P223" s="189">
        <f>O223*H223</f>
        <v>0</v>
      </c>
      <c r="Q223" s="189">
        <v>0</v>
      </c>
      <c r="R223" s="189">
        <f>Q223*H223</f>
        <v>0</v>
      </c>
      <c r="S223" s="189">
        <v>0</v>
      </c>
      <c r="T223" s="190">
        <f>S223*H223</f>
        <v>0</v>
      </c>
      <c r="AR223" s="17" t="s">
        <v>605</v>
      </c>
      <c r="AT223" s="17" t="s">
        <v>600</v>
      </c>
      <c r="AU223" s="17" t="s">
        <v>525</v>
      </c>
      <c r="AY223" s="17" t="s">
        <v>598</v>
      </c>
      <c r="BE223" s="191">
        <f>IF(N223="základní",J223,0)</f>
        <v>0</v>
      </c>
      <c r="BF223" s="191">
        <f>IF(N223="snížená",J223,0)</f>
        <v>0</v>
      </c>
      <c r="BG223" s="191">
        <f>IF(N223="zákl. přenesená",J223,0)</f>
        <v>0</v>
      </c>
      <c r="BH223" s="191">
        <f>IF(N223="sníž. přenesená",J223,0)</f>
        <v>0</v>
      </c>
      <c r="BI223" s="191">
        <f>IF(N223="nulová",J223,0)</f>
        <v>0</v>
      </c>
      <c r="BJ223" s="17" t="s">
        <v>523</v>
      </c>
      <c r="BK223" s="191">
        <f>ROUND(I223*H223,2)</f>
        <v>0</v>
      </c>
      <c r="BL223" s="17" t="s">
        <v>605</v>
      </c>
      <c r="BM223" s="17" t="s">
        <v>977</v>
      </c>
    </row>
    <row r="224" spans="2:65" s="1" customFormat="1" ht="16.5" customHeight="1">
      <c r="B224" s="34"/>
      <c r="C224" s="180" t="s">
        <v>932</v>
      </c>
      <c r="D224" s="180" t="s">
        <v>600</v>
      </c>
      <c r="E224" s="181" t="s">
        <v>979</v>
      </c>
      <c r="F224" s="182" t="s">
        <v>980</v>
      </c>
      <c r="G224" s="183" t="s">
        <v>700</v>
      </c>
      <c r="H224" s="184">
        <v>220</v>
      </c>
      <c r="I224" s="185"/>
      <c r="J224" s="186">
        <f>ROUND(I224*H224,2)</f>
        <v>0</v>
      </c>
      <c r="K224" s="182" t="s">
        <v>604</v>
      </c>
      <c r="L224" s="38"/>
      <c r="M224" s="187" t="s">
        <v>447</v>
      </c>
      <c r="N224" s="188" t="s">
        <v>487</v>
      </c>
      <c r="O224" s="60"/>
      <c r="P224" s="189">
        <f>O224*H224</f>
        <v>0</v>
      </c>
      <c r="Q224" s="189">
        <v>0</v>
      </c>
      <c r="R224" s="189">
        <f>Q224*H224</f>
        <v>0</v>
      </c>
      <c r="S224" s="189">
        <v>0</v>
      </c>
      <c r="T224" s="190">
        <f>S224*H224</f>
        <v>0</v>
      </c>
      <c r="AR224" s="17" t="s">
        <v>605</v>
      </c>
      <c r="AT224" s="17" t="s">
        <v>600</v>
      </c>
      <c r="AU224" s="17" t="s">
        <v>525</v>
      </c>
      <c r="AY224" s="17" t="s">
        <v>598</v>
      </c>
      <c r="BE224" s="191">
        <f>IF(N224="základní",J224,0)</f>
        <v>0</v>
      </c>
      <c r="BF224" s="191">
        <f>IF(N224="snížená",J224,0)</f>
        <v>0</v>
      </c>
      <c r="BG224" s="191">
        <f>IF(N224="zákl. přenesená",J224,0)</f>
        <v>0</v>
      </c>
      <c r="BH224" s="191">
        <f>IF(N224="sníž. přenesená",J224,0)</f>
        <v>0</v>
      </c>
      <c r="BI224" s="191">
        <f>IF(N224="nulová",J224,0)</f>
        <v>0</v>
      </c>
      <c r="BJ224" s="17" t="s">
        <v>523</v>
      </c>
      <c r="BK224" s="191">
        <f>ROUND(I224*H224,2)</f>
        <v>0</v>
      </c>
      <c r="BL224" s="17" t="s">
        <v>605</v>
      </c>
      <c r="BM224" s="17" t="s">
        <v>981</v>
      </c>
    </row>
    <row r="225" spans="2:65" s="1" customFormat="1" ht="16.5" customHeight="1">
      <c r="B225" s="34"/>
      <c r="C225" s="180" t="s">
        <v>937</v>
      </c>
      <c r="D225" s="180" t="s">
        <v>600</v>
      </c>
      <c r="E225" s="181" t="s">
        <v>983</v>
      </c>
      <c r="F225" s="182" t="s">
        <v>984</v>
      </c>
      <c r="G225" s="183" t="s">
        <v>700</v>
      </c>
      <c r="H225" s="184">
        <v>220</v>
      </c>
      <c r="I225" s="185"/>
      <c r="J225" s="186">
        <f>ROUND(I225*H225,2)</f>
        <v>0</v>
      </c>
      <c r="K225" s="182" t="s">
        <v>604</v>
      </c>
      <c r="L225" s="38"/>
      <c r="M225" s="187" t="s">
        <v>447</v>
      </c>
      <c r="N225" s="188" t="s">
        <v>487</v>
      </c>
      <c r="O225" s="60"/>
      <c r="P225" s="189">
        <f>O225*H225</f>
        <v>0</v>
      </c>
      <c r="Q225" s="189">
        <v>0</v>
      </c>
      <c r="R225" s="189">
        <f>Q225*H225</f>
        <v>0</v>
      </c>
      <c r="S225" s="189">
        <v>0</v>
      </c>
      <c r="T225" s="190">
        <f>S225*H225</f>
        <v>0</v>
      </c>
      <c r="AR225" s="17" t="s">
        <v>605</v>
      </c>
      <c r="AT225" s="17" t="s">
        <v>600</v>
      </c>
      <c r="AU225" s="17" t="s">
        <v>525</v>
      </c>
      <c r="AY225" s="17" t="s">
        <v>598</v>
      </c>
      <c r="BE225" s="191">
        <f>IF(N225="základní",J225,0)</f>
        <v>0</v>
      </c>
      <c r="BF225" s="191">
        <f>IF(N225="snížená",J225,0)</f>
        <v>0</v>
      </c>
      <c r="BG225" s="191">
        <f>IF(N225="zákl. přenesená",J225,0)</f>
        <v>0</v>
      </c>
      <c r="BH225" s="191">
        <f>IF(N225="sníž. přenesená",J225,0)</f>
        <v>0</v>
      </c>
      <c r="BI225" s="191">
        <f>IF(N225="nulová",J225,0)</f>
        <v>0</v>
      </c>
      <c r="BJ225" s="17" t="s">
        <v>523</v>
      </c>
      <c r="BK225" s="191">
        <f>ROUND(I225*H225,2)</f>
        <v>0</v>
      </c>
      <c r="BL225" s="17" t="s">
        <v>605</v>
      </c>
      <c r="BM225" s="17" t="s">
        <v>985</v>
      </c>
    </row>
    <row r="226" spans="2:65" s="11" customFormat="1" ht="22.9" customHeight="1">
      <c r="B226" s="164"/>
      <c r="C226" s="165"/>
      <c r="D226" s="166" t="s">
        <v>515</v>
      </c>
      <c r="E226" s="178" t="s">
        <v>986</v>
      </c>
      <c r="F226" s="178" t="s">
        <v>987</v>
      </c>
      <c r="G226" s="165"/>
      <c r="H226" s="165"/>
      <c r="I226" s="168"/>
      <c r="J226" s="179">
        <f>BK226</f>
        <v>0</v>
      </c>
      <c r="K226" s="165"/>
      <c r="L226" s="170"/>
      <c r="M226" s="171"/>
      <c r="N226" s="172"/>
      <c r="O226" s="172"/>
      <c r="P226" s="173">
        <f>SUM(P227:P235)</f>
        <v>0</v>
      </c>
      <c r="Q226" s="172"/>
      <c r="R226" s="173">
        <f>SUM(R227:R235)</f>
        <v>0</v>
      </c>
      <c r="S226" s="172"/>
      <c r="T226" s="174">
        <f>SUM(T227:T235)</f>
        <v>0</v>
      </c>
      <c r="AR226" s="175" t="s">
        <v>523</v>
      </c>
      <c r="AT226" s="176" t="s">
        <v>515</v>
      </c>
      <c r="AU226" s="176" t="s">
        <v>523</v>
      </c>
      <c r="AY226" s="175" t="s">
        <v>598</v>
      </c>
      <c r="BK226" s="177">
        <f>SUM(BK227:BK235)</f>
        <v>0</v>
      </c>
    </row>
    <row r="227" spans="2:65" s="1" customFormat="1" ht="16.5" customHeight="1">
      <c r="B227" s="34"/>
      <c r="C227" s="180" t="s">
        <v>941</v>
      </c>
      <c r="D227" s="180" t="s">
        <v>600</v>
      </c>
      <c r="E227" s="181" t="s">
        <v>989</v>
      </c>
      <c r="F227" s="182" t="s">
        <v>990</v>
      </c>
      <c r="G227" s="183" t="s">
        <v>768</v>
      </c>
      <c r="H227" s="184">
        <v>138.53700000000001</v>
      </c>
      <c r="I227" s="185"/>
      <c r="J227" s="186">
        <f>ROUND(I227*H227,2)</f>
        <v>0</v>
      </c>
      <c r="K227" s="182" t="s">
        <v>604</v>
      </c>
      <c r="L227" s="38"/>
      <c r="M227" s="187" t="s">
        <v>447</v>
      </c>
      <c r="N227" s="188" t="s">
        <v>487</v>
      </c>
      <c r="O227" s="60"/>
      <c r="P227" s="189">
        <f>O227*H227</f>
        <v>0</v>
      </c>
      <c r="Q227" s="189">
        <v>0</v>
      </c>
      <c r="R227" s="189">
        <f>Q227*H227</f>
        <v>0</v>
      </c>
      <c r="S227" s="189">
        <v>0</v>
      </c>
      <c r="T227" s="190">
        <f>S227*H227</f>
        <v>0</v>
      </c>
      <c r="AR227" s="17" t="s">
        <v>605</v>
      </c>
      <c r="AT227" s="17" t="s">
        <v>600</v>
      </c>
      <c r="AU227" s="17" t="s">
        <v>525</v>
      </c>
      <c r="AY227" s="17" t="s">
        <v>598</v>
      </c>
      <c r="BE227" s="191">
        <f>IF(N227="základní",J227,0)</f>
        <v>0</v>
      </c>
      <c r="BF227" s="191">
        <f>IF(N227="snížená",J227,0)</f>
        <v>0</v>
      </c>
      <c r="BG227" s="191">
        <f>IF(N227="zákl. přenesená",J227,0)</f>
        <v>0</v>
      </c>
      <c r="BH227" s="191">
        <f>IF(N227="sníž. přenesená",J227,0)</f>
        <v>0</v>
      </c>
      <c r="BI227" s="191">
        <f>IF(N227="nulová",J227,0)</f>
        <v>0</v>
      </c>
      <c r="BJ227" s="17" t="s">
        <v>523</v>
      </c>
      <c r="BK227" s="191">
        <f>ROUND(I227*H227,2)</f>
        <v>0</v>
      </c>
      <c r="BL227" s="17" t="s">
        <v>605</v>
      </c>
      <c r="BM227" s="17" t="s">
        <v>991</v>
      </c>
    </row>
    <row r="228" spans="2:65" s="1" customFormat="1" ht="16.5" customHeight="1">
      <c r="B228" s="34"/>
      <c r="C228" s="180" t="s">
        <v>946</v>
      </c>
      <c r="D228" s="180" t="s">
        <v>600</v>
      </c>
      <c r="E228" s="181" t="s">
        <v>993</v>
      </c>
      <c r="F228" s="182" t="s">
        <v>994</v>
      </c>
      <c r="G228" s="183" t="s">
        <v>768</v>
      </c>
      <c r="H228" s="184">
        <v>1939.518</v>
      </c>
      <c r="I228" s="185"/>
      <c r="J228" s="186">
        <f>ROUND(I228*H228,2)</f>
        <v>0</v>
      </c>
      <c r="K228" s="182" t="s">
        <v>604</v>
      </c>
      <c r="L228" s="38"/>
      <c r="M228" s="187" t="s">
        <v>447</v>
      </c>
      <c r="N228" s="188" t="s">
        <v>487</v>
      </c>
      <c r="O228" s="60"/>
      <c r="P228" s="189">
        <f>O228*H228</f>
        <v>0</v>
      </c>
      <c r="Q228" s="189">
        <v>0</v>
      </c>
      <c r="R228" s="189">
        <f>Q228*H228</f>
        <v>0</v>
      </c>
      <c r="S228" s="189">
        <v>0</v>
      </c>
      <c r="T228" s="190">
        <f>S228*H228</f>
        <v>0</v>
      </c>
      <c r="AR228" s="17" t="s">
        <v>605</v>
      </c>
      <c r="AT228" s="17" t="s">
        <v>600</v>
      </c>
      <c r="AU228" s="17" t="s">
        <v>525</v>
      </c>
      <c r="AY228" s="17" t="s">
        <v>598</v>
      </c>
      <c r="BE228" s="191">
        <f>IF(N228="základní",J228,0)</f>
        <v>0</v>
      </c>
      <c r="BF228" s="191">
        <f>IF(N228="snížená",J228,0)</f>
        <v>0</v>
      </c>
      <c r="BG228" s="191">
        <f>IF(N228="zákl. přenesená",J228,0)</f>
        <v>0</v>
      </c>
      <c r="BH228" s="191">
        <f>IF(N228="sníž. přenesená",J228,0)</f>
        <v>0</v>
      </c>
      <c r="BI228" s="191">
        <f>IF(N228="nulová",J228,0)</f>
        <v>0</v>
      </c>
      <c r="BJ228" s="17" t="s">
        <v>523</v>
      </c>
      <c r="BK228" s="191">
        <f>ROUND(I228*H228,2)</f>
        <v>0</v>
      </c>
      <c r="BL228" s="17" t="s">
        <v>605</v>
      </c>
      <c r="BM228" s="17" t="s">
        <v>995</v>
      </c>
    </row>
    <row r="229" spans="2:65" s="12" customFormat="1">
      <c r="B229" s="192"/>
      <c r="C229" s="193"/>
      <c r="D229" s="194" t="s">
        <v>607</v>
      </c>
      <c r="E229" s="193"/>
      <c r="F229" s="196" t="s">
        <v>176</v>
      </c>
      <c r="G229" s="193"/>
      <c r="H229" s="197">
        <v>1939.518</v>
      </c>
      <c r="I229" s="198"/>
      <c r="J229" s="193"/>
      <c r="K229" s="193"/>
      <c r="L229" s="199"/>
      <c r="M229" s="200"/>
      <c r="N229" s="201"/>
      <c r="O229" s="201"/>
      <c r="P229" s="201"/>
      <c r="Q229" s="201"/>
      <c r="R229" s="201"/>
      <c r="S229" s="201"/>
      <c r="T229" s="202"/>
      <c r="AT229" s="203" t="s">
        <v>607</v>
      </c>
      <c r="AU229" s="203" t="s">
        <v>525</v>
      </c>
      <c r="AV229" s="12" t="s">
        <v>525</v>
      </c>
      <c r="AW229" s="12" t="s">
        <v>450</v>
      </c>
      <c r="AX229" s="12" t="s">
        <v>523</v>
      </c>
      <c r="AY229" s="203" t="s">
        <v>598</v>
      </c>
    </row>
    <row r="230" spans="2:65" s="1" customFormat="1" ht="16.5" customHeight="1">
      <c r="B230" s="34"/>
      <c r="C230" s="180" t="s">
        <v>951</v>
      </c>
      <c r="D230" s="180" t="s">
        <v>600</v>
      </c>
      <c r="E230" s="181" t="s">
        <v>998</v>
      </c>
      <c r="F230" s="182" t="s">
        <v>999</v>
      </c>
      <c r="G230" s="183" t="s">
        <v>768</v>
      </c>
      <c r="H230" s="184">
        <v>43.101999999999997</v>
      </c>
      <c r="I230" s="185"/>
      <c r="J230" s="186">
        <f>ROUND(I230*H230,2)</f>
        <v>0</v>
      </c>
      <c r="K230" s="182" t="s">
        <v>604</v>
      </c>
      <c r="L230" s="38"/>
      <c r="M230" s="187" t="s">
        <v>447</v>
      </c>
      <c r="N230" s="188" t="s">
        <v>487</v>
      </c>
      <c r="O230" s="60"/>
      <c r="P230" s="189">
        <f>O230*H230</f>
        <v>0</v>
      </c>
      <c r="Q230" s="189">
        <v>0</v>
      </c>
      <c r="R230" s="189">
        <f>Q230*H230</f>
        <v>0</v>
      </c>
      <c r="S230" s="189">
        <v>0</v>
      </c>
      <c r="T230" s="190">
        <f>S230*H230</f>
        <v>0</v>
      </c>
      <c r="AR230" s="17" t="s">
        <v>605</v>
      </c>
      <c r="AT230" s="17" t="s">
        <v>600</v>
      </c>
      <c r="AU230" s="17" t="s">
        <v>525</v>
      </c>
      <c r="AY230" s="17" t="s">
        <v>598</v>
      </c>
      <c r="BE230" s="191">
        <f>IF(N230="základní",J230,0)</f>
        <v>0</v>
      </c>
      <c r="BF230" s="191">
        <f>IF(N230="snížená",J230,0)</f>
        <v>0</v>
      </c>
      <c r="BG230" s="191">
        <f>IF(N230="zákl. přenesená",J230,0)</f>
        <v>0</v>
      </c>
      <c r="BH230" s="191">
        <f>IF(N230="sníž. přenesená",J230,0)</f>
        <v>0</v>
      </c>
      <c r="BI230" s="191">
        <f>IF(N230="nulová",J230,0)</f>
        <v>0</v>
      </c>
      <c r="BJ230" s="17" t="s">
        <v>523</v>
      </c>
      <c r="BK230" s="191">
        <f>ROUND(I230*H230,2)</f>
        <v>0</v>
      </c>
      <c r="BL230" s="17" t="s">
        <v>605</v>
      </c>
      <c r="BM230" s="17" t="s">
        <v>1000</v>
      </c>
    </row>
    <row r="231" spans="2:65" s="12" customFormat="1">
      <c r="B231" s="192"/>
      <c r="C231" s="193"/>
      <c r="D231" s="194" t="s">
        <v>607</v>
      </c>
      <c r="E231" s="195" t="s">
        <v>447</v>
      </c>
      <c r="F231" s="196" t="s">
        <v>177</v>
      </c>
      <c r="G231" s="193"/>
      <c r="H231" s="197">
        <v>43.101999999999997</v>
      </c>
      <c r="I231" s="198"/>
      <c r="J231" s="193"/>
      <c r="K231" s="193"/>
      <c r="L231" s="199"/>
      <c r="M231" s="200"/>
      <c r="N231" s="201"/>
      <c r="O231" s="201"/>
      <c r="P231" s="201"/>
      <c r="Q231" s="201"/>
      <c r="R231" s="201"/>
      <c r="S231" s="201"/>
      <c r="T231" s="202"/>
      <c r="AT231" s="203" t="s">
        <v>607</v>
      </c>
      <c r="AU231" s="203" t="s">
        <v>525</v>
      </c>
      <c r="AV231" s="12" t="s">
        <v>525</v>
      </c>
      <c r="AW231" s="12" t="s">
        <v>478</v>
      </c>
      <c r="AX231" s="12" t="s">
        <v>523</v>
      </c>
      <c r="AY231" s="203" t="s">
        <v>598</v>
      </c>
    </row>
    <row r="232" spans="2:65" s="1" customFormat="1" ht="16.5" customHeight="1">
      <c r="B232" s="34"/>
      <c r="C232" s="180" t="s">
        <v>956</v>
      </c>
      <c r="D232" s="180" t="s">
        <v>600</v>
      </c>
      <c r="E232" s="181" t="s">
        <v>1003</v>
      </c>
      <c r="F232" s="182" t="s">
        <v>1004</v>
      </c>
      <c r="G232" s="183" t="s">
        <v>768</v>
      </c>
      <c r="H232" s="184">
        <v>26.914999999999999</v>
      </c>
      <c r="I232" s="185"/>
      <c r="J232" s="186">
        <f>ROUND(I232*H232,2)</f>
        <v>0</v>
      </c>
      <c r="K232" s="182" t="s">
        <v>604</v>
      </c>
      <c r="L232" s="38"/>
      <c r="M232" s="187" t="s">
        <v>447</v>
      </c>
      <c r="N232" s="188" t="s">
        <v>487</v>
      </c>
      <c r="O232" s="60"/>
      <c r="P232" s="189">
        <f>O232*H232</f>
        <v>0</v>
      </c>
      <c r="Q232" s="189">
        <v>0</v>
      </c>
      <c r="R232" s="189">
        <f>Q232*H232</f>
        <v>0</v>
      </c>
      <c r="S232" s="189">
        <v>0</v>
      </c>
      <c r="T232" s="190">
        <f>S232*H232</f>
        <v>0</v>
      </c>
      <c r="AR232" s="17" t="s">
        <v>605</v>
      </c>
      <c r="AT232" s="17" t="s">
        <v>600</v>
      </c>
      <c r="AU232" s="17" t="s">
        <v>525</v>
      </c>
      <c r="AY232" s="17" t="s">
        <v>598</v>
      </c>
      <c r="BE232" s="191">
        <f>IF(N232="základní",J232,0)</f>
        <v>0</v>
      </c>
      <c r="BF232" s="191">
        <f>IF(N232="snížená",J232,0)</f>
        <v>0</v>
      </c>
      <c r="BG232" s="191">
        <f>IF(N232="zákl. přenesená",J232,0)</f>
        <v>0</v>
      </c>
      <c r="BH232" s="191">
        <f>IF(N232="sníž. přenesená",J232,0)</f>
        <v>0</v>
      </c>
      <c r="BI232" s="191">
        <f>IF(N232="nulová",J232,0)</f>
        <v>0</v>
      </c>
      <c r="BJ232" s="17" t="s">
        <v>523</v>
      </c>
      <c r="BK232" s="191">
        <f>ROUND(I232*H232,2)</f>
        <v>0</v>
      </c>
      <c r="BL232" s="17" t="s">
        <v>605</v>
      </c>
      <c r="BM232" s="17" t="s">
        <v>1005</v>
      </c>
    </row>
    <row r="233" spans="2:65" s="12" customFormat="1">
      <c r="B233" s="192"/>
      <c r="C233" s="193"/>
      <c r="D233" s="194" t="s">
        <v>607</v>
      </c>
      <c r="E233" s="195" t="s">
        <v>447</v>
      </c>
      <c r="F233" s="196" t="s">
        <v>178</v>
      </c>
      <c r="G233" s="193"/>
      <c r="H233" s="197">
        <v>26.914999999999999</v>
      </c>
      <c r="I233" s="198"/>
      <c r="J233" s="193"/>
      <c r="K233" s="193"/>
      <c r="L233" s="199"/>
      <c r="M233" s="200"/>
      <c r="N233" s="201"/>
      <c r="O233" s="201"/>
      <c r="P233" s="201"/>
      <c r="Q233" s="201"/>
      <c r="R233" s="201"/>
      <c r="S233" s="201"/>
      <c r="T233" s="202"/>
      <c r="AT233" s="203" t="s">
        <v>607</v>
      </c>
      <c r="AU233" s="203" t="s">
        <v>525</v>
      </c>
      <c r="AV233" s="12" t="s">
        <v>525</v>
      </c>
      <c r="AW233" s="12" t="s">
        <v>478</v>
      </c>
      <c r="AX233" s="12" t="s">
        <v>523</v>
      </c>
      <c r="AY233" s="203" t="s">
        <v>598</v>
      </c>
    </row>
    <row r="234" spans="2:65" s="1" customFormat="1" ht="16.5" customHeight="1">
      <c r="B234" s="34"/>
      <c r="C234" s="180" t="s">
        <v>822</v>
      </c>
      <c r="D234" s="180" t="s">
        <v>600</v>
      </c>
      <c r="E234" s="181" t="s">
        <v>1008</v>
      </c>
      <c r="F234" s="182" t="s">
        <v>1009</v>
      </c>
      <c r="G234" s="183" t="s">
        <v>768</v>
      </c>
      <c r="H234" s="184">
        <v>61.76</v>
      </c>
      <c r="I234" s="185"/>
      <c r="J234" s="186">
        <f>ROUND(I234*H234,2)</f>
        <v>0</v>
      </c>
      <c r="K234" s="182" t="s">
        <v>604</v>
      </c>
      <c r="L234" s="38"/>
      <c r="M234" s="187" t="s">
        <v>447</v>
      </c>
      <c r="N234" s="188" t="s">
        <v>487</v>
      </c>
      <c r="O234" s="60"/>
      <c r="P234" s="189">
        <f>O234*H234</f>
        <v>0</v>
      </c>
      <c r="Q234" s="189">
        <v>0</v>
      </c>
      <c r="R234" s="189">
        <f>Q234*H234</f>
        <v>0</v>
      </c>
      <c r="S234" s="189">
        <v>0</v>
      </c>
      <c r="T234" s="190">
        <f>S234*H234</f>
        <v>0</v>
      </c>
      <c r="AR234" s="17" t="s">
        <v>605</v>
      </c>
      <c r="AT234" s="17" t="s">
        <v>600</v>
      </c>
      <c r="AU234" s="17" t="s">
        <v>525</v>
      </c>
      <c r="AY234" s="17" t="s">
        <v>598</v>
      </c>
      <c r="BE234" s="191">
        <f>IF(N234="základní",J234,0)</f>
        <v>0</v>
      </c>
      <c r="BF234" s="191">
        <f>IF(N234="snížená",J234,0)</f>
        <v>0</v>
      </c>
      <c r="BG234" s="191">
        <f>IF(N234="zákl. přenesená",J234,0)</f>
        <v>0</v>
      </c>
      <c r="BH234" s="191">
        <f>IF(N234="sníž. přenesená",J234,0)</f>
        <v>0</v>
      </c>
      <c r="BI234" s="191">
        <f>IF(N234="nulová",J234,0)</f>
        <v>0</v>
      </c>
      <c r="BJ234" s="17" t="s">
        <v>523</v>
      </c>
      <c r="BK234" s="191">
        <f>ROUND(I234*H234,2)</f>
        <v>0</v>
      </c>
      <c r="BL234" s="17" t="s">
        <v>605</v>
      </c>
      <c r="BM234" s="17" t="s">
        <v>1010</v>
      </c>
    </row>
    <row r="235" spans="2:65" s="12" customFormat="1">
      <c r="B235" s="192"/>
      <c r="C235" s="193"/>
      <c r="D235" s="194" t="s">
        <v>607</v>
      </c>
      <c r="E235" s="195" t="s">
        <v>447</v>
      </c>
      <c r="F235" s="196" t="s">
        <v>179</v>
      </c>
      <c r="G235" s="193"/>
      <c r="H235" s="197">
        <v>61.76</v>
      </c>
      <c r="I235" s="198"/>
      <c r="J235" s="193"/>
      <c r="K235" s="193"/>
      <c r="L235" s="199"/>
      <c r="M235" s="200"/>
      <c r="N235" s="201"/>
      <c r="O235" s="201"/>
      <c r="P235" s="201"/>
      <c r="Q235" s="201"/>
      <c r="R235" s="201"/>
      <c r="S235" s="201"/>
      <c r="T235" s="202"/>
      <c r="AT235" s="203" t="s">
        <v>607</v>
      </c>
      <c r="AU235" s="203" t="s">
        <v>525</v>
      </c>
      <c r="AV235" s="12" t="s">
        <v>525</v>
      </c>
      <c r="AW235" s="12" t="s">
        <v>478</v>
      </c>
      <c r="AX235" s="12" t="s">
        <v>523</v>
      </c>
      <c r="AY235" s="203" t="s">
        <v>598</v>
      </c>
    </row>
    <row r="236" spans="2:65" s="11" customFormat="1" ht="22.9" customHeight="1">
      <c r="B236" s="164"/>
      <c r="C236" s="165"/>
      <c r="D236" s="166" t="s">
        <v>515</v>
      </c>
      <c r="E236" s="178" t="s">
        <v>1012</v>
      </c>
      <c r="F236" s="178" t="s">
        <v>1013</v>
      </c>
      <c r="G236" s="165"/>
      <c r="H236" s="165"/>
      <c r="I236" s="168"/>
      <c r="J236" s="179">
        <f>BK236</f>
        <v>0</v>
      </c>
      <c r="K236" s="165"/>
      <c r="L236" s="170"/>
      <c r="M236" s="171"/>
      <c r="N236" s="172"/>
      <c r="O236" s="172"/>
      <c r="P236" s="173">
        <f>P237</f>
        <v>0</v>
      </c>
      <c r="Q236" s="172"/>
      <c r="R236" s="173">
        <f>R237</f>
        <v>0</v>
      </c>
      <c r="S236" s="172"/>
      <c r="T236" s="174">
        <f>T237</f>
        <v>0</v>
      </c>
      <c r="AR236" s="175" t="s">
        <v>523</v>
      </c>
      <c r="AT236" s="176" t="s">
        <v>515</v>
      </c>
      <c r="AU236" s="176" t="s">
        <v>523</v>
      </c>
      <c r="AY236" s="175" t="s">
        <v>598</v>
      </c>
      <c r="BK236" s="177">
        <f>BK237</f>
        <v>0</v>
      </c>
    </row>
    <row r="237" spans="2:65" s="1" customFormat="1" ht="16.5" customHeight="1">
      <c r="B237" s="34"/>
      <c r="C237" s="180" t="s">
        <v>964</v>
      </c>
      <c r="D237" s="180" t="s">
        <v>600</v>
      </c>
      <c r="E237" s="181" t="s">
        <v>1015</v>
      </c>
      <c r="F237" s="182" t="s">
        <v>1016</v>
      </c>
      <c r="G237" s="183" t="s">
        <v>768</v>
      </c>
      <c r="H237" s="184">
        <v>501.76100000000002</v>
      </c>
      <c r="I237" s="185"/>
      <c r="J237" s="186">
        <f>ROUND(I237*H237,2)</f>
        <v>0</v>
      </c>
      <c r="K237" s="182" t="s">
        <v>604</v>
      </c>
      <c r="L237" s="38"/>
      <c r="M237" s="238" t="s">
        <v>447</v>
      </c>
      <c r="N237" s="239" t="s">
        <v>487</v>
      </c>
      <c r="O237" s="240"/>
      <c r="P237" s="241">
        <f>O237*H237</f>
        <v>0</v>
      </c>
      <c r="Q237" s="241">
        <v>0</v>
      </c>
      <c r="R237" s="241">
        <f>Q237*H237</f>
        <v>0</v>
      </c>
      <c r="S237" s="241">
        <v>0</v>
      </c>
      <c r="T237" s="242">
        <f>S237*H237</f>
        <v>0</v>
      </c>
      <c r="AR237" s="17" t="s">
        <v>605</v>
      </c>
      <c r="AT237" s="17" t="s">
        <v>600</v>
      </c>
      <c r="AU237" s="17" t="s">
        <v>525</v>
      </c>
      <c r="AY237" s="17" t="s">
        <v>598</v>
      </c>
      <c r="BE237" s="191">
        <f>IF(N237="základní",J237,0)</f>
        <v>0</v>
      </c>
      <c r="BF237" s="191">
        <f>IF(N237="snížená",J237,0)</f>
        <v>0</v>
      </c>
      <c r="BG237" s="191">
        <f>IF(N237="zákl. přenesená",J237,0)</f>
        <v>0</v>
      </c>
      <c r="BH237" s="191">
        <f>IF(N237="sníž. přenesená",J237,0)</f>
        <v>0</v>
      </c>
      <c r="BI237" s="191">
        <f>IF(N237="nulová",J237,0)</f>
        <v>0</v>
      </c>
      <c r="BJ237" s="17" t="s">
        <v>523</v>
      </c>
      <c r="BK237" s="191">
        <f>ROUND(I237*H237,2)</f>
        <v>0</v>
      </c>
      <c r="BL237" s="17" t="s">
        <v>605</v>
      </c>
      <c r="BM237" s="17" t="s">
        <v>1017</v>
      </c>
    </row>
    <row r="238" spans="2:65" s="1" customFormat="1" ht="6.95" customHeight="1">
      <c r="B238" s="46"/>
      <c r="C238" s="47"/>
      <c r="D238" s="47"/>
      <c r="E238" s="47"/>
      <c r="F238" s="47"/>
      <c r="G238" s="47"/>
      <c r="H238" s="47"/>
      <c r="I238" s="132"/>
      <c r="J238" s="47"/>
      <c r="K238" s="47"/>
      <c r="L238" s="38"/>
    </row>
  </sheetData>
  <mergeCells count="12">
    <mergeCell ref="L2:V2"/>
    <mergeCell ref="E50:H50"/>
    <mergeCell ref="E52:H52"/>
    <mergeCell ref="E54:H54"/>
    <mergeCell ref="E86:H86"/>
    <mergeCell ref="E84:H84"/>
    <mergeCell ref="E82:H82"/>
    <mergeCell ref="E7:H7"/>
    <mergeCell ref="E9:H9"/>
    <mergeCell ref="E11:H11"/>
    <mergeCell ref="E20:H20"/>
    <mergeCell ref="E29:H29"/>
  </mergeCells>
  <phoneticPr fontId="0" type="noConversion"/>
  <pageMargins left="0.39374999999999999" right="0.39374999999999999" top="0.39374999999999999" bottom="0.39374999999999999" header="0" footer="0"/>
  <pageSetup orientation="landscape" blackAndWhite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21</vt:i4>
      </vt:variant>
      <vt:variant>
        <vt:lpstr>Pojmenované oblasti</vt:lpstr>
      </vt:variant>
      <vt:variant>
        <vt:i4>15</vt:i4>
      </vt:variant>
    </vt:vector>
  </HeadingPairs>
  <TitlesOfParts>
    <vt:vector size="36" baseType="lpstr">
      <vt:lpstr>Rekapitulace</vt:lpstr>
      <vt:lpstr>Rekapitulace stavby</vt:lpstr>
      <vt:lpstr>SO_01 - Tlakové kanalizač...</vt:lpstr>
      <vt:lpstr>SO_02.1 - Podružné tlakov...</vt:lpstr>
      <vt:lpstr>SO_02.2 - Podružné tlakov...</vt:lpstr>
      <vt:lpstr>SO_03.1 - Domovní čerpací...</vt:lpstr>
      <vt:lpstr>SO_03.2 - Domovní čerpací...</vt:lpstr>
      <vt:lpstr>SO_04 - Tlakové kanalizač...</vt:lpstr>
      <vt:lpstr>SO_05.1 - Podružné tlakov...</vt:lpstr>
      <vt:lpstr>SO_05.2 - Podružné tlakov...</vt:lpstr>
      <vt:lpstr>SO_06.1 - Domovní čerpací...</vt:lpstr>
      <vt:lpstr>SO_06.2 - Domovní čerpací...</vt:lpstr>
      <vt:lpstr>KL+Rekap PS 01</vt:lpstr>
      <vt:lpstr>PS 01</vt:lpstr>
      <vt:lpstr>KL+Rekap PS 01_neuznat</vt:lpstr>
      <vt:lpstr>PS 01_neuznat</vt:lpstr>
      <vt:lpstr>KL+Rekap PS 02</vt:lpstr>
      <vt:lpstr>PS 02</vt:lpstr>
      <vt:lpstr>KL+Rekap PS 02_neuznat</vt:lpstr>
      <vt:lpstr>PS 02_neuznat</vt:lpstr>
      <vt:lpstr>VRN - Vedlejší rozpočtové...</vt:lpstr>
      <vt:lpstr>'KL+Rekap PS 01'!__xlnm.Print_Area</vt:lpstr>
      <vt:lpstr>'KL+Rekap PS 02'!__xlnm.Print_Area</vt:lpstr>
      <vt:lpstr>'PS 01'!__xlnm.Print_Area</vt:lpstr>
      <vt:lpstr>'PS 02'!__xlnm.Print_Area</vt:lpstr>
      <vt:lpstr>'KL+Rekap PS 01'!Excel_BuiltIn_Print_Area</vt:lpstr>
      <vt:lpstr>'KL+Rekap PS 02'!Excel_BuiltIn_Print_Area</vt:lpstr>
      <vt:lpstr>'KL+Rekap PS 01'!Oblast_tisku</vt:lpstr>
      <vt:lpstr>'KL+Rekap PS 01_neuznat'!Oblast_tisku</vt:lpstr>
      <vt:lpstr>'KL+Rekap PS 02'!Oblast_tisku</vt:lpstr>
      <vt:lpstr>'KL+Rekap PS 02_neuznat'!Oblast_tisku</vt:lpstr>
      <vt:lpstr>'PS 01'!Oblast_tisku</vt:lpstr>
      <vt:lpstr>'PS 01_neuznat'!Oblast_tisku</vt:lpstr>
      <vt:lpstr>'PS 02'!Oblast_tisku</vt:lpstr>
      <vt:lpstr>'PS 02_neuznat'!Oblast_tisku</vt:lpstr>
      <vt:lpstr>Rekapitulace!Oblast_tisku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Dita_PC\Pastova</dc:creator>
  <cp:lastModifiedBy>Starosta Klučov</cp:lastModifiedBy>
  <dcterms:created xsi:type="dcterms:W3CDTF">2019-01-22T08:59:04Z</dcterms:created>
  <dcterms:modified xsi:type="dcterms:W3CDTF">2019-01-24T09:29:24Z</dcterms:modified>
</cp:coreProperties>
</file>