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00 - SORMig\009 - SORMIG stavební společnost\005 - ZAKÁZKY\01 - KZS\05 - KZS 2025\18 - KZS Odolov - Malé Svatoňovice REKO\ZL č.1\"/>
    </mc:Choice>
  </mc:AlternateContent>
  <xr:revisionPtr revIDLastSave="0" documentId="13_ncr:1_{4B00755C-F5A0-4CE6-8011-ED4777A83AC4}" xr6:coauthVersionLast="41" xr6:coauthVersionMax="41" xr10:uidLastSave="{00000000-0000-0000-0000-000000000000}"/>
  <bookViews>
    <workbookView xWindow="-41388" yWindow="-4416" windowWidth="41496" windowHeight="16776" xr2:uid="{00000000-000D-0000-FFFF-FFFF00000000}"/>
  </bookViews>
  <sheets>
    <sheet name="Rekapitulace stavby" sheetId="1" r:id="rId1"/>
    <sheet name="1.1 - Změna typu technolo..." sheetId="2" r:id="rId2"/>
    <sheet name="1.2 - Změna sklady podlah..." sheetId="3" r:id="rId3"/>
    <sheet name="1.3 - Doplnění okenních o..." sheetId="4" r:id="rId4"/>
    <sheet name="1.4 - Bourání zdiva + zám..." sheetId="5" r:id="rId5"/>
    <sheet name="1.5 - Dobetonávka základů..." sheetId="6" r:id="rId6"/>
    <sheet name="1.6 - Doplnění ZTI - leža..." sheetId="7" r:id="rId7"/>
  </sheets>
  <definedNames>
    <definedName name="_xlnm._FilterDatabase" localSheetId="1" hidden="1">'1.1 - Změna typu technolo...'!$C$86:$K$102</definedName>
    <definedName name="_xlnm._FilterDatabase" localSheetId="2" hidden="1">'1.2 - Změna sklady podlah...'!$C$89:$K$344</definedName>
    <definedName name="_xlnm._FilterDatabase" localSheetId="3" hidden="1">'1.3 - Doplnění okenních o...'!$C$87:$K$109</definedName>
    <definedName name="_xlnm._FilterDatabase" localSheetId="4" hidden="1">'1.4 - Bourání zdiva + zám...'!$C$91:$K$158</definedName>
    <definedName name="_xlnm._FilterDatabase" localSheetId="5" hidden="1">'1.5 - Dobetonávka základů...'!$C$86:$K$94</definedName>
    <definedName name="_xlnm._FilterDatabase" localSheetId="6" hidden="1">'1.6 - Doplnění ZTI - leža...'!$C$90:$K$168</definedName>
    <definedName name="_xlnm.Print_Titles" localSheetId="1">'1.1 - Změna typu technolo...'!$86:$86</definedName>
    <definedName name="_xlnm.Print_Titles" localSheetId="2">'1.2 - Změna sklady podlah...'!$89:$89</definedName>
    <definedName name="_xlnm.Print_Titles" localSheetId="3">'1.3 - Doplnění okenních o...'!$87:$87</definedName>
    <definedName name="_xlnm.Print_Titles" localSheetId="4">'1.4 - Bourání zdiva + zám...'!$91:$91</definedName>
    <definedName name="_xlnm.Print_Titles" localSheetId="5">'1.5 - Dobetonávka základů...'!$86:$86</definedName>
    <definedName name="_xlnm.Print_Titles" localSheetId="6">'1.6 - Doplnění ZTI - leža...'!$90:$90</definedName>
    <definedName name="_xlnm.Print_Titles" localSheetId="0">'Rekapitulace stavby'!$52:$52</definedName>
    <definedName name="_xlnm.Print_Area" localSheetId="1">'1.1 - Změna typu technolo...'!$C$47:$J$66,'1.1 - Změna typu technolo...'!$C$72:$J$102</definedName>
    <definedName name="_xlnm.Print_Area" localSheetId="2">'1.2 - Změna sklady podlah...'!$C$47:$J$69,'1.2 - Změna sklady podlah...'!$C$75:$J$344</definedName>
    <definedName name="_xlnm.Print_Area" localSheetId="3">'1.3 - Doplnění okenních o...'!$C$47:$J$67,'1.3 - Doplnění okenních o...'!$C$73:$J$109</definedName>
    <definedName name="_xlnm.Print_Area" localSheetId="4">'1.4 - Bourání zdiva + zám...'!$C$47:$J$71,'1.4 - Bourání zdiva + zám...'!$C$77:$J$158</definedName>
    <definedName name="_xlnm.Print_Area" localSheetId="5">'1.5 - Dobetonávka základů...'!$C$47:$J$66,'1.5 - Dobetonávka základů...'!$C$72:$J$94</definedName>
    <definedName name="_xlnm.Print_Area" localSheetId="6">'1.6 - Doplnění ZTI - leža...'!$C$47:$J$70,'1.6 - Doplnění ZTI - leža...'!$C$76:$J$168</definedName>
    <definedName name="_xlnm.Print_Area" localSheetId="0">'Rekapitulace stavby'!$D$4:$AO$36,'Rekapitulace stavby'!$C$42:$AQ$62</definedName>
  </definedNames>
  <calcPr calcId="191029"/>
</workbook>
</file>

<file path=xl/calcChain.xml><?xml version="1.0" encoding="utf-8"?>
<calcChain xmlns="http://schemas.openxmlformats.org/spreadsheetml/2006/main">
  <c r="J39" i="7" l="1"/>
  <c r="J38" i="7"/>
  <c r="AY61" i="1" s="1"/>
  <c r="J37" i="7"/>
  <c r="AX61" i="1" s="1"/>
  <c r="BI167" i="7"/>
  <c r="BH167" i="7"/>
  <c r="BG167" i="7"/>
  <c r="BE167" i="7"/>
  <c r="T167" i="7"/>
  <c r="R167" i="7"/>
  <c r="P167" i="7"/>
  <c r="BI165" i="7"/>
  <c r="BH165" i="7"/>
  <c r="BG165" i="7"/>
  <c r="BE165" i="7"/>
  <c r="T165" i="7"/>
  <c r="R165" i="7"/>
  <c r="P165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BI159" i="7"/>
  <c r="BH159" i="7"/>
  <c r="BG159" i="7"/>
  <c r="BE159" i="7"/>
  <c r="T159" i="7"/>
  <c r="R159" i="7"/>
  <c r="P159" i="7"/>
  <c r="BI157" i="7"/>
  <c r="BH157" i="7"/>
  <c r="BG157" i="7"/>
  <c r="BE157" i="7"/>
  <c r="T157" i="7"/>
  <c r="R157" i="7"/>
  <c r="P157" i="7"/>
  <c r="BI113" i="7"/>
  <c r="BH113" i="7"/>
  <c r="BG113" i="7"/>
  <c r="BE113" i="7"/>
  <c r="T113" i="7"/>
  <c r="R113" i="7"/>
  <c r="P113" i="7"/>
  <c r="BI111" i="7"/>
  <c r="BH111" i="7"/>
  <c r="BG111" i="7"/>
  <c r="BE111" i="7"/>
  <c r="T111" i="7"/>
  <c r="R111" i="7"/>
  <c r="P111" i="7"/>
  <c r="BI110" i="7"/>
  <c r="BH110" i="7"/>
  <c r="BG110" i="7"/>
  <c r="BE110" i="7"/>
  <c r="T110" i="7"/>
  <c r="R110" i="7"/>
  <c r="P110" i="7"/>
  <c r="BI109" i="7"/>
  <c r="BH109" i="7"/>
  <c r="BG109" i="7"/>
  <c r="BE109" i="7"/>
  <c r="T109" i="7"/>
  <c r="R109" i="7"/>
  <c r="P109" i="7"/>
  <c r="BI108" i="7"/>
  <c r="BH108" i="7"/>
  <c r="BG108" i="7"/>
  <c r="BE108" i="7"/>
  <c r="T108" i="7"/>
  <c r="R108" i="7"/>
  <c r="P108" i="7"/>
  <c r="BI107" i="7"/>
  <c r="BH107" i="7"/>
  <c r="BG107" i="7"/>
  <c r="BE107" i="7"/>
  <c r="T107" i="7"/>
  <c r="R107" i="7"/>
  <c r="P107" i="7"/>
  <c r="BI106" i="7"/>
  <c r="BH106" i="7"/>
  <c r="BG106" i="7"/>
  <c r="BE106" i="7"/>
  <c r="T106" i="7"/>
  <c r="R106" i="7"/>
  <c r="P106" i="7"/>
  <c r="BI105" i="7"/>
  <c r="BH105" i="7"/>
  <c r="BG105" i="7"/>
  <c r="BE105" i="7"/>
  <c r="T105" i="7"/>
  <c r="R105" i="7"/>
  <c r="P105" i="7"/>
  <c r="BI103" i="7"/>
  <c r="BH103" i="7"/>
  <c r="BG103" i="7"/>
  <c r="BE103" i="7"/>
  <c r="T103" i="7"/>
  <c r="R103" i="7"/>
  <c r="P103" i="7"/>
  <c r="BI102" i="7"/>
  <c r="BH102" i="7"/>
  <c r="BG102" i="7"/>
  <c r="BE102" i="7"/>
  <c r="T102" i="7"/>
  <c r="R102" i="7"/>
  <c r="P102" i="7"/>
  <c r="BI101" i="7"/>
  <c r="BH101" i="7"/>
  <c r="BG101" i="7"/>
  <c r="BE101" i="7"/>
  <c r="T101" i="7"/>
  <c r="R101" i="7"/>
  <c r="P101" i="7"/>
  <c r="BI99" i="7"/>
  <c r="BH99" i="7"/>
  <c r="BG99" i="7"/>
  <c r="BE99" i="7"/>
  <c r="T99" i="7"/>
  <c r="R99" i="7"/>
  <c r="P99" i="7"/>
  <c r="BI98" i="7"/>
  <c r="BH98" i="7"/>
  <c r="BG98" i="7"/>
  <c r="BE98" i="7"/>
  <c r="T98" i="7"/>
  <c r="R98" i="7"/>
  <c r="P98" i="7"/>
  <c r="BI97" i="7"/>
  <c r="BH97" i="7"/>
  <c r="BG97" i="7"/>
  <c r="BE97" i="7"/>
  <c r="T97" i="7"/>
  <c r="R97" i="7"/>
  <c r="P97" i="7"/>
  <c r="BI95" i="7"/>
  <c r="BH95" i="7"/>
  <c r="BG95" i="7"/>
  <c r="BE95" i="7"/>
  <c r="T95" i="7"/>
  <c r="R95" i="7"/>
  <c r="P95" i="7"/>
  <c r="BI94" i="7"/>
  <c r="BH94" i="7"/>
  <c r="BG94" i="7"/>
  <c r="BE94" i="7"/>
  <c r="T94" i="7"/>
  <c r="R94" i="7"/>
  <c r="P94" i="7"/>
  <c r="J88" i="7"/>
  <c r="J87" i="7"/>
  <c r="F87" i="7"/>
  <c r="F85" i="7"/>
  <c r="E83" i="7"/>
  <c r="J59" i="7"/>
  <c r="J58" i="7"/>
  <c r="F58" i="7"/>
  <c r="F56" i="7"/>
  <c r="E54" i="7"/>
  <c r="J20" i="7"/>
  <c r="E20" i="7"/>
  <c r="F88" i="7" s="1"/>
  <c r="J19" i="7"/>
  <c r="J14" i="7"/>
  <c r="J85" i="7"/>
  <c r="E7" i="7"/>
  <c r="E79" i="7" s="1"/>
  <c r="J39" i="6"/>
  <c r="J38" i="6"/>
  <c r="AY60" i="1" s="1"/>
  <c r="J37" i="6"/>
  <c r="AX60" i="1"/>
  <c r="BI92" i="6"/>
  <c r="BH92" i="6"/>
  <c r="BG92" i="6"/>
  <c r="BE92" i="6"/>
  <c r="T92" i="6"/>
  <c r="R92" i="6"/>
  <c r="P92" i="6"/>
  <c r="BI90" i="6"/>
  <c r="BH90" i="6"/>
  <c r="BG90" i="6"/>
  <c r="BE90" i="6"/>
  <c r="T90" i="6"/>
  <c r="R90" i="6"/>
  <c r="P90" i="6"/>
  <c r="J84" i="6"/>
  <c r="J83" i="6"/>
  <c r="F83" i="6"/>
  <c r="F81" i="6"/>
  <c r="E79" i="6"/>
  <c r="J59" i="6"/>
  <c r="J58" i="6"/>
  <c r="F58" i="6"/>
  <c r="F56" i="6"/>
  <c r="E54" i="6"/>
  <c r="J20" i="6"/>
  <c r="E20" i="6"/>
  <c r="F84" i="6" s="1"/>
  <c r="J19" i="6"/>
  <c r="J14" i="6"/>
  <c r="J81" i="6" s="1"/>
  <c r="E7" i="6"/>
  <c r="E75" i="6"/>
  <c r="J39" i="5"/>
  <c r="J38" i="5"/>
  <c r="AY59" i="1" s="1"/>
  <c r="J37" i="5"/>
  <c r="AX59" i="1"/>
  <c r="BI148" i="5"/>
  <c r="BH148" i="5"/>
  <c r="BG148" i="5"/>
  <c r="BE148" i="5"/>
  <c r="T148" i="5"/>
  <c r="R148" i="5"/>
  <c r="R138" i="5" s="1"/>
  <c r="R137" i="5" s="1"/>
  <c r="P148" i="5"/>
  <c r="BI139" i="5"/>
  <c r="BH139" i="5"/>
  <c r="BG139" i="5"/>
  <c r="BE139" i="5"/>
  <c r="T139" i="5"/>
  <c r="T138" i="5" s="1"/>
  <c r="T137" i="5" s="1"/>
  <c r="R139" i="5"/>
  <c r="P139" i="5"/>
  <c r="P138" i="5" s="1"/>
  <c r="P137" i="5" s="1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27" i="5"/>
  <c r="BH127" i="5"/>
  <c r="BG127" i="5"/>
  <c r="BE127" i="5"/>
  <c r="T127" i="5"/>
  <c r="R127" i="5"/>
  <c r="P127" i="5"/>
  <c r="BI118" i="5"/>
  <c r="BH118" i="5"/>
  <c r="BG118" i="5"/>
  <c r="BE118" i="5"/>
  <c r="T118" i="5"/>
  <c r="R118" i="5"/>
  <c r="P118" i="5"/>
  <c r="BI110" i="5"/>
  <c r="BH110" i="5"/>
  <c r="BG110" i="5"/>
  <c r="BE110" i="5"/>
  <c r="T110" i="5"/>
  <c r="R110" i="5"/>
  <c r="P110" i="5"/>
  <c r="BI103" i="5"/>
  <c r="BH103" i="5"/>
  <c r="BG103" i="5"/>
  <c r="BE103" i="5"/>
  <c r="T103" i="5"/>
  <c r="R103" i="5"/>
  <c r="P103" i="5"/>
  <c r="BI96" i="5"/>
  <c r="BH96" i="5"/>
  <c r="BG96" i="5"/>
  <c r="BE96" i="5"/>
  <c r="T96" i="5"/>
  <c r="R96" i="5"/>
  <c r="P96" i="5"/>
  <c r="J89" i="5"/>
  <c r="J88" i="5"/>
  <c r="F88" i="5"/>
  <c r="F86" i="5"/>
  <c r="E84" i="5"/>
  <c r="J59" i="5"/>
  <c r="J58" i="5"/>
  <c r="F58" i="5"/>
  <c r="F56" i="5"/>
  <c r="E54" i="5"/>
  <c r="J20" i="5"/>
  <c r="E20" i="5"/>
  <c r="F89" i="5" s="1"/>
  <c r="J19" i="5"/>
  <c r="J14" i="5"/>
  <c r="J86" i="5"/>
  <c r="E7" i="5"/>
  <c r="E80" i="5" s="1"/>
  <c r="J39" i="4"/>
  <c r="J38" i="4"/>
  <c r="AY58" i="1" s="1"/>
  <c r="J37" i="4"/>
  <c r="AX58" i="1"/>
  <c r="BI109" i="4"/>
  <c r="BH109" i="4"/>
  <c r="BG109" i="4"/>
  <c r="BE109" i="4"/>
  <c r="T109" i="4"/>
  <c r="R109" i="4"/>
  <c r="P109" i="4"/>
  <c r="BI108" i="4"/>
  <c r="BH108" i="4"/>
  <c r="BG108" i="4"/>
  <c r="BE108" i="4"/>
  <c r="T108" i="4"/>
  <c r="R108" i="4"/>
  <c r="P108" i="4"/>
  <c r="BI106" i="4"/>
  <c r="BH106" i="4"/>
  <c r="BG106" i="4"/>
  <c r="BE106" i="4"/>
  <c r="T106" i="4"/>
  <c r="R106" i="4"/>
  <c r="P106" i="4"/>
  <c r="BI99" i="4"/>
  <c r="BH99" i="4"/>
  <c r="BG99" i="4"/>
  <c r="BE99" i="4"/>
  <c r="T99" i="4"/>
  <c r="R99" i="4"/>
  <c r="P99" i="4"/>
  <c r="BI92" i="4"/>
  <c r="BH92" i="4"/>
  <c r="BG92" i="4"/>
  <c r="BE92" i="4"/>
  <c r="T92" i="4"/>
  <c r="R92" i="4"/>
  <c r="P92" i="4"/>
  <c r="J85" i="4"/>
  <c r="J84" i="4"/>
  <c r="F84" i="4"/>
  <c r="F82" i="4"/>
  <c r="E80" i="4"/>
  <c r="J59" i="4"/>
  <c r="J58" i="4"/>
  <c r="F58" i="4"/>
  <c r="F56" i="4"/>
  <c r="E54" i="4"/>
  <c r="J20" i="4"/>
  <c r="E20" i="4"/>
  <c r="F85" i="4"/>
  <c r="J19" i="4"/>
  <c r="J14" i="4"/>
  <c r="J82" i="4" s="1"/>
  <c r="E7" i="4"/>
  <c r="E50" i="4"/>
  <c r="J39" i="3"/>
  <c r="J38" i="3"/>
  <c r="AY57" i="1"/>
  <c r="J37" i="3"/>
  <c r="AX57" i="1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177" i="3"/>
  <c r="BH177" i="3"/>
  <c r="F38" i="3" s="1"/>
  <c r="BG177" i="3"/>
  <c r="BE177" i="3"/>
  <c r="T177" i="3"/>
  <c r="R177" i="3"/>
  <c r="P177" i="3"/>
  <c r="BI152" i="3"/>
  <c r="BH152" i="3"/>
  <c r="BG152" i="3"/>
  <c r="BE152" i="3"/>
  <c r="T152" i="3"/>
  <c r="R152" i="3"/>
  <c r="P152" i="3"/>
  <c r="BI143" i="3"/>
  <c r="BH143" i="3"/>
  <c r="BG143" i="3"/>
  <c r="BE143" i="3"/>
  <c r="T143" i="3"/>
  <c r="R143" i="3"/>
  <c r="P143" i="3"/>
  <c r="BI103" i="3"/>
  <c r="BH103" i="3"/>
  <c r="BG103" i="3"/>
  <c r="BE103" i="3"/>
  <c r="T103" i="3"/>
  <c r="R103" i="3"/>
  <c r="P103" i="3"/>
  <c r="BI94" i="3"/>
  <c r="BH94" i="3"/>
  <c r="BG94" i="3"/>
  <c r="BE94" i="3"/>
  <c r="T94" i="3"/>
  <c r="T93" i="3"/>
  <c r="T92" i="3" s="1"/>
  <c r="R94" i="3"/>
  <c r="R93" i="3"/>
  <c r="R92" i="3" s="1"/>
  <c r="P94" i="3"/>
  <c r="P93" i="3"/>
  <c r="P92" i="3"/>
  <c r="J87" i="3"/>
  <c r="J86" i="3"/>
  <c r="F86" i="3"/>
  <c r="F84" i="3"/>
  <c r="E82" i="3"/>
  <c r="J59" i="3"/>
  <c r="J58" i="3"/>
  <c r="F58" i="3"/>
  <c r="F56" i="3"/>
  <c r="E54" i="3"/>
  <c r="J20" i="3"/>
  <c r="E20" i="3"/>
  <c r="F59" i="3" s="1"/>
  <c r="J19" i="3"/>
  <c r="J14" i="3"/>
  <c r="J56" i="3"/>
  <c r="E7" i="3"/>
  <c r="E50" i="3" s="1"/>
  <c r="J39" i="2"/>
  <c r="J38" i="2"/>
  <c r="AY56" i="1" s="1"/>
  <c r="J37" i="2"/>
  <c r="AX56" i="1"/>
  <c r="BI96" i="2"/>
  <c r="BH96" i="2"/>
  <c r="BG96" i="2"/>
  <c r="BE96" i="2"/>
  <c r="T96" i="2"/>
  <c r="R96" i="2"/>
  <c r="P96" i="2"/>
  <c r="BI90" i="2"/>
  <c r="BH90" i="2"/>
  <c r="F38" i="2" s="1"/>
  <c r="BG90" i="2"/>
  <c r="F37" i="2" s="1"/>
  <c r="BE90" i="2"/>
  <c r="T90" i="2"/>
  <c r="R90" i="2"/>
  <c r="P90" i="2"/>
  <c r="J84" i="2"/>
  <c r="J83" i="2"/>
  <c r="F83" i="2"/>
  <c r="F81" i="2"/>
  <c r="E79" i="2"/>
  <c r="J59" i="2"/>
  <c r="J58" i="2"/>
  <c r="F58" i="2"/>
  <c r="F56" i="2"/>
  <c r="E54" i="2"/>
  <c r="J20" i="2"/>
  <c r="E20" i="2"/>
  <c r="F84" i="2" s="1"/>
  <c r="J19" i="2"/>
  <c r="J14" i="2"/>
  <c r="J81" i="2" s="1"/>
  <c r="E7" i="2"/>
  <c r="E75" i="2"/>
  <c r="L50" i="1"/>
  <c r="AM50" i="1"/>
  <c r="AM49" i="1"/>
  <c r="L49" i="1"/>
  <c r="AM47" i="1"/>
  <c r="L47" i="1"/>
  <c r="L45" i="1"/>
  <c r="L44" i="1"/>
  <c r="J96" i="2"/>
  <c r="BK90" i="2"/>
  <c r="BK262" i="3"/>
  <c r="BK108" i="4"/>
  <c r="BK134" i="5"/>
  <c r="BK110" i="5"/>
  <c r="BK118" i="5"/>
  <c r="BK92" i="6"/>
  <c r="BK113" i="7"/>
  <c r="BK103" i="7"/>
  <c r="J110" i="7"/>
  <c r="J163" i="7"/>
  <c r="J159" i="7"/>
  <c r="BK108" i="7"/>
  <c r="J102" i="7"/>
  <c r="F39" i="3"/>
  <c r="BK261" i="3"/>
  <c r="J109" i="4"/>
  <c r="J92" i="4"/>
  <c r="J134" i="5"/>
  <c r="J139" i="5"/>
  <c r="BK96" i="5"/>
  <c r="J157" i="7"/>
  <c r="J105" i="7"/>
  <c r="J95" i="7"/>
  <c r="BK157" i="7"/>
  <c r="BK167" i="7"/>
  <c r="BK106" i="7"/>
  <c r="BK107" i="7"/>
  <c r="J94" i="7"/>
  <c r="F35" i="2"/>
  <c r="J94" i="3"/>
  <c r="J261" i="3"/>
  <c r="J177" i="3"/>
  <c r="BK177" i="3"/>
  <c r="J108" i="4"/>
  <c r="J99" i="4"/>
  <c r="J136" i="5"/>
  <c r="BK103" i="5"/>
  <c r="J148" i="5"/>
  <c r="BK90" i="6"/>
  <c r="J109" i="7"/>
  <c r="BK98" i="7"/>
  <c r="BK163" i="7"/>
  <c r="BK159" i="7"/>
  <c r="BK101" i="7"/>
  <c r="BK110" i="7"/>
  <c r="BK102" i="7"/>
  <c r="BK105" i="7"/>
  <c r="BK96" i="2"/>
  <c r="J90" i="2"/>
  <c r="J262" i="3"/>
  <c r="BK152" i="3"/>
  <c r="BK94" i="3"/>
  <c r="J152" i="3"/>
  <c r="BK143" i="3"/>
  <c r="BK92" i="4"/>
  <c r="BK109" i="4"/>
  <c r="BK148" i="5"/>
  <c r="J127" i="5"/>
  <c r="J110" i="5"/>
  <c r="J92" i="6"/>
  <c r="J165" i="7"/>
  <c r="BK111" i="7"/>
  <c r="BK95" i="7"/>
  <c r="J113" i="7"/>
  <c r="BK97" i="7"/>
  <c r="J98" i="7"/>
  <c r="F39" i="2"/>
  <c r="BK103" i="3"/>
  <c r="BK106" i="4"/>
  <c r="J135" i="5"/>
  <c r="BK135" i="5"/>
  <c r="J118" i="5"/>
  <c r="BK127" i="5"/>
  <c r="J90" i="6"/>
  <c r="J101" i="7"/>
  <c r="J167" i="7"/>
  <c r="J108" i="7"/>
  <c r="J97" i="7"/>
  <c r="J107" i="7"/>
  <c r="BK109" i="7"/>
  <c r="J35" i="2"/>
  <c r="AS55" i="1"/>
  <c r="J143" i="3"/>
  <c r="J103" i="3"/>
  <c r="J106" i="4"/>
  <c r="BK99" i="4"/>
  <c r="BK139" i="5"/>
  <c r="BK136" i="5"/>
  <c r="J96" i="5"/>
  <c r="J103" i="5"/>
  <c r="J111" i="7"/>
  <c r="J99" i="7"/>
  <c r="BK165" i="7"/>
  <c r="J161" i="7"/>
  <c r="J103" i="7"/>
  <c r="BK94" i="7"/>
  <c r="BK161" i="7"/>
  <c r="BK99" i="7"/>
  <c r="J106" i="7"/>
  <c r="R89" i="2" l="1"/>
  <c r="R88" i="2"/>
  <c r="R87" i="2"/>
  <c r="R102" i="3"/>
  <c r="R101" i="3"/>
  <c r="R91" i="3"/>
  <c r="R90" i="3" s="1"/>
  <c r="P91" i="4"/>
  <c r="P90" i="4" s="1"/>
  <c r="P89" i="4" s="1"/>
  <c r="P88" i="4" s="1"/>
  <c r="AU58" i="1" s="1"/>
  <c r="BK133" i="5"/>
  <c r="BK126" i="5" s="1"/>
  <c r="J126" i="5" s="1"/>
  <c r="J67" i="5" s="1"/>
  <c r="J133" i="5"/>
  <c r="J68" i="5" s="1"/>
  <c r="T102" i="3"/>
  <c r="T101" i="3" s="1"/>
  <c r="T91" i="3" s="1"/>
  <c r="T90" i="3" s="1"/>
  <c r="P95" i="5"/>
  <c r="P94" i="5"/>
  <c r="R133" i="5"/>
  <c r="R126" i="5" s="1"/>
  <c r="T89" i="2"/>
  <c r="T88" i="2" s="1"/>
  <c r="T87" i="2" s="1"/>
  <c r="BK102" i="3"/>
  <c r="J102" i="3"/>
  <c r="J68" i="3"/>
  <c r="BK91" i="4"/>
  <c r="J91" i="4" s="1"/>
  <c r="J66" i="4" s="1"/>
  <c r="P89" i="6"/>
  <c r="P88" i="6"/>
  <c r="P87" i="6"/>
  <c r="AU60" i="1"/>
  <c r="R93" i="7"/>
  <c r="T96" i="7"/>
  <c r="R104" i="7"/>
  <c r="P89" i="2"/>
  <c r="P88" i="2" s="1"/>
  <c r="P87" i="2" s="1"/>
  <c r="AU56" i="1" s="1"/>
  <c r="R91" i="4"/>
  <c r="R90" i="4"/>
  <c r="R89" i="4"/>
  <c r="R88" i="4" s="1"/>
  <c r="T95" i="5"/>
  <c r="T94" i="5" s="1"/>
  <c r="BK89" i="6"/>
  <c r="BK88" i="6"/>
  <c r="J88" i="6"/>
  <c r="J64" i="6"/>
  <c r="P93" i="7"/>
  <c r="BK96" i="7"/>
  <c r="J96" i="7"/>
  <c r="J66" i="7" s="1"/>
  <c r="P100" i="7"/>
  <c r="BK104" i="7"/>
  <c r="J104" i="7"/>
  <c r="J68" i="7"/>
  <c r="P104" i="7"/>
  <c r="T104" i="7"/>
  <c r="BK89" i="2"/>
  <c r="J89" i="2" s="1"/>
  <c r="J65" i="2" s="1"/>
  <c r="BK95" i="5"/>
  <c r="J95" i="5"/>
  <c r="J66" i="5"/>
  <c r="P133" i="5"/>
  <c r="P126" i="5" s="1"/>
  <c r="T133" i="5"/>
  <c r="T126" i="5" s="1"/>
  <c r="R89" i="6"/>
  <c r="R88" i="6"/>
  <c r="R87" i="6"/>
  <c r="BK93" i="7"/>
  <c r="T93" i="7"/>
  <c r="BK100" i="7"/>
  <c r="J100" i="7"/>
  <c r="J67" i="7" s="1"/>
  <c r="T100" i="7"/>
  <c r="P112" i="7"/>
  <c r="P102" i="3"/>
  <c r="P101" i="3"/>
  <c r="P91" i="3"/>
  <c r="P90" i="3" s="1"/>
  <c r="AU57" i="1" s="1"/>
  <c r="T91" i="4"/>
  <c r="T90" i="4"/>
  <c r="T89" i="4"/>
  <c r="T88" i="4"/>
  <c r="R95" i="5"/>
  <c r="R94" i="5"/>
  <c r="T89" i="6"/>
  <c r="T88" i="6"/>
  <c r="T87" i="6" s="1"/>
  <c r="P96" i="7"/>
  <c r="R96" i="7"/>
  <c r="R100" i="7"/>
  <c r="BK112" i="7"/>
  <c r="J112" i="7"/>
  <c r="J69" i="7" s="1"/>
  <c r="R112" i="7"/>
  <c r="T112" i="7"/>
  <c r="BK93" i="3"/>
  <c r="BK92" i="3" s="1"/>
  <c r="J93" i="3"/>
  <c r="J66" i="3" s="1"/>
  <c r="BK138" i="5"/>
  <c r="J138" i="5" s="1"/>
  <c r="J70" i="5" s="1"/>
  <c r="BF94" i="7"/>
  <c r="BF95" i="7"/>
  <c r="BF108" i="7"/>
  <c r="BK87" i="6"/>
  <c r="J87" i="6" s="1"/>
  <c r="J32" i="6" s="1"/>
  <c r="J56" i="7"/>
  <c r="BF98" i="7"/>
  <c r="BF99" i="7"/>
  <c r="BF106" i="7"/>
  <c r="E50" i="7"/>
  <c r="BF103" i="7"/>
  <c r="BF105" i="7"/>
  <c r="BF157" i="7"/>
  <c r="BF161" i="7"/>
  <c r="J89" i="6"/>
  <c r="J65" i="6"/>
  <c r="BF109" i="7"/>
  <c r="BF163" i="7"/>
  <c r="BF165" i="7"/>
  <c r="F59" i="7"/>
  <c r="BF101" i="7"/>
  <c r="BF102" i="7"/>
  <c r="BF107" i="7"/>
  <c r="BF110" i="7"/>
  <c r="BF111" i="7"/>
  <c r="BF159" i="7"/>
  <c r="BF167" i="7"/>
  <c r="BF97" i="7"/>
  <c r="BF113" i="7"/>
  <c r="J56" i="6"/>
  <c r="BF92" i="6"/>
  <c r="E50" i="6"/>
  <c r="BK94" i="5"/>
  <c r="J94" i="5"/>
  <c r="J65" i="5"/>
  <c r="F59" i="6"/>
  <c r="BF90" i="6"/>
  <c r="BK137" i="5"/>
  <c r="J137" i="5" s="1"/>
  <c r="J69" i="5" s="1"/>
  <c r="F59" i="5"/>
  <c r="BF103" i="5"/>
  <c r="BF127" i="5"/>
  <c r="BF136" i="5"/>
  <c r="J56" i="5"/>
  <c r="BF96" i="5"/>
  <c r="BF118" i="5"/>
  <c r="BF139" i="5"/>
  <c r="BF134" i="5"/>
  <c r="BF135" i="5"/>
  <c r="E50" i="5"/>
  <c r="BF110" i="5"/>
  <c r="BF148" i="5"/>
  <c r="E76" i="4"/>
  <c r="BF108" i="4"/>
  <c r="BF99" i="4"/>
  <c r="BF92" i="4"/>
  <c r="BF109" i="4"/>
  <c r="J56" i="4"/>
  <c r="F59" i="4"/>
  <c r="BF106" i="4"/>
  <c r="BF262" i="3"/>
  <c r="BF94" i="3"/>
  <c r="BF103" i="3"/>
  <c r="BF152" i="3"/>
  <c r="BF177" i="3"/>
  <c r="E78" i="3"/>
  <c r="J84" i="3"/>
  <c r="F87" i="3"/>
  <c r="BF143" i="3"/>
  <c r="BF261" i="3"/>
  <c r="BC57" i="1"/>
  <c r="BD57" i="1"/>
  <c r="BC56" i="1"/>
  <c r="E50" i="2"/>
  <c r="J56" i="2"/>
  <c r="F59" i="2"/>
  <c r="BF90" i="2"/>
  <c r="BF96" i="2"/>
  <c r="BB56" i="1"/>
  <c r="AZ56" i="1"/>
  <c r="AV56" i="1"/>
  <c r="BD56" i="1"/>
  <c r="F35" i="3"/>
  <c r="AZ57" i="1"/>
  <c r="F38" i="6"/>
  <c r="BC60" i="1"/>
  <c r="F35" i="7"/>
  <c r="AZ61" i="1"/>
  <c r="AS54" i="1"/>
  <c r="F39" i="4"/>
  <c r="BD58" i="1"/>
  <c r="F35" i="4"/>
  <c r="AZ58" i="1" s="1"/>
  <c r="J35" i="5"/>
  <c r="AV59" i="1" s="1"/>
  <c r="F39" i="5"/>
  <c r="BD59" i="1"/>
  <c r="J35" i="7"/>
  <c r="AV61" i="1"/>
  <c r="J35" i="4"/>
  <c r="AV58" i="1" s="1"/>
  <c r="F38" i="4"/>
  <c r="BC58" i="1" s="1"/>
  <c r="F35" i="5"/>
  <c r="AZ59" i="1"/>
  <c r="F37" i="5"/>
  <c r="BB59" i="1"/>
  <c r="F39" i="7"/>
  <c r="BD61" i="1" s="1"/>
  <c r="J35" i="3"/>
  <c r="AV57" i="1" s="1"/>
  <c r="F37" i="6"/>
  <c r="BB60" i="1"/>
  <c r="F39" i="6"/>
  <c r="BD60" i="1"/>
  <c r="F37" i="7"/>
  <c r="BB61" i="1" s="1"/>
  <c r="F37" i="4"/>
  <c r="BB58" i="1" s="1"/>
  <c r="F38" i="5"/>
  <c r="BC59" i="1"/>
  <c r="F35" i="6"/>
  <c r="AZ60" i="1"/>
  <c r="F37" i="3"/>
  <c r="BB57" i="1"/>
  <c r="J35" i="6"/>
  <c r="AV60" i="1"/>
  <c r="F38" i="7"/>
  <c r="BC61" i="1" s="1"/>
  <c r="BK90" i="4" l="1"/>
  <c r="J90" i="4" s="1"/>
  <c r="J65" i="4" s="1"/>
  <c r="BK88" i="2"/>
  <c r="J88" i="2" s="1"/>
  <c r="J64" i="2" s="1"/>
  <c r="R93" i="5"/>
  <c r="R92" i="5"/>
  <c r="T92" i="7"/>
  <c r="T91" i="7"/>
  <c r="R92" i="7"/>
  <c r="R91" i="7"/>
  <c r="P93" i="5"/>
  <c r="P92" i="5"/>
  <c r="AU59" i="1"/>
  <c r="P92" i="7"/>
  <c r="P91" i="7"/>
  <c r="AU61" i="1"/>
  <c r="T93" i="5"/>
  <c r="T92" i="5"/>
  <c r="BK92" i="7"/>
  <c r="J92" i="7"/>
  <c r="J64" i="7"/>
  <c r="J93" i="7"/>
  <c r="J65" i="7"/>
  <c r="BK101" i="3"/>
  <c r="J101" i="3"/>
  <c r="J67" i="3"/>
  <c r="AG60" i="1"/>
  <c r="J63" i="6"/>
  <c r="BK93" i="5"/>
  <c r="J93" i="5"/>
  <c r="J64" i="5"/>
  <c r="BK89" i="4"/>
  <c r="J89" i="4"/>
  <c r="J64" i="4"/>
  <c r="J92" i="3"/>
  <c r="J65" i="3"/>
  <c r="BK87" i="2"/>
  <c r="J87" i="2"/>
  <c r="J63" i="2"/>
  <c r="J36" i="3"/>
  <c r="AW57" i="1"/>
  <c r="AT57" i="1"/>
  <c r="AZ55" i="1"/>
  <c r="AV55" i="1" s="1"/>
  <c r="J36" i="2"/>
  <c r="AW56" i="1" s="1"/>
  <c r="AT56" i="1" s="1"/>
  <c r="F36" i="4"/>
  <c r="BA58" i="1"/>
  <c r="F36" i="6"/>
  <c r="BA60" i="1" s="1"/>
  <c r="F36" i="7"/>
  <c r="BA61" i="1"/>
  <c r="F36" i="3"/>
  <c r="BA57" i="1"/>
  <c r="BB55" i="1"/>
  <c r="AX55" i="1"/>
  <c r="F36" i="2"/>
  <c r="BA56" i="1" s="1"/>
  <c r="J36" i="5"/>
  <c r="AW59" i="1" s="1"/>
  <c r="AT59" i="1" s="1"/>
  <c r="J36" i="7"/>
  <c r="AW61" i="1"/>
  <c r="AT61" i="1"/>
  <c r="J36" i="4"/>
  <c r="AW58" i="1" s="1"/>
  <c r="AT58" i="1" s="1"/>
  <c r="J36" i="6"/>
  <c r="AW60" i="1"/>
  <c r="AT60" i="1"/>
  <c r="AN60" i="1" s="1"/>
  <c r="BD55" i="1"/>
  <c r="BD54" i="1"/>
  <c r="W33" i="1" s="1"/>
  <c r="F36" i="5"/>
  <c r="BA59" i="1" s="1"/>
  <c r="BC55" i="1"/>
  <c r="AY55" i="1"/>
  <c r="BK91" i="7" l="1"/>
  <c r="J91" i="7"/>
  <c r="BK91" i="3"/>
  <c r="J91" i="3"/>
  <c r="J64" i="3"/>
  <c r="BK92" i="5"/>
  <c r="J92" i="5" s="1"/>
  <c r="J32" i="5" s="1"/>
  <c r="AG59" i="1" s="1"/>
  <c r="AN59" i="1" s="1"/>
  <c r="J41" i="6"/>
  <c r="BK88" i="4"/>
  <c r="J88" i="4"/>
  <c r="AU55" i="1"/>
  <c r="AU54" i="1"/>
  <c r="J32" i="7"/>
  <c r="AG61" i="1"/>
  <c r="J32" i="4"/>
  <c r="AG58" i="1"/>
  <c r="AN58" i="1" s="1"/>
  <c r="AZ54" i="1"/>
  <c r="W29" i="1"/>
  <c r="J32" i="2"/>
  <c r="AG56" i="1"/>
  <c r="BA55" i="1"/>
  <c r="AW55" i="1"/>
  <c r="AT55" i="1"/>
  <c r="BC54" i="1"/>
  <c r="W32" i="1" s="1"/>
  <c r="BB54" i="1"/>
  <c r="W31" i="1"/>
  <c r="J41" i="7" l="1"/>
  <c r="BK90" i="3"/>
  <c r="J90" i="3"/>
  <c r="J63" i="3"/>
  <c r="J63" i="7"/>
  <c r="J41" i="5"/>
  <c r="J63" i="5"/>
  <c r="J41" i="4"/>
  <c r="J63" i="4"/>
  <c r="J41" i="2"/>
  <c r="AN56" i="1"/>
  <c r="AN61" i="1"/>
  <c r="AY54" i="1"/>
  <c r="AX54" i="1"/>
  <c r="AV54" i="1"/>
  <c r="AK29" i="1"/>
  <c r="BA54" i="1"/>
  <c r="W30" i="1"/>
  <c r="J32" i="3" l="1"/>
  <c r="AG57" i="1"/>
  <c r="AN57" i="1"/>
  <c r="AW54" i="1"/>
  <c r="AK30" i="1" s="1"/>
  <c r="J41" i="3" l="1"/>
  <c r="AG55" i="1"/>
  <c r="AG54" i="1"/>
  <c r="AK26" i="1"/>
  <c r="AT54" i="1"/>
  <c r="AN54" i="1"/>
  <c r="AN55" i="1" l="1"/>
  <c r="AK35" i="1"/>
</calcChain>
</file>

<file path=xl/sharedStrings.xml><?xml version="1.0" encoding="utf-8"?>
<sst xmlns="http://schemas.openxmlformats.org/spreadsheetml/2006/main" count="5067" uniqueCount="521">
  <si>
    <t>Export Komplet</t>
  </si>
  <si>
    <t>VZ</t>
  </si>
  <si>
    <t>2.0</t>
  </si>
  <si>
    <t/>
  </si>
  <si>
    <t>False</t>
  </si>
  <si>
    <t>{8b248397-e656-49b0-9d7a-7da78a104d10}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</si>
  <si>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</si>
  <si>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</si>
  <si>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</si>
  <si>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</si>
  <si>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</si>
  <si>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</si>
  <si>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</si>
  <si>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</si>
  <si>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20250051</t>
  </si>
  <si>
    <t>Stavba:</t>
  </si>
  <si>
    <t>Změna dokončené stavby, Odolov č.p. 35, na p. st. č. 162</t>
  </si>
  <si>
    <t>KSO:</t>
  </si>
  <si>
    <t>CC-CZ:</t>
  </si>
  <si>
    <t>Místo:</t>
  </si>
  <si>
    <t>Odolov</t>
  </si>
  <si>
    <t>Datum:</t>
  </si>
  <si>
    <t>Zadavatel:</t>
  </si>
  <si>
    <t>IČ:</t>
  </si>
  <si>
    <t>00278114</t>
  </si>
  <si>
    <t>Obec Malé Svatoňovice</t>
  </si>
  <si>
    <t>DIČ:</t>
  </si>
  <si>
    <t>Zhotovitel:</t>
  </si>
  <si>
    <t>09063463</t>
  </si>
  <si>
    <t>SORMIG stavební společnost s.r.o.</t>
  </si>
  <si>
    <t>CZ09063463</t>
  </si>
  <si>
    <t>Projektant:</t>
  </si>
  <si>
    <t>69146497</t>
  </si>
  <si>
    <t>Ing. Vladislav Stárek</t>
  </si>
  <si>
    <t>True</t>
  </si>
  <si>
    <t>Zpracovatel:</t>
  </si>
  <si>
    <t>17508398</t>
  </si>
  <si>
    <t>Petr Herzog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</si>
  <si>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</si>
  <si>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</si>
  <si>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</si>
  <si>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</si>
  <si>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</si>
  <si>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</si>
  <si>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</si>
  <si>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</si>
  <si>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</si>
  <si>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</si>
  <si>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</si>
  <si>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</si>
  <si>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</si>
  <si>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</si>
  <si>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</si>
  <si>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</si>
  <si>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</si>
  <si>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</si>
  <si>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</si>
  <si>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</si>
  <si>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</si>
  <si>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</si>
  <si>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</si>
  <si>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</si>
  <si>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</si>
  <si>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</si>
  <si>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</si>
  <si>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</si>
  <si>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</si>
  <si>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</si>
  <si>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</si>
  <si>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</si>
  <si>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</si>
  <si>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</si>
  <si>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</si>
  <si>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</si>
  <si>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</si>
  <si>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</si>
  <si>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</si>
  <si>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</si>
  <si>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ZL č.1</t>
  </si>
  <si>
    <t>Ostatní práce a dodávky nad rámec základního rozpočtu</t>
  </si>
  <si>
    <t>STA</t>
  </si>
  <si>
    <t>1</t>
  </si>
  <si>
    <t>{73125d3c-e60e-42fc-aca8-1ca14aaca310}</t>
  </si>
  <si>
    <t>/</t>
  </si>
  <si>
    <t>1.1</t>
  </si>
  <si>
    <t>Změna typu technologie dodatečné izolace zdiva</t>
  </si>
  <si>
    <t>Soupis</t>
  </si>
  <si>
    <t>2</t>
  </si>
  <si>
    <t>{b404a859-138b-4041-a251-328d38fdd388}</t>
  </si>
  <si>
    <t>1.2</t>
  </si>
  <si>
    <t>Změna sklady podlahové konstrukce</t>
  </si>
  <si>
    <t>{d52a6dee-22f3-43fc-91bd-0ec1ebd88aa9}</t>
  </si>
  <si>
    <t>1.3</t>
  </si>
  <si>
    <t>Doplnění okenních otvorů</t>
  </si>
  <si>
    <t>{b4b2c89e-9026-4980-a7ea-ab54a5f44616}</t>
  </si>
  <si>
    <t>1.4</t>
  </si>
  <si>
    <t>Bourání zdiva + záměna zděných příček za SDK</t>
  </si>
  <si>
    <t>{41096a04-7e81-460b-8568-5fd00fe0a214}</t>
  </si>
  <si>
    <t>1.5</t>
  </si>
  <si>
    <t>Dobetonávka základů pod úrovní terénu zádní strany</t>
  </si>
  <si>
    <t>{4b071691-b440-46e2-85ad-6fa32c21583b}</t>
  </si>
  <si>
    <t>1.6</t>
  </si>
  <si>
    <t>Doplnění ZTI - ležaté kanalizace, podlahového vytápění</t>
  </si>
  <si>
    <t>{f6391b2f-d2a6-4224-a945-0617eb17544a}</t>
  </si>
  <si>
    <t>KRYCÍ LIST SOUPISU PRACÍ</t>
  </si>
  <si>
    <t>Objekt:</t>
  </si>
  <si>
    <t>ZL č.1 - Ostatní práce a dodávky nad rámec základního rozpočtu</t>
  </si>
  <si>
    <t>Soupis:</t>
  </si>
  <si>
    <t>1.1 - Změna typu technologie dodatečné izolace zdiva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</si>
  <si>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</si>
  <si>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</si>
  <si>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</si>
  <si>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</si>
  <si>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</si>
  <si>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</si>
  <si>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</si>
  <si>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</si>
  <si>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</si>
  <si>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</si>
  <si>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</si>
  <si>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</si>
  <si>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</si>
  <si>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</si>
  <si>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</si>
  <si>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</si>
  <si>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</si>
  <si>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</si>
  <si>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</si>
  <si>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</si>
  <si>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</si>
  <si>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</si>
  <si>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</si>
  <si>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</si>
  <si>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</si>
  <si>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319231113</t>
  </si>
  <si>
    <t>Dodatečná izolace zdiva ručním podbouráním výšky otvoru do 300 mm zdiva cihelného, tloušťky přes 300 do 600 mm</t>
  </si>
  <si>
    <t>m2</t>
  </si>
  <si>
    <t>4</t>
  </si>
  <si>
    <t>-1587678494</t>
  </si>
  <si>
    <t>Online PSC</t>
  </si>
  <si>
    <t>https://podminky.urs.cz/item/CS_URS_2025_01/319231113</t>
  </si>
  <si>
    <t>VV</t>
  </si>
  <si>
    <t>"obvodové zdivo" (19*2+15*2)*0,6</t>
  </si>
  <si>
    <t>"vnitřní zdivo" 15*0,6+5*0,5*5+5*0,5+5*0,6+3*0,3</t>
  </si>
  <si>
    <t>Mezisoučet</t>
  </si>
  <si>
    <t>Součet</t>
  </si>
  <si>
    <t>319231213</t>
  </si>
  <si>
    <t>Dodatečná izolace zdiva podřezáním řetězovou pilou zdiva cihelného, tloušťky přes 300 do 600 mm</t>
  </si>
  <si>
    <t>-1738931940</t>
  </si>
  <si>
    <t>"obvod 1.NP"</t>
  </si>
  <si>
    <t>65,38*0,60</t>
  </si>
  <si>
    <t>"odpočet venkovních dveřních otvorů"</t>
  </si>
  <si>
    <t>-0,90*0,60</t>
  </si>
  <si>
    <t>-1,65*0,60</t>
  </si>
  <si>
    <t>1.2 - Změna sklady podlahové konstrukce</t>
  </si>
  <si>
    <t xml:space="preserve">    2 - Zakládání</t>
  </si>
  <si>
    <t xml:space="preserve">      2-01 - Podkladní betonová mazanina - 1.NP</t>
  </si>
  <si>
    <t xml:space="preserve">    9 - Ostatní konstrukce a práce, bourání</t>
  </si>
  <si>
    <t xml:space="preserve">      9-01 - Demontáž a bourání stávající podlahové konstrukce 1.NP</t>
  </si>
  <si>
    <t>Zakládání</t>
  </si>
  <si>
    <t>2-01</t>
  </si>
  <si>
    <t>Podkladní betonová mazanina - 1.NP</t>
  </si>
  <si>
    <t>273321511</t>
  </si>
  <si>
    <t>Základy z betonu železového (bez výztuže) desky z betonu bez zvláštních nároků na prostředí tř. C 25/30</t>
  </si>
  <si>
    <t>m3</t>
  </si>
  <si>
    <t>1133813990</t>
  </si>
  <si>
    <t>"viz PŮDORYS 1.NP - STÁVAJÍCÍ a NOVÝ STAV + ŘEZY A-A a B-B - STÁVAJÍCÍ a NOVÝ STAV + TECHNICKÁ ZPRÁVA"</t>
  </si>
  <si>
    <t>"základová deska (podkladní betonová mazanina) v tl. 15 cm na podsyp ze štěrkodrtě - viz podsyp pod základové konstrukce"</t>
  </si>
  <si>
    <t>-177,89*0,15</t>
  </si>
  <si>
    <t>"skutečnost"  177,89*0,10</t>
  </si>
  <si>
    <t>9</t>
  </si>
  <si>
    <t>Ostatní konstrukce a práce, bourání</t>
  </si>
  <si>
    <t>9-01</t>
  </si>
  <si>
    <t>Demontáž a bourání stávající podlahové konstrukce 1.NP</t>
  </si>
  <si>
    <t>711141811</t>
  </si>
  <si>
    <t>Odstranění izolace proti vodě, vlhkosti a plynům z přitavených pásů NAIP z plochy vodorovné V jednovrstvé</t>
  </si>
  <si>
    <t>16</t>
  </si>
  <si>
    <t>-382794095</t>
  </si>
  <si>
    <t>"viz PŮDORYS 1.NP - STÁVAJÍCÍ STAV + ŘEZY A-A a B-B - STÁVAJÍCÍC STAV + TECHNICKÁ ZPRÁVA"</t>
  </si>
  <si>
    <t>"odstranění stávající hydroizolace podlahy"</t>
  </si>
  <si>
    <t>"Společné prostory"</t>
  </si>
  <si>
    <t>"m.č. 1.1 - Sklípek"</t>
  </si>
  <si>
    <t>1,89</t>
  </si>
  <si>
    <t>"m.č. 1.2 - Sklípek"</t>
  </si>
  <si>
    <t>1,88</t>
  </si>
  <si>
    <t>"m.č. 1.3 - Chodba"</t>
  </si>
  <si>
    <t>16,72</t>
  </si>
  <si>
    <t>"Klubovna SDH"</t>
  </si>
  <si>
    <t>"m.č. 1.5 - Klubovna SDH"</t>
  </si>
  <si>
    <t>49,72</t>
  </si>
  <si>
    <t>"m.č. 1.6 - Kuchyňka"</t>
  </si>
  <si>
    <t>20,90</t>
  </si>
  <si>
    <t>"m.č. 1.7 - Předsíň"</t>
  </si>
  <si>
    <t>8,60</t>
  </si>
  <si>
    <t>"Byt č.1"</t>
  </si>
  <si>
    <t>"m.č. 1.8 - Technická místnost"</t>
  </si>
  <si>
    <t>6,49</t>
  </si>
  <si>
    <t>"m.č. 1.9 - Zádveří"</t>
  </si>
  <si>
    <t>8,07</t>
  </si>
  <si>
    <t>"m.č. 1.10 - Domácí sklad"</t>
  </si>
  <si>
    <t>4,95</t>
  </si>
  <si>
    <t>"m.č. 1.11 - Koupelna s WC"</t>
  </si>
  <si>
    <t>3,95</t>
  </si>
  <si>
    <t>"m.č. 1.12 - Kuchyň"</t>
  </si>
  <si>
    <t>19,66</t>
  </si>
  <si>
    <t>"m.č. 1.13 - Spíž"</t>
  </si>
  <si>
    <t>1,01</t>
  </si>
  <si>
    <t>"m.č. 1.14 - Spíž"</t>
  </si>
  <si>
    <t>"m.č. 1.15 - Obývací pokoj"</t>
  </si>
  <si>
    <t>28,88</t>
  </si>
  <si>
    <t>"m.č. 1.16 - Ložnice"</t>
  </si>
  <si>
    <t>19,75</t>
  </si>
  <si>
    <t>10</t>
  </si>
  <si>
    <t>775511810</t>
  </si>
  <si>
    <t>Demontáž podlah vlysových do suti s lištami přibíjených</t>
  </si>
  <si>
    <t>1883662234</t>
  </si>
  <si>
    <t>"demontáž stávajících podlah z dřevěných vlysů"</t>
  </si>
  <si>
    <t>19,76</t>
  </si>
  <si>
    <t>776201811</t>
  </si>
  <si>
    <t>Demontáž povlakových podlahovin lepených ručně bez podložky</t>
  </si>
  <si>
    <t>-87821859</t>
  </si>
  <si>
    <t>"demontáž stávajících podlah z koberce"</t>
  </si>
  <si>
    <t>49,73</t>
  </si>
  <si>
    <t>"demontáž stávajících podlah z lina"</t>
  </si>
  <si>
    <t>8,63</t>
  </si>
  <si>
    <t>19,69</t>
  </si>
  <si>
    <t>ODPOČET</t>
  </si>
  <si>
    <t>-20,194</t>
  </si>
  <si>
    <t>5</t>
  </si>
  <si>
    <t>965042241</t>
  </si>
  <si>
    <t>Bourání mazanin betonových nebo z litého asfaltu tl. přes 100 mm, plochy přes 4 m2</t>
  </si>
  <si>
    <t>134203751</t>
  </si>
  <si>
    <t>"vybourání stávající základové mazaniny tl. 15 cm"</t>
  </si>
  <si>
    <t>-1,37*0,15</t>
  </si>
  <si>
    <t>-15,13*0,15</t>
  </si>
  <si>
    <t>-49,72*0,15</t>
  </si>
  <si>
    <t>-20,90*0,15</t>
  </si>
  <si>
    <t>-8,54*0,15</t>
  </si>
  <si>
    <t>-6,49*0,15</t>
  </si>
  <si>
    <t>-8,07*0,15</t>
  </si>
  <si>
    <t>-4,55*0,15</t>
  </si>
  <si>
    <t>-3,95*0,15</t>
  </si>
  <si>
    <t>-19,16*0,15</t>
  </si>
  <si>
    <t>-1,01*0,15</t>
  </si>
  <si>
    <t>-28,88*0,15</t>
  </si>
  <si>
    <t>-19,75*0,15</t>
  </si>
  <si>
    <t>"odpočet prostoru 1.PP"</t>
  </si>
  <si>
    <t>11,80*0,15</t>
  </si>
  <si>
    <t>1,37*0,1</t>
  </si>
  <si>
    <t>15,13*0,1</t>
  </si>
  <si>
    <t>49,72*0,1</t>
  </si>
  <si>
    <t>20,90*0,1</t>
  </si>
  <si>
    <t>8,54*0,1</t>
  </si>
  <si>
    <t>6,49*0,1</t>
  </si>
  <si>
    <t>8,07*0,1</t>
  </si>
  <si>
    <t>4,55*0,1</t>
  </si>
  <si>
    <t>3,95*0,1</t>
  </si>
  <si>
    <t>19,16*0,1</t>
  </si>
  <si>
    <t>1,01*0,15</t>
  </si>
  <si>
    <t>1,01*0,1</t>
  </si>
  <si>
    <t>28,88*0,1</t>
  </si>
  <si>
    <t>19,75*0,1</t>
  </si>
  <si>
    <t>-11,80*0,1</t>
  </si>
  <si>
    <t>965049112</t>
  </si>
  <si>
    <t>Bourání mazanin Příplatek k cenám za bourání mazanin betonových se svařovanou sítí, tl. přes 100 mm</t>
  </si>
  <si>
    <t>-465225192</t>
  </si>
  <si>
    <t>7</t>
  </si>
  <si>
    <t>965082923</t>
  </si>
  <si>
    <t>Odstranění násypu pod podlahami nebo ochranného násypu na střechách tl. do 100 mm, plochy přes 2 m2</t>
  </si>
  <si>
    <t>-1539619168</t>
  </si>
  <si>
    <t>"odstranění pískového podsypu pod žb. mazazninou tl. 10 cm"</t>
  </si>
  <si>
    <t>-1,37*0,10</t>
  </si>
  <si>
    <t>-15,13*0,10</t>
  </si>
  <si>
    <t>-49,72*0,10</t>
  </si>
  <si>
    <t>-20,90*0,10</t>
  </si>
  <si>
    <t>-8,54*0,10</t>
  </si>
  <si>
    <t>-6,49*0,10</t>
  </si>
  <si>
    <t>-8,07*0,10</t>
  </si>
  <si>
    <t>-4,55*0,10</t>
  </si>
  <si>
    <t>-3,95*0,10</t>
  </si>
  <si>
    <t>-19,16*0,10</t>
  </si>
  <si>
    <t>-1,01*0,10</t>
  </si>
  <si>
    <t>-28,88*0,10</t>
  </si>
  <si>
    <t>-19,75*0,10</t>
  </si>
  <si>
    <t>11,80*0,10</t>
  </si>
  <si>
    <t>1,37*0,25</t>
  </si>
  <si>
    <t>15,13*0,25</t>
  </si>
  <si>
    <t>49,72*0,25</t>
  </si>
  <si>
    <t>20,90*0,25</t>
  </si>
  <si>
    <t>8,54*0,25</t>
  </si>
  <si>
    <t>6,49*0,25</t>
  </si>
  <si>
    <t>8,07*0,25</t>
  </si>
  <si>
    <t>4,55*0,25</t>
  </si>
  <si>
    <t>3,95*0,25</t>
  </si>
  <si>
    <t>19,16*0,25</t>
  </si>
  <si>
    <t>1,01*0,25</t>
  </si>
  <si>
    <t>28,88*0,25</t>
  </si>
  <si>
    <t>19,75*0,25</t>
  </si>
  <si>
    <t>-11,80*0,25</t>
  </si>
  <si>
    <t>1.3 - Doplnění okenních otvorů</t>
  </si>
  <si>
    <t>PSV - Práce a dodávky PSV</t>
  </si>
  <si>
    <t xml:space="preserve">    766 - Konstrukce truhlářské</t>
  </si>
  <si>
    <t xml:space="preserve">      766-01 - Nové okno v m.č. 0.3; 1.13 a na půdě</t>
  </si>
  <si>
    <t>PSV</t>
  </si>
  <si>
    <t>Práce a dodávky PSV</t>
  </si>
  <si>
    <t>766</t>
  </si>
  <si>
    <t>Konstrukce truhlářské</t>
  </si>
  <si>
    <t>766-01</t>
  </si>
  <si>
    <t>Nové okno v m.č. 0.3; 1.13 a na půdě</t>
  </si>
  <si>
    <t>766622216</t>
  </si>
  <si>
    <t>Montáž oken plastových plochy do 1 m2 včetně montáže rámu otevíravých do zdiva</t>
  </si>
  <si>
    <t>kus</t>
  </si>
  <si>
    <t>708013628</t>
  </si>
  <si>
    <t>okno sklep 0,6*0,6</t>
  </si>
  <si>
    <t>okno 2.NP 0,6*0,9</t>
  </si>
  <si>
    <t>M</t>
  </si>
  <si>
    <t>61140049</t>
  </si>
  <si>
    <t>okno plastové otevíravé/sklopné dvojsklo do plochy 1m2- přesný typ bude vybrán investorem!</t>
  </si>
  <si>
    <t>32</t>
  </si>
  <si>
    <t>1156474902</t>
  </si>
  <si>
    <t>0,6*0,6</t>
  </si>
  <si>
    <t>0,6*0,9</t>
  </si>
  <si>
    <t>766694116</t>
  </si>
  <si>
    <t>Montáž ostatních truhlářských konstrukcí parapetních desek dřevěných nebo plastových šířky do 300 mm</t>
  </si>
  <si>
    <t>m</t>
  </si>
  <si>
    <t>-1718546509</t>
  </si>
  <si>
    <t>0,6+0,9</t>
  </si>
  <si>
    <t>60794102</t>
  </si>
  <si>
    <t>parapet dřevotřískový vnitřní povrch laminátový š 260mm - přesný typ bude vybrán investorem!</t>
  </si>
  <si>
    <t>-151272166</t>
  </si>
  <si>
    <t>998766103</t>
  </si>
  <si>
    <t>Přesun hmot pro konstrukce truhlářské stanovený z hmotnosti přesunovaného materiálu vodorovná dopravní vzdálenost do 50 m základní v objektech výšky přes 12 do 24 m</t>
  </si>
  <si>
    <t>t</t>
  </si>
  <si>
    <t>-404116299</t>
  </si>
  <si>
    <t>1.4 - Bourání zdiva + záměna zděných příček za SDK</t>
  </si>
  <si>
    <t xml:space="preserve">      3-01 - Nové příčky a zazdívky - 1.NP</t>
  </si>
  <si>
    <t xml:space="preserve">      9-05 - Odvoz sutě a skládkovné</t>
  </si>
  <si>
    <t xml:space="preserve">    763 - Konstrukce suché výstavby</t>
  </si>
  <si>
    <t>3-01</t>
  </si>
  <si>
    <t>Nové příčky a zazdívky - 1.NP</t>
  </si>
  <si>
    <t>317168011</t>
  </si>
  <si>
    <t>Překlady keramické ploché osazené do maltového lože, výšky překladu 71 mm šířky 115 mm, délky 1000 mm</t>
  </si>
  <si>
    <t>-1672440225</t>
  </si>
  <si>
    <t>"viz PŮDORYS 1.NP - NOVÝ STAV + ŘEZY A-A a B-B - NOVÝ STAV + TECHNICKÁ ZPRÁVA"</t>
  </si>
  <si>
    <t>"překlady nad novými dveřními otvory"</t>
  </si>
  <si>
    <t>"m.č. 1.7 - nový vstup do klubovny"</t>
  </si>
  <si>
    <t>317168012</t>
  </si>
  <si>
    <t>Překlady keramické ploché osazené do maltového lože, výšky překladu 71 mm šířky 115 mm, délky 1250 mm</t>
  </si>
  <si>
    <t>-1842018326</t>
  </si>
  <si>
    <t>"m.č. 1.6-1.11"</t>
  </si>
  <si>
    <t>342244201</t>
  </si>
  <si>
    <t>Příčky jednoduché z cihel děrovaných broušených na tenkovrstvou maltu, pevnost cihel do P15, tl. příčky 80 mm</t>
  </si>
  <si>
    <t>-1460645697</t>
  </si>
  <si>
    <t>"Klubovna SDH - nové sociální zázemí klubovny"</t>
  </si>
  <si>
    <t>"m.č. 1.8 - 1.11"</t>
  </si>
  <si>
    <t>(1,55+1,90*2)*3,67</t>
  </si>
  <si>
    <t>"odpočet dveřních otvorů"</t>
  </si>
  <si>
    <t>-0,80*(2,02+0,22)*3</t>
  </si>
  <si>
    <t>342244221</t>
  </si>
  <si>
    <t>Příčky jednoduché z cihel děrovaných broušených na tenkovrstvou maltu, pevnost cihel do P15, tl. příčky 140 mm</t>
  </si>
  <si>
    <t>-812525303</t>
  </si>
  <si>
    <t>"m.č. 1.6 - Kuchyň"</t>
  </si>
  <si>
    <t>3,80*3,67</t>
  </si>
  <si>
    <t>"odpočet dveřníhootvoru"</t>
  </si>
  <si>
    <t>-0,90*(2,02+0,22)*3</t>
  </si>
  <si>
    <t>962032231</t>
  </si>
  <si>
    <t>Bourání zdiva nadzákladového z cihel pálených plných nebo lícových nebo vápenopískových na maltu vápennou nebo vápenocementovou, objemu přes 1 m3</t>
  </si>
  <si>
    <t>1005082339</t>
  </si>
  <si>
    <t>https://podminky.urs.cz/item/CS_URS_2025_01/962032231</t>
  </si>
  <si>
    <t>mč. 1.15+1.14</t>
  </si>
  <si>
    <t>((2,8+0,15+2,55+1,55)*3,67-0,8*2-0,6*2)*0,15</t>
  </si>
  <si>
    <t>"Mezisoučet"</t>
  </si>
  <si>
    <t>9-05</t>
  </si>
  <si>
    <t>Odvoz sutě a skládkovné</t>
  </si>
  <si>
    <t>8</t>
  </si>
  <si>
    <t>997013501</t>
  </si>
  <si>
    <t>Odvoz suti a vybouraných hmot na skládku nebo meziskládku se složením, na vzdálenost do 1 km</t>
  </si>
  <si>
    <t>1443536831</t>
  </si>
  <si>
    <t>997013509</t>
  </si>
  <si>
    <t>Odvoz suti a vybouraných hmot na skládku nebo meziskládku se složením, na vzdálenost Příplatek k ceně za každý další započatý 1 km přes 1 km</t>
  </si>
  <si>
    <t>-1193109852</t>
  </si>
  <si>
    <t>997013863</t>
  </si>
  <si>
    <t>Poplatek za uložení stavebního odpadu na recyklační skládce (skládkovné) cihelného zatříděného do Katalogu odpadů pod kódem 17 01 02</t>
  </si>
  <si>
    <t>351916555</t>
  </si>
  <si>
    <t>763</t>
  </si>
  <si>
    <t>Konstrukce suché výstavby</t>
  </si>
  <si>
    <t>763111333</t>
  </si>
  <si>
    <t>Příčka ze sádrokartonových desek s nosnou konstrukcí z jednoduchých ocelových profilů UW, CW jednoduše opláštěná deskou impregnovanou H2 tl. 12,5 mm, příčka tl. 100 mm, profil 75, s izolací, EI 30, Rw do 45 dB</t>
  </si>
  <si>
    <t>-863232437</t>
  </si>
  <si>
    <t>https://podminky.urs.cz/item/CS_URS_2025_01/763111333</t>
  </si>
  <si>
    <t>6</t>
  </si>
  <si>
    <t>763111437</t>
  </si>
  <si>
    <t>Příčka ze sádrokartonových desek s nosnou konstrukcí z jednoduchých ocelových profilů UW, CW dvojitě opláštěná deskami impregnovanými H2 tl. 2 x 12,5 mm EI 60, příčka tl. 150 mm, profil 100, s izolací, Rw do 56 dB</t>
  </si>
  <si>
    <t>708878658</t>
  </si>
  <si>
    <t>https://podminky.urs.cz/item/CS_URS_2025_01/763111437</t>
  </si>
  <si>
    <t>(2,8+0,15+2,55+1,55)*3,67-0,8*2-0,6*2</t>
  </si>
  <si>
    <t>1.5 - Dobetonávka základů pod úrovní terénu zádní strany</t>
  </si>
  <si>
    <t>273351121</t>
  </si>
  <si>
    <t>Bednění základů desek zřízení</t>
  </si>
  <si>
    <t>820855890</t>
  </si>
  <si>
    <t>https://podminky.urs.cz/item/CS_URS_2025_01/273351121</t>
  </si>
  <si>
    <t>279311911</t>
  </si>
  <si>
    <t>Základové zdi z betonu prostého bez zvláštních nároků na vliv prostředí tř. C 16/20</t>
  </si>
  <si>
    <t>1090669407</t>
  </si>
  <si>
    <t>https://podminky.urs.cz/item/CS_URS_2025_01/279311911</t>
  </si>
  <si>
    <t>15*0,15</t>
  </si>
  <si>
    <t>1.6 - Doplnění ZTI - ležaté kanalizace, podlahového vytápění</t>
  </si>
  <si>
    <t xml:space="preserve">    721 - Zdravotechnika - vnitřní kanalizace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</si>
  <si>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</si>
  <si>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</si>
  <si>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</si>
  <si>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736 - Ústřední vytápění - plošné vytápění a chlazení</t>
  </si>
  <si>
    <t>721</t>
  </si>
  <si>
    <t>Zdravotechnika - vnitřní kanalizace</t>
  </si>
  <si>
    <t>721173401</t>
  </si>
  <si>
    <t>Potrubí z trub PVC SN4 svodné (ležaté) DN 110</t>
  </si>
  <si>
    <t>-1586910880</t>
  </si>
  <si>
    <t>721173403</t>
  </si>
  <si>
    <t>Potrubí z trub PVC SN4 svodné (ležaté) DN 160</t>
  </si>
  <si>
    <t>1748967203</t>
  </si>
  <si>
    <t>733</t>
  </si>
  <si>
    <t>Ústřední vytápění - rozvodné potrubí</t>
  </si>
  <si>
    <t>733221102</t>
  </si>
  <si>
    <t>Potrubí z trubek měděných měkkých spojovaných měkkým pájením Ø 15/1</t>
  </si>
  <si>
    <t>342954883</t>
  </si>
  <si>
    <t>733221103</t>
  </si>
  <si>
    <t>Potrubí z trubek měděných měkkých spojovaných měkkým pájením Ø 18/1</t>
  </si>
  <si>
    <t>-2100885924</t>
  </si>
  <si>
    <t>733811241</t>
  </si>
  <si>
    <t>Ochrana potrubí termoizolačními trubicemi z pěnového polyetylenu PE přilepenými v příčných a podélných spojích, tloušťky izolace přes 13 do 20 mm, vnitřního průměru izolace DN do 22 mm</t>
  </si>
  <si>
    <t>140989199</t>
  </si>
  <si>
    <t>734</t>
  </si>
  <si>
    <t>Ústřední vytápění - armatury</t>
  </si>
  <si>
    <t>734221682</t>
  </si>
  <si>
    <t>Ventily regulační závitové hlavice termostatické pro ovládání ventilů PN 10 do 110°C kapalinové otopných těles VK</t>
  </si>
  <si>
    <t>1310100014</t>
  </si>
  <si>
    <t>734261402</t>
  </si>
  <si>
    <t>Šroubení připojovací armatury radiátorů VK PN 10 do 110°C, regulační uzavíratelné rohové G 1/2 x 18</t>
  </si>
  <si>
    <t>-1684446509</t>
  </si>
  <si>
    <t>734291122</t>
  </si>
  <si>
    <t>Ostatní armatury kohouty plnicí a vypouštěcí PN 10 do 90°C G 3/8</t>
  </si>
  <si>
    <t>-1095991316</t>
  </si>
  <si>
    <t>735</t>
  </si>
  <si>
    <t>Ústřední vytápění - otopná tělesa</t>
  </si>
  <si>
    <t>735151232.KRD</t>
  </si>
  <si>
    <t>Otopné těleso panelové jednodeskové 1 přídavná přestupní plocha KORADO Radik Klasik typ 11 výška/délka 400/500 mm výkon 354 W</t>
  </si>
  <si>
    <t>1126826179</t>
  </si>
  <si>
    <t>735151576.KRD</t>
  </si>
  <si>
    <t>Otopné těleso panelové dvoudeskové 2 přídavné přestupní plochy KORADO Radik Klasik typ 22 výška/délka 600/900 mm výkon 1511 W</t>
  </si>
  <si>
    <t>-1803694524</t>
  </si>
  <si>
    <t>11</t>
  </si>
  <si>
    <t>735151578.KRD</t>
  </si>
  <si>
    <t>Otopné těleso panelové dvoudeskové 2 přídavné přestupní plochy KORADO Radik Klasik typ 22 výška/délka 600/1100 mm výkon 1847 W</t>
  </si>
  <si>
    <t>-1719612474</t>
  </si>
  <si>
    <t>735151581.KRD</t>
  </si>
  <si>
    <t>Otopné těleso panelové dvoudeskové 2 přídavné přestupní plochy KORADO Radik Klasik typ 22 výška/délka 600/1600 mm výkon 2686 W</t>
  </si>
  <si>
    <t>201286859</t>
  </si>
  <si>
    <t>13</t>
  </si>
  <si>
    <t>735151582.KRD</t>
  </si>
  <si>
    <t>Otopné těleso panelové dvoudeskové 2 přídavné přestupní plochy KORADO Radik Klasik typ 22 výška/délka 600/1800 mm výkon 3022 W</t>
  </si>
  <si>
    <t>809054480</t>
  </si>
  <si>
    <t>14</t>
  </si>
  <si>
    <t>735151679.KRD</t>
  </si>
  <si>
    <t>Otopné těleso panelové třídeskové 3 přídavné přestupní plochy KORADO Radik Klasik typ 33 výška/délka 600/1200 mm výkon 2887 W</t>
  </si>
  <si>
    <t>-1562550842</t>
  </si>
  <si>
    <t>15</t>
  </si>
  <si>
    <t>735151680.KRD</t>
  </si>
  <si>
    <t>Otopné těleso panelové třídeskové 3 přídavné přestupní plochy KORADO Radik Klasik typ 33 výška/délka 600/1400 mm výkon 3368 W</t>
  </si>
  <si>
    <t>-1002591258</t>
  </si>
  <si>
    <t>736</t>
  </si>
  <si>
    <t>Ústřední vytápění - plošné vytápění a chlazení</t>
  </si>
  <si>
    <t>736110201</t>
  </si>
  <si>
    <t>Trubkové teplovodní podlahové vytápění rozvod v systémové desce potrubí polyethylen PE-Xa nebo PE-Xb (s kyslíkovou bariérou) rozvodné potrubí 16x2 mm, rozteč 100 mm</t>
  </si>
  <si>
    <t>-2069901940</t>
  </si>
  <si>
    <t>https://podminky.urs.cz/item/CS_URS_2025_01/736110201</t>
  </si>
  <si>
    <t>"Společné a ostatní prostory"</t>
  </si>
  <si>
    <t>16,78</t>
  </si>
  <si>
    <t>49,68</t>
  </si>
  <si>
    <t>"m.č. 1.6 - Kuchyň (nové m.č. 1.8-1.11)"</t>
  </si>
  <si>
    <t>"m.č. 1.08 -Technická místnost (nová m.č. 1.12 - Chodba)"</t>
  </si>
  <si>
    <t>"m.č. 1.09 - Zádveří (nová m.č. 1.13 - Pokoj)"</t>
  </si>
  <si>
    <t>8,08</t>
  </si>
  <si>
    <t>"m.č. 1.10 - Domácí sklad (nová m.č. 1.14 - Chodba)"</t>
  </si>
  <si>
    <t>"m.č. 1.11 - Koupelna s WC (nová m.č. 1.15 - Koupelna s WC)"</t>
  </si>
  <si>
    <t>"m.č. 1.12 - Kuchyň (nová m.č. 1.16 - Kuchyň)"</t>
  </si>
  <si>
    <t>"m.č. 1.13 - Spíž (nová m.č. 1.17 - Spíž)"</t>
  </si>
  <si>
    <t>"m.č. 1.14 - Spíž (nová m.č. 1.18 - Spíž)"</t>
  </si>
  <si>
    <t>"m.č. 1.15 - Obývací pokoj (nová m.č. 1.19 - Obývací pokoj)"</t>
  </si>
  <si>
    <t>"m.č. 1.16 (nová m.č. 1.20 - Ložnice)"</t>
  </si>
  <si>
    <t>"Součet"</t>
  </si>
  <si>
    <t>přepočet m2 na bm potrubí - tj. 10m na 1m2</t>
  </si>
  <si>
    <t>193,53*10</t>
  </si>
  <si>
    <t>17</t>
  </si>
  <si>
    <t>736110651</t>
  </si>
  <si>
    <t>Trubkové teplovodní podlahové vytápění doplňkové prvky krycí PE fólie</t>
  </si>
  <si>
    <t>299453121</t>
  </si>
  <si>
    <t>https://podminky.urs.cz/item/CS_URS_2025_01/736110651</t>
  </si>
  <si>
    <t>18</t>
  </si>
  <si>
    <t>736111002</t>
  </si>
  <si>
    <t>Trubkové teplovodní podlahové vytápění rozdělovače mosazné s průtokoměry tříokruhové</t>
  </si>
  <si>
    <t>558332633</t>
  </si>
  <si>
    <t>https://podminky.urs.cz/item/CS_URS_2025_01/736111002</t>
  </si>
  <si>
    <t>19</t>
  </si>
  <si>
    <t>736111033</t>
  </si>
  <si>
    <t>Trubkové teplovodní podlahové vytápění připojovací šroubení rozdělovače, potrubí 16x2,0 mm</t>
  </si>
  <si>
    <t>-1923442183</t>
  </si>
  <si>
    <t>https://podminky.urs.cz/item/CS_URS_2025_01/736111033</t>
  </si>
  <si>
    <t>20</t>
  </si>
  <si>
    <t>736111112</t>
  </si>
  <si>
    <t>Trubkové teplovodní podlahové vytápění skříně rozdělovače na omítku, pro rozdělovač s počtem okruhů 2-6</t>
  </si>
  <si>
    <t>-1061437851</t>
  </si>
  <si>
    <t>https://podminky.urs.cz/item/CS_URS_2025_01/736111112</t>
  </si>
  <si>
    <t>22</t>
  </si>
  <si>
    <t>736111121</t>
  </si>
  <si>
    <t>Trubkové teplovodní podlahové vytápění sada pro připojení měřiče tepla</t>
  </si>
  <si>
    <t>-1242547380</t>
  </si>
  <si>
    <t>https://podminky.urs.cz/item/CS_URS_2025_01/736111121</t>
  </si>
  <si>
    <t>736111131</t>
  </si>
  <si>
    <t>Trubkové teplovodní podlahové vytápění regulační zařízení prostorový termostat</t>
  </si>
  <si>
    <t>1013701093</t>
  </si>
  <si>
    <t>https://podminky.urs.cz/item/CS_URS_2025_01/736111131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</si>
</sst>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83F0F7"/>
      </patternFill>
    </fill>
    <fill>
      <patternFill patternType="solid">
        <fgColor rgb="FFFF9086"/>
      </patternFill>
    </fill>
    <fill>
      <patternFill patternType="solid">
        <fgColor rgb="FFFFD274"/>
      </patternFill>
    </fill>
    <fill>
      <patternFill patternType="solid">
        <fgColor rgb="FFA7DC68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8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5" borderId="22" xfId="0" applyFont="1" applyFill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0" fillId="6" borderId="22" xfId="0" applyFont="1" applyFill="1" applyBorder="1" applyAlignment="1" applyProtection="1">
      <alignment horizontal="center" vertical="center"/>
      <protection locked="0"/>
    </xf>
    <xf numFmtId="0" fontId="20" fillId="7" borderId="22" xfId="0" applyFont="1" applyFill="1" applyBorder="1" applyAlignment="1" applyProtection="1">
      <alignment horizontal="center" vertical="center"/>
      <protection locked="0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0" borderId="14" xfId="0" applyFont="1" applyBorder="1" applyAlignment="1">
      <alignment horizontal="left" vertical="center"/>
    </xf>
    <xf numFmtId="0" fontId="36" fillId="0" borderId="0" xfId="0" applyFont="1" applyBorder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20" fillId="8" borderId="22" xfId="0" applyFont="1" applyFill="1" applyBorder="1" applyAlignment="1" applyProtection="1">
      <alignment horizontal="center" vertical="center"/>
      <protection locked="0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podminky.urs.cz/item/CS_URS_2025_01/31923111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763111437" TargetMode="External"/><Relationship Id="rId2" Type="http://schemas.openxmlformats.org/officeDocument/2006/relationships/hyperlink" Target="https://podminky.urs.cz/item/CS_URS_2025_01/763111333" TargetMode="External"/><Relationship Id="rId1" Type="http://schemas.openxmlformats.org/officeDocument/2006/relationships/hyperlink" Target="https://podminky.urs.cz/item/CS_URS_2025_01/962032231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s://podminky.urs.cz/item/CS_URS_2025_01/279311911" TargetMode="External"/><Relationship Id="rId1" Type="http://schemas.openxmlformats.org/officeDocument/2006/relationships/hyperlink" Target="https://podminky.urs.cz/item/CS_URS_2025_01/27335112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https://podminky.urs.cz/item/CS_URS_2025_01/736111002" TargetMode="External"/><Relationship Id="rId7" Type="http://schemas.openxmlformats.org/officeDocument/2006/relationships/hyperlink" Target="https://podminky.urs.cz/item/CS_URS_2025_01/736111131" TargetMode="External"/><Relationship Id="rId2" Type="http://schemas.openxmlformats.org/officeDocument/2006/relationships/hyperlink" Target="https://podminky.urs.cz/item/CS_URS_2025_01/736110651" TargetMode="External"/><Relationship Id="rId1" Type="http://schemas.openxmlformats.org/officeDocument/2006/relationships/hyperlink" Target="https://podminky.urs.cz/item/CS_URS_2025_01/736110201" TargetMode="External"/><Relationship Id="rId6" Type="http://schemas.openxmlformats.org/officeDocument/2006/relationships/hyperlink" Target="https://podminky.urs.cz/item/CS_URS_2025_01/736111121" TargetMode="External"/><Relationship Id="rId5" Type="http://schemas.openxmlformats.org/officeDocument/2006/relationships/hyperlink" Target="https://podminky.urs.cz/item/CS_URS_2025_01/736111112" TargetMode="External"/><Relationship Id="rId4" Type="http://schemas.openxmlformats.org/officeDocument/2006/relationships/hyperlink" Target="https://podminky.urs.cz/item/CS_URS_2025_01/736111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3"/>
  <sheetViews>
    <sheetView showGridLines="0" tabSelected="1" topLeftCell="A7" workbookViewId="0">
      <selection activeCell="BE15" sqref="BE15"/>
    </sheetView>
  </sheetViews>
  <sheetFormatPr defaultRowHeight="10.199999999999999"/>
  <cols>
    <col min="1" max="1" width="8.85546875" style="1" customWidth="1"/>
    <col min="2" max="2" width="1.7109375" style="1" customWidth="1"/>
    <col min="3" max="3" width="4.42578125" style="1" customWidth="1"/>
    <col min="4" max="33" width="2.85546875" style="1" customWidth="1"/>
    <col min="34" max="34" width="3.5703125" style="1" customWidth="1"/>
    <col min="35" max="35" width="42.28515625" style="1" customWidth="1"/>
    <col min="36" max="37" width="2.5703125" style="1" customWidth="1"/>
    <col min="38" max="38" width="8.85546875" style="1" customWidth="1"/>
    <col min="39" max="39" width="3.5703125" style="1" customWidth="1"/>
    <col min="40" max="40" width="14.28515625" style="1" customWidth="1"/>
    <col min="41" max="41" width="8" style="1" customWidth="1"/>
    <col min="42" max="42" width="4.42578125" style="1" customWidth="1"/>
    <col min="43" max="43" width="16.7109375" style="1" customWidth="1"/>
    <col min="44" max="44" width="14.5703125" style="1" customWidth="1"/>
    <col min="45" max="47" width="27.7109375" style="1" hidden="1" customWidth="1"/>
    <col min="48" max="49" width="23.140625" style="1" hidden="1" customWidth="1"/>
    <col min="50" max="51" width="26.7109375" style="1" hidden="1" customWidth="1"/>
    <col min="52" max="52" width="23.140625" style="1" hidden="1" customWidth="1"/>
    <col min="53" max="53" width="20.5703125" style="1" hidden="1" customWidth="1"/>
    <col min="54" max="54" width="26.7109375" style="1" hidden="1" customWidth="1"/>
    <col min="55" max="55" width="23.140625" style="1" hidden="1" customWidth="1"/>
    <col min="56" max="56" width="20.5703125" style="1" hidden="1" customWidth="1"/>
    <col min="57" max="57" width="71.140625" style="1" customWidth="1"/>
    <col min="71" max="91" width="9.140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" customHeight="1">
      <c r="AR2" s="216" t="s">
        <v>6</v>
      </c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S2" s="18" t="s">
        <v>7</v>
      </c>
      <c r="BT2" s="18" t="s">
        <v>8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pans="1:74" s="1" customFormat="1" ht="24.9" customHeight="1">
      <c r="B4" s="21"/>
      <c r="D4" s="22" t="s">
        <v>10</v>
      </c>
      <c r="AR4" s="21"/>
      <c r="AS4" s="23" t="s">
        <v>11</v>
      </c>
      <c r="BS4" s="18" t="s">
        <v>12</v>
      </c>
    </row>
    <row r="5" spans="1:74" s="1" customFormat="1" ht="12" customHeight="1">
      <c r="B5" s="21"/>
      <c r="D5" s="24" t="s">
        <v>13</v>
      </c>
      <c r="K5" s="225" t="s">
        <v>14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R5" s="21"/>
      <c r="BS5" s="18" t="s">
        <v>7</v>
      </c>
    </row>
    <row r="6" spans="1:74" s="1" customFormat="1" ht="36.9" customHeight="1">
      <c r="B6" s="21"/>
      <c r="D6" s="26" t="s">
        <v>15</v>
      </c>
      <c r="K6" s="226" t="s">
        <v>16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R6" s="21"/>
      <c r="BS6" s="18" t="s">
        <v>7</v>
      </c>
    </row>
    <row r="7" spans="1:74" s="1" customFormat="1" ht="12" customHeight="1">
      <c r="B7" s="21"/>
      <c r="D7" s="27" t="s">
        <v>17</v>
      </c>
      <c r="K7" s="25" t="s">
        <v>3</v>
      </c>
      <c r="AK7" s="27" t="s">
        <v>18</v>
      </c>
      <c r="AN7" s="25" t="s">
        <v>3</v>
      </c>
      <c r="AR7" s="21"/>
      <c r="BS7" s="18" t="s">
        <v>7</v>
      </c>
    </row>
    <row r="8" spans="1:74" s="1" customFormat="1" ht="12" customHeight="1">
      <c r="B8" s="21"/>
      <c r="D8" s="27" t="s">
        <v>19</v>
      </c>
      <c r="K8" s="25" t="s">
        <v>20</v>
      </c>
      <c r="AK8" s="27" t="s">
        <v>21</v>
      </c>
      <c r="AN8" s="215">
        <v>45916</v>
      </c>
      <c r="AR8" s="21"/>
      <c r="BS8" s="18" t="s">
        <v>7</v>
      </c>
    </row>
    <row r="9" spans="1:74" s="1" customFormat="1" ht="14.4" customHeight="1">
      <c r="B9" s="21"/>
      <c r="AR9" s="21"/>
      <c r="BS9" s="18" t="s">
        <v>7</v>
      </c>
    </row>
    <row r="10" spans="1:74" s="1" customFormat="1" ht="12" customHeight="1">
      <c r="B10" s="21"/>
      <c r="D10" s="27" t="s">
        <v>22</v>
      </c>
      <c r="AK10" s="27" t="s">
        <v>23</v>
      </c>
      <c r="AN10" s="25" t="s">
        <v>24</v>
      </c>
      <c r="AR10" s="21"/>
      <c r="BS10" s="18" t="s">
        <v>7</v>
      </c>
    </row>
    <row r="11" spans="1:74" s="1" customFormat="1" ht="18.45" customHeight="1">
      <c r="B11" s="21"/>
      <c r="E11" s="25" t="s">
        <v>25</v>
      </c>
      <c r="AK11" s="27" t="s">
        <v>26</v>
      </c>
      <c r="AN11" s="25" t="s">
        <v>3</v>
      </c>
      <c r="AR11" s="21"/>
      <c r="BS11" s="18" t="s">
        <v>7</v>
      </c>
    </row>
    <row r="12" spans="1:74" s="1" customFormat="1" ht="6.9" customHeight="1">
      <c r="B12" s="21"/>
      <c r="AR12" s="21"/>
      <c r="BS12" s="18" t="s">
        <v>7</v>
      </c>
    </row>
    <row r="13" spans="1:74" s="1" customFormat="1" ht="12" customHeight="1">
      <c r="B13" s="21"/>
      <c r="D13" s="27" t="s">
        <v>27</v>
      </c>
      <c r="AK13" s="27" t="s">
        <v>23</v>
      </c>
      <c r="AN13" s="25" t="s">
        <v>28</v>
      </c>
      <c r="AR13" s="21"/>
      <c r="BS13" s="18" t="s">
        <v>7</v>
      </c>
    </row>
    <row r="14" spans="1:74" ht="13.2">
      <c r="B14" s="21"/>
      <c r="E14" s="25" t="s">
        <v>29</v>
      </c>
      <c r="AK14" s="27" t="s">
        <v>26</v>
      </c>
      <c r="AN14" s="25" t="s">
        <v>30</v>
      </c>
      <c r="AR14" s="21"/>
      <c r="BS14" s="18" t="s">
        <v>7</v>
      </c>
    </row>
    <row r="15" spans="1:74" s="1" customFormat="1" ht="6.9" customHeight="1">
      <c r="B15" s="21"/>
      <c r="AR15" s="21"/>
      <c r="BS15" s="18" t="s">
        <v>4</v>
      </c>
    </row>
    <row r="16" spans="1:74" s="1" customFormat="1" ht="12" customHeight="1">
      <c r="B16" s="21"/>
      <c r="D16" s="27" t="s">
        <v>31</v>
      </c>
      <c r="AK16" s="27" t="s">
        <v>23</v>
      </c>
      <c r="AN16" s="25" t="s">
        <v>32</v>
      </c>
      <c r="AR16" s="21"/>
      <c r="BS16" s="18" t="s">
        <v>4</v>
      </c>
    </row>
    <row r="17" spans="1:71" s="1" customFormat="1" ht="18.45" customHeight="1">
      <c r="B17" s="21"/>
      <c r="E17" s="25" t="s">
        <v>33</v>
      </c>
      <c r="AK17" s="27" t="s">
        <v>26</v>
      </c>
      <c r="AN17" s="25" t="s">
        <v>3</v>
      </c>
      <c r="AR17" s="21"/>
      <c r="BS17" s="18" t="s">
        <v>34</v>
      </c>
    </row>
    <row r="18" spans="1:71" s="1" customFormat="1" ht="6.9" customHeight="1">
      <c r="B18" s="21"/>
      <c r="AR18" s="21"/>
      <c r="BS18" s="18" t="s">
        <v>7</v>
      </c>
    </row>
    <row r="19" spans="1:71" s="1" customFormat="1" ht="12" customHeight="1">
      <c r="B19" s="21"/>
      <c r="D19" s="27" t="s">
        <v>35</v>
      </c>
      <c r="AK19" s="27" t="s">
        <v>23</v>
      </c>
      <c r="AN19" s="25" t="s">
        <v>36</v>
      </c>
      <c r="AR19" s="21"/>
      <c r="BS19" s="18" t="s">
        <v>7</v>
      </c>
    </row>
    <row r="20" spans="1:71" s="1" customFormat="1" ht="18.45" customHeight="1">
      <c r="B20" s="21"/>
      <c r="E20" s="25" t="s">
        <v>37</v>
      </c>
      <c r="AK20" s="27" t="s">
        <v>26</v>
      </c>
      <c r="AN20" s="25" t="s">
        <v>3</v>
      </c>
      <c r="AR20" s="21"/>
      <c r="BS20" s="18" t="s">
        <v>4</v>
      </c>
    </row>
    <row r="21" spans="1:71" s="1" customFormat="1" ht="6.9" customHeight="1">
      <c r="B21" s="21"/>
      <c r="AR21" s="21"/>
    </row>
    <row r="22" spans="1:71" s="1" customFormat="1" ht="12" customHeight="1">
      <c r="B22" s="21"/>
      <c r="D22" s="27" t="s">
        <v>38</v>
      </c>
      <c r="AR22" s="21"/>
    </row>
    <row r="23" spans="1:71" s="1" customFormat="1" ht="48" customHeight="1">
      <c r="B23" s="21"/>
      <c r="E23" s="227" t="s">
        <v>39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R23" s="21"/>
    </row>
    <row r="24" spans="1:71" s="1" customFormat="1" ht="6.9" customHeight="1">
      <c r="B24" s="21"/>
      <c r="AR24" s="21"/>
    </row>
    <row r="25" spans="1:71" s="1" customFormat="1" ht="6.9" customHeight="1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5" customHeight="1">
      <c r="A26" s="30"/>
      <c r="B26" s="31"/>
      <c r="C26" s="30"/>
      <c r="D26" s="32" t="s">
        <v>40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28">
        <f>ROUND(AG54,2)</f>
        <v>151195.25</v>
      </c>
      <c r="AL26" s="229"/>
      <c r="AM26" s="229"/>
      <c r="AN26" s="229"/>
      <c r="AO26" s="229"/>
      <c r="AP26" s="30"/>
      <c r="AQ26" s="30"/>
      <c r="AR26" s="31"/>
      <c r="BE26" s="30"/>
    </row>
    <row r="27" spans="1:71" s="2" customFormat="1" ht="6.9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3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30" t="s">
        <v>41</v>
      </c>
      <c r="M28" s="230"/>
      <c r="N28" s="230"/>
      <c r="O28" s="230"/>
      <c r="P28" s="230"/>
      <c r="Q28" s="30"/>
      <c r="R28" s="30"/>
      <c r="S28" s="30"/>
      <c r="T28" s="30"/>
      <c r="U28" s="30"/>
      <c r="V28" s="30"/>
      <c r="W28" s="230" t="s">
        <v>42</v>
      </c>
      <c r="X28" s="230"/>
      <c r="Y28" s="230"/>
      <c r="Z28" s="230"/>
      <c r="AA28" s="230"/>
      <c r="AB28" s="230"/>
      <c r="AC28" s="230"/>
      <c r="AD28" s="230"/>
      <c r="AE28" s="230"/>
      <c r="AF28" s="30"/>
      <c r="AG28" s="30"/>
      <c r="AH28" s="30"/>
      <c r="AI28" s="30"/>
      <c r="AJ28" s="30"/>
      <c r="AK28" s="230" t="s">
        <v>43</v>
      </c>
      <c r="AL28" s="230"/>
      <c r="AM28" s="230"/>
      <c r="AN28" s="230"/>
      <c r="AO28" s="230"/>
      <c r="AP28" s="30"/>
      <c r="AQ28" s="30"/>
      <c r="AR28" s="31"/>
      <c r="BE28" s="30"/>
    </row>
    <row r="29" spans="1:71" s="3" customFormat="1" ht="14.4" customHeight="1">
      <c r="B29" s="35"/>
      <c r="D29" s="27" t="s">
        <v>44</v>
      </c>
      <c r="F29" s="27" t="s">
        <v>45</v>
      </c>
      <c r="L29" s="218">
        <v>0.21</v>
      </c>
      <c r="M29" s="219"/>
      <c r="N29" s="219"/>
      <c r="O29" s="219"/>
      <c r="P29" s="219"/>
      <c r="W29" s="220">
        <f>ROUND(AZ54, 2)</f>
        <v>0</v>
      </c>
      <c r="X29" s="219"/>
      <c r="Y29" s="219"/>
      <c r="Z29" s="219"/>
      <c r="AA29" s="219"/>
      <c r="AB29" s="219"/>
      <c r="AC29" s="219"/>
      <c r="AD29" s="219"/>
      <c r="AE29" s="219"/>
      <c r="AK29" s="220">
        <f>ROUND(AV54, 2)</f>
        <v>0</v>
      </c>
      <c r="AL29" s="219"/>
      <c r="AM29" s="219"/>
      <c r="AN29" s="219"/>
      <c r="AO29" s="219"/>
      <c r="AR29" s="35"/>
    </row>
    <row r="30" spans="1:71" s="3" customFormat="1" ht="14.4" customHeight="1">
      <c r="B30" s="35"/>
      <c r="F30" s="27" t="s">
        <v>46</v>
      </c>
      <c r="L30" s="218">
        <v>0.12</v>
      </c>
      <c r="M30" s="219"/>
      <c r="N30" s="219"/>
      <c r="O30" s="219"/>
      <c r="P30" s="219"/>
      <c r="W30" s="220">
        <f>ROUND(BA54, 2)</f>
        <v>151195.25</v>
      </c>
      <c r="X30" s="219"/>
      <c r="Y30" s="219"/>
      <c r="Z30" s="219"/>
      <c r="AA30" s="219"/>
      <c r="AB30" s="219"/>
      <c r="AC30" s="219"/>
      <c r="AD30" s="219"/>
      <c r="AE30" s="219"/>
      <c r="AK30" s="220">
        <f>ROUND(AW54, 2)</f>
        <v>18143.43</v>
      </c>
      <c r="AL30" s="219"/>
      <c r="AM30" s="219"/>
      <c r="AN30" s="219"/>
      <c r="AO30" s="219"/>
      <c r="AR30" s="35"/>
    </row>
    <row r="31" spans="1:71" s="3" customFormat="1" ht="14.4" hidden="1" customHeight="1">
      <c r="B31" s="35"/>
      <c r="F31" s="27" t="s">
        <v>47</v>
      </c>
      <c r="L31" s="218">
        <v>0.21</v>
      </c>
      <c r="M31" s="219"/>
      <c r="N31" s="219"/>
      <c r="O31" s="219"/>
      <c r="P31" s="219"/>
      <c r="W31" s="220">
        <f>ROUND(BB54, 2)</f>
        <v>0</v>
      </c>
      <c r="X31" s="219"/>
      <c r="Y31" s="219"/>
      <c r="Z31" s="219"/>
      <c r="AA31" s="219"/>
      <c r="AB31" s="219"/>
      <c r="AC31" s="219"/>
      <c r="AD31" s="219"/>
      <c r="AE31" s="219"/>
      <c r="AK31" s="220">
        <v>0</v>
      </c>
      <c r="AL31" s="219"/>
      <c r="AM31" s="219"/>
      <c r="AN31" s="219"/>
      <c r="AO31" s="219"/>
      <c r="AR31" s="35"/>
    </row>
    <row r="32" spans="1:71" s="3" customFormat="1" ht="14.4" hidden="1" customHeight="1">
      <c r="B32" s="35"/>
      <c r="F32" s="27" t="s">
        <v>48</v>
      </c>
      <c r="L32" s="218">
        <v>0.12</v>
      </c>
      <c r="M32" s="219"/>
      <c r="N32" s="219"/>
      <c r="O32" s="219"/>
      <c r="P32" s="219"/>
      <c r="W32" s="220">
        <f>ROUND(BC54, 2)</f>
        <v>0</v>
      </c>
      <c r="X32" s="219"/>
      <c r="Y32" s="219"/>
      <c r="Z32" s="219"/>
      <c r="AA32" s="219"/>
      <c r="AB32" s="219"/>
      <c r="AC32" s="219"/>
      <c r="AD32" s="219"/>
      <c r="AE32" s="219"/>
      <c r="AK32" s="220">
        <v>0</v>
      </c>
      <c r="AL32" s="219"/>
      <c r="AM32" s="219"/>
      <c r="AN32" s="219"/>
      <c r="AO32" s="219"/>
      <c r="AR32" s="35"/>
    </row>
    <row r="33" spans="1:57" s="3" customFormat="1" ht="14.4" hidden="1" customHeight="1">
      <c r="B33" s="35"/>
      <c r="F33" s="27" t="s">
        <v>49</v>
      </c>
      <c r="L33" s="218">
        <v>0</v>
      </c>
      <c r="M33" s="219"/>
      <c r="N33" s="219"/>
      <c r="O33" s="219"/>
      <c r="P33" s="219"/>
      <c r="W33" s="220">
        <f>ROUND(BD54, 2)</f>
        <v>0</v>
      </c>
      <c r="X33" s="219"/>
      <c r="Y33" s="219"/>
      <c r="Z33" s="219"/>
      <c r="AA33" s="219"/>
      <c r="AB33" s="219"/>
      <c r="AC33" s="219"/>
      <c r="AD33" s="219"/>
      <c r="AE33" s="219"/>
      <c r="AK33" s="220">
        <v>0</v>
      </c>
      <c r="AL33" s="219"/>
      <c r="AM33" s="219"/>
      <c r="AN33" s="219"/>
      <c r="AO33" s="219"/>
      <c r="AR33" s="35"/>
    </row>
    <row r="34" spans="1:57" s="2" customFormat="1" ht="6.9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5" customHeight="1">
      <c r="A35" s="30"/>
      <c r="B35" s="31"/>
      <c r="C35" s="36"/>
      <c r="D35" s="37" t="s">
        <v>50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51</v>
      </c>
      <c r="U35" s="38"/>
      <c r="V35" s="38"/>
      <c r="W35" s="38"/>
      <c r="X35" s="224" t="s">
        <v>52</v>
      </c>
      <c r="Y35" s="222"/>
      <c r="Z35" s="222"/>
      <c r="AA35" s="222"/>
      <c r="AB35" s="222"/>
      <c r="AC35" s="38"/>
      <c r="AD35" s="38"/>
      <c r="AE35" s="38"/>
      <c r="AF35" s="38"/>
      <c r="AG35" s="38"/>
      <c r="AH35" s="38"/>
      <c r="AI35" s="38"/>
      <c r="AJ35" s="38"/>
      <c r="AK35" s="221">
        <f>SUM(AK26:AK33)</f>
        <v>169338.68</v>
      </c>
      <c r="AL35" s="222"/>
      <c r="AM35" s="222"/>
      <c r="AN35" s="222"/>
      <c r="AO35" s="223"/>
      <c r="AP35" s="36"/>
      <c r="AQ35" s="36"/>
      <c r="AR35" s="31"/>
      <c r="BE35" s="30"/>
    </row>
    <row r="36" spans="1:57" s="2" customFormat="1" ht="6.9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6.9" customHeight="1">
      <c r="A37" s="30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31"/>
      <c r="BE37" s="30"/>
    </row>
    <row r="41" spans="1:57" s="2" customFormat="1" ht="6.9" customHeight="1">
      <c r="A41" s="30"/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31"/>
      <c r="BE41" s="30"/>
    </row>
    <row r="42" spans="1:57" s="2" customFormat="1" ht="24.9" customHeight="1">
      <c r="A42" s="30"/>
      <c r="B42" s="31"/>
      <c r="C42" s="22" t="s">
        <v>53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1"/>
      <c r="BE42" s="30"/>
    </row>
    <row r="43" spans="1:57" s="2" customFormat="1" ht="6.9" customHeight="1">
      <c r="A43" s="30"/>
      <c r="B43" s="31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1"/>
      <c r="BE43" s="30"/>
    </row>
    <row r="44" spans="1:57" s="4" customFormat="1" ht="12" customHeight="1">
      <c r="B44" s="44"/>
      <c r="C44" s="27" t="s">
        <v>13</v>
      </c>
      <c r="L44" s="4" t="str">
        <f>K5</f>
        <v>20250051</v>
      </c>
      <c r="AR44" s="44"/>
    </row>
    <row r="45" spans="1:57" s="5" customFormat="1" ht="36.9" customHeight="1">
      <c r="B45" s="45"/>
      <c r="C45" s="46" t="s">
        <v>15</v>
      </c>
      <c r="L45" s="244" t="str">
        <f>K6</f>
        <v>Změna dokončené stavby, Odolov č.p. 35, na p. st. č. 162</v>
      </c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R45" s="45"/>
    </row>
    <row r="46" spans="1:57" s="2" customFormat="1" ht="6.9" customHeight="1">
      <c r="A46" s="30"/>
      <c r="B46" s="31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1"/>
      <c r="BE46" s="30"/>
    </row>
    <row r="47" spans="1:57" s="2" customFormat="1" ht="12" customHeight="1">
      <c r="A47" s="30"/>
      <c r="B47" s="31"/>
      <c r="C47" s="27" t="s">
        <v>19</v>
      </c>
      <c r="D47" s="30"/>
      <c r="E47" s="30"/>
      <c r="F47" s="30"/>
      <c r="G47" s="30"/>
      <c r="H47" s="30"/>
      <c r="I47" s="30"/>
      <c r="J47" s="30"/>
      <c r="K47" s="30"/>
      <c r="L47" s="47" t="str">
        <f>IF(K8="","",K8)</f>
        <v>Odolov</v>
      </c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27" t="s">
        <v>21</v>
      </c>
      <c r="AJ47" s="30"/>
      <c r="AK47" s="30"/>
      <c r="AL47" s="30"/>
      <c r="AM47" s="246">
        <f>IF(AN8= "","",AN8)</f>
        <v>45916</v>
      </c>
      <c r="AN47" s="246"/>
      <c r="AO47" s="30"/>
      <c r="AP47" s="30"/>
      <c r="AQ47" s="30"/>
      <c r="AR47" s="31"/>
      <c r="BE47" s="30"/>
    </row>
    <row r="48" spans="1:57" s="2" customFormat="1" ht="6.9" customHeight="1">
      <c r="A48" s="30"/>
      <c r="B48" s="3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1"/>
      <c r="BE48" s="30"/>
    </row>
    <row r="49" spans="1:91" s="2" customFormat="1" ht="15.6" customHeight="1">
      <c r="A49" s="30"/>
      <c r="B49" s="31"/>
      <c r="C49" s="27" t="s">
        <v>22</v>
      </c>
      <c r="D49" s="30"/>
      <c r="E49" s="30"/>
      <c r="F49" s="30"/>
      <c r="G49" s="30"/>
      <c r="H49" s="30"/>
      <c r="I49" s="30"/>
      <c r="J49" s="30"/>
      <c r="K49" s="30"/>
      <c r="L49" s="4" t="str">
        <f>IF(E11= "","",E11)</f>
        <v>Obec Malé Svatoňovice</v>
      </c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27" t="s">
        <v>31</v>
      </c>
      <c r="AJ49" s="30"/>
      <c r="AK49" s="30"/>
      <c r="AL49" s="30"/>
      <c r="AM49" s="247" t="str">
        <f>IF(E17="","",E17)</f>
        <v>Ing. Vladislav Stárek</v>
      </c>
      <c r="AN49" s="248"/>
      <c r="AO49" s="248"/>
      <c r="AP49" s="248"/>
      <c r="AQ49" s="30"/>
      <c r="AR49" s="31"/>
      <c r="AS49" s="249" t="s">
        <v>54</v>
      </c>
      <c r="AT49" s="250"/>
      <c r="AU49" s="49"/>
      <c r="AV49" s="49"/>
      <c r="AW49" s="49"/>
      <c r="AX49" s="49"/>
      <c r="AY49" s="49"/>
      <c r="AZ49" s="49"/>
      <c r="BA49" s="49"/>
      <c r="BB49" s="49"/>
      <c r="BC49" s="49"/>
      <c r="BD49" s="50"/>
      <c r="BE49" s="30"/>
    </row>
    <row r="50" spans="1:91" s="2" customFormat="1" ht="15.6" customHeight="1">
      <c r="A50" s="30"/>
      <c r="B50" s="31"/>
      <c r="C50" s="27" t="s">
        <v>27</v>
      </c>
      <c r="D50" s="30"/>
      <c r="E50" s="30"/>
      <c r="F50" s="30"/>
      <c r="G50" s="30"/>
      <c r="H50" s="30"/>
      <c r="I50" s="30"/>
      <c r="J50" s="30"/>
      <c r="K50" s="30"/>
      <c r="L50" s="4" t="str">
        <f>IF(E14="","",E14)</f>
        <v>SORMIG stavební společnost s.r.o.</v>
      </c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27" t="s">
        <v>35</v>
      </c>
      <c r="AJ50" s="30"/>
      <c r="AK50" s="30"/>
      <c r="AL50" s="30"/>
      <c r="AM50" s="247" t="str">
        <f>IF(E20="","",E20)</f>
        <v>Petr Herzog</v>
      </c>
      <c r="AN50" s="248"/>
      <c r="AO50" s="248"/>
      <c r="AP50" s="248"/>
      <c r="AQ50" s="30"/>
      <c r="AR50" s="31"/>
      <c r="AS50" s="251"/>
      <c r="AT50" s="252"/>
      <c r="AU50" s="51"/>
      <c r="AV50" s="51"/>
      <c r="AW50" s="51"/>
      <c r="AX50" s="51"/>
      <c r="AY50" s="51"/>
      <c r="AZ50" s="51"/>
      <c r="BA50" s="51"/>
      <c r="BB50" s="51"/>
      <c r="BC50" s="51"/>
      <c r="BD50" s="52"/>
      <c r="BE50" s="30"/>
    </row>
    <row r="51" spans="1:91" s="2" customFormat="1" ht="10.8" customHeight="1">
      <c r="A51" s="30"/>
      <c r="B51" s="31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1"/>
      <c r="AS51" s="251"/>
      <c r="AT51" s="252"/>
      <c r="AU51" s="51"/>
      <c r="AV51" s="51"/>
      <c r="AW51" s="51"/>
      <c r="AX51" s="51"/>
      <c r="AY51" s="51"/>
      <c r="AZ51" s="51"/>
      <c r="BA51" s="51"/>
      <c r="BB51" s="51"/>
      <c r="BC51" s="51"/>
      <c r="BD51" s="52"/>
      <c r="BE51" s="30"/>
    </row>
    <row r="52" spans="1:91" s="2" customFormat="1" ht="29.25" customHeight="1">
      <c r="A52" s="30"/>
      <c r="B52" s="31"/>
      <c r="C52" s="234" t="s">
        <v>55</v>
      </c>
      <c r="D52" s="235"/>
      <c r="E52" s="235"/>
      <c r="F52" s="235"/>
      <c r="G52" s="235"/>
      <c r="H52" s="53"/>
      <c r="I52" s="236" t="s">
        <v>56</v>
      </c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5"/>
      <c r="AG52" s="237" t="s">
        <v>57</v>
      </c>
      <c r="AH52" s="235"/>
      <c r="AI52" s="235"/>
      <c r="AJ52" s="235"/>
      <c r="AK52" s="235"/>
      <c r="AL52" s="235"/>
      <c r="AM52" s="235"/>
      <c r="AN52" s="236" t="s">
        <v>58</v>
      </c>
      <c r="AO52" s="235"/>
      <c r="AP52" s="235"/>
      <c r="AQ52" s="54" t="s">
        <v>59</v>
      </c>
      <c r="AR52" s="31"/>
      <c r="AS52" s="55" t="s">
        <v>60</v>
      </c>
      <c r="AT52" s="56" t="s">
        <v>61</v>
      </c>
      <c r="AU52" s="56" t="s">
        <v>62</v>
      </c>
      <c r="AV52" s="56" t="s">
        <v>63</v>
      </c>
      <c r="AW52" s="56" t="s">
        <v>64</v>
      </c>
      <c r="AX52" s="56" t="s">
        <v>65</v>
      </c>
      <c r="AY52" s="56" t="s">
        <v>66</v>
      </c>
      <c r="AZ52" s="56" t="s">
        <v>67</v>
      </c>
      <c r="BA52" s="56" t="s">
        <v>68</v>
      </c>
      <c r="BB52" s="56" t="s">
        <v>69</v>
      </c>
      <c r="BC52" s="56" t="s">
        <v>70</v>
      </c>
      <c r="BD52" s="57" t="s">
        <v>71</v>
      </c>
      <c r="BE52" s="30"/>
    </row>
    <row r="53" spans="1:91" s="2" customFormat="1" ht="10.8" customHeight="1">
      <c r="A53" s="30"/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1"/>
      <c r="AS53" s="58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60"/>
      <c r="BE53" s="30"/>
    </row>
    <row r="54" spans="1:91" s="6" customFormat="1" ht="32.4" customHeight="1">
      <c r="B54" s="61"/>
      <c r="C54" s="62" t="s">
        <v>72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242">
        <f>ROUND(AG55,2)</f>
        <v>151195.25</v>
      </c>
      <c r="AH54" s="242"/>
      <c r="AI54" s="242"/>
      <c r="AJ54" s="242"/>
      <c r="AK54" s="242"/>
      <c r="AL54" s="242"/>
      <c r="AM54" s="242"/>
      <c r="AN54" s="243">
        <f t="shared" ref="AN54:AN61" si="0">SUM(AG54,AT54)</f>
        <v>169338.68</v>
      </c>
      <c r="AO54" s="243"/>
      <c r="AP54" s="243"/>
      <c r="AQ54" s="65" t="s">
        <v>3</v>
      </c>
      <c r="AR54" s="61"/>
      <c r="AS54" s="66">
        <f>ROUND(AS55,2)</f>
        <v>0</v>
      </c>
      <c r="AT54" s="67">
        <f t="shared" ref="AT54:AT61" si="1">ROUND(SUM(AV54:AW54),2)</f>
        <v>18143.43</v>
      </c>
      <c r="AU54" s="68">
        <f>ROUND(AU55,5)</f>
        <v>418.34534000000002</v>
      </c>
      <c r="AV54" s="67">
        <f>ROUND(AZ54*L29,2)</f>
        <v>0</v>
      </c>
      <c r="AW54" s="67">
        <f>ROUND(BA54*L30,2)</f>
        <v>18143.43</v>
      </c>
      <c r="AX54" s="67">
        <f>ROUND(BB54*L29,2)</f>
        <v>0</v>
      </c>
      <c r="AY54" s="67">
        <f>ROUND(BC54*L30,2)</f>
        <v>0</v>
      </c>
      <c r="AZ54" s="67">
        <f>ROUND(AZ55,2)</f>
        <v>0</v>
      </c>
      <c r="BA54" s="67">
        <f>ROUND(BA55,2)</f>
        <v>151195.25</v>
      </c>
      <c r="BB54" s="67">
        <f>ROUND(BB55,2)</f>
        <v>0</v>
      </c>
      <c r="BC54" s="67">
        <f>ROUND(BC55,2)</f>
        <v>0</v>
      </c>
      <c r="BD54" s="69">
        <f>ROUND(BD55,2)</f>
        <v>0</v>
      </c>
      <c r="BS54" s="70" t="s">
        <v>73</v>
      </c>
      <c r="BT54" s="70" t="s">
        <v>74</v>
      </c>
      <c r="BU54" s="71" t="s">
        <v>75</v>
      </c>
      <c r="BV54" s="70" t="s">
        <v>76</v>
      </c>
      <c r="BW54" s="70" t="s">
        <v>5</v>
      </c>
      <c r="BX54" s="70" t="s">
        <v>77</v>
      </c>
      <c r="CL54" s="70" t="s">
        <v>3</v>
      </c>
    </row>
    <row r="55" spans="1:91" s="7" customFormat="1" ht="24.6" customHeight="1">
      <c r="B55" s="72"/>
      <c r="C55" s="73"/>
      <c r="D55" s="240" t="s">
        <v>78</v>
      </c>
      <c r="E55" s="240"/>
      <c r="F55" s="240"/>
      <c r="G55" s="240"/>
      <c r="H55" s="240"/>
      <c r="I55" s="74"/>
      <c r="J55" s="240" t="s">
        <v>79</v>
      </c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1">
        <f>ROUND(SUM(AG56:AG61),2)</f>
        <v>151195.25</v>
      </c>
      <c r="AH55" s="239"/>
      <c r="AI55" s="239"/>
      <c r="AJ55" s="239"/>
      <c r="AK55" s="239"/>
      <c r="AL55" s="239"/>
      <c r="AM55" s="239"/>
      <c r="AN55" s="238">
        <f t="shared" si="0"/>
        <v>169338.68</v>
      </c>
      <c r="AO55" s="239"/>
      <c r="AP55" s="239"/>
      <c r="AQ55" s="75" t="s">
        <v>80</v>
      </c>
      <c r="AR55" s="72"/>
      <c r="AS55" s="76">
        <f>ROUND(SUM(AS56:AS61),2)</f>
        <v>0</v>
      </c>
      <c r="AT55" s="77">
        <f t="shared" si="1"/>
        <v>18143.43</v>
      </c>
      <c r="AU55" s="78">
        <f>ROUND(SUM(AU56:AU61),5)</f>
        <v>418.34534000000002</v>
      </c>
      <c r="AV55" s="77">
        <f>ROUND(AZ55*L29,2)</f>
        <v>0</v>
      </c>
      <c r="AW55" s="77">
        <f>ROUND(BA55*L30,2)</f>
        <v>18143.43</v>
      </c>
      <c r="AX55" s="77">
        <f>ROUND(BB55*L29,2)</f>
        <v>0</v>
      </c>
      <c r="AY55" s="77">
        <f>ROUND(BC55*L30,2)</f>
        <v>0</v>
      </c>
      <c r="AZ55" s="77">
        <f>ROUND(SUM(AZ56:AZ61),2)</f>
        <v>0</v>
      </c>
      <c r="BA55" s="77">
        <f>ROUND(SUM(BA56:BA61),2)</f>
        <v>151195.25</v>
      </c>
      <c r="BB55" s="77">
        <f>ROUND(SUM(BB56:BB61),2)</f>
        <v>0</v>
      </c>
      <c r="BC55" s="77">
        <f>ROUND(SUM(BC56:BC61),2)</f>
        <v>0</v>
      </c>
      <c r="BD55" s="79">
        <f>ROUND(SUM(BD56:BD61),2)</f>
        <v>0</v>
      </c>
      <c r="BS55" s="80" t="s">
        <v>73</v>
      </c>
      <c r="BT55" s="80" t="s">
        <v>81</v>
      </c>
      <c r="BU55" s="80" t="s">
        <v>75</v>
      </c>
      <c r="BV55" s="80" t="s">
        <v>76</v>
      </c>
      <c r="BW55" s="80" t="s">
        <v>82</v>
      </c>
      <c r="BX55" s="80" t="s">
        <v>5</v>
      </c>
      <c r="CL55" s="80" t="s">
        <v>3</v>
      </c>
      <c r="CM55" s="80" t="s">
        <v>81</v>
      </c>
    </row>
    <row r="56" spans="1:91" s="4" customFormat="1" ht="24" customHeight="1">
      <c r="A56" s="81" t="s">
        <v>83</v>
      </c>
      <c r="B56" s="44"/>
      <c r="C56" s="10"/>
      <c r="D56" s="10"/>
      <c r="E56" s="233" t="s">
        <v>84</v>
      </c>
      <c r="F56" s="233"/>
      <c r="G56" s="233"/>
      <c r="H56" s="233"/>
      <c r="I56" s="233"/>
      <c r="J56" s="10"/>
      <c r="K56" s="233" t="s">
        <v>85</v>
      </c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1">
        <f>'1.1 - Změna typu technolo...'!J32</f>
        <v>164931</v>
      </c>
      <c r="AH56" s="232"/>
      <c r="AI56" s="232"/>
      <c r="AJ56" s="232"/>
      <c r="AK56" s="232"/>
      <c r="AL56" s="232"/>
      <c r="AM56" s="232"/>
      <c r="AN56" s="231">
        <f t="shared" si="0"/>
        <v>184722.72</v>
      </c>
      <c r="AO56" s="232"/>
      <c r="AP56" s="232"/>
      <c r="AQ56" s="82" t="s">
        <v>86</v>
      </c>
      <c r="AR56" s="44"/>
      <c r="AS56" s="83">
        <v>0</v>
      </c>
      <c r="AT56" s="84">
        <f t="shared" si="1"/>
        <v>19791.72</v>
      </c>
      <c r="AU56" s="85">
        <f>'1.1 - Změna typu technolo...'!P87</f>
        <v>282.01350000000002</v>
      </c>
      <c r="AV56" s="84">
        <f>'1.1 - Změna typu technolo...'!J35</f>
        <v>0</v>
      </c>
      <c r="AW56" s="84">
        <f>'1.1 - Změna typu technolo...'!J36</f>
        <v>19791.72</v>
      </c>
      <c r="AX56" s="84">
        <f>'1.1 - Změna typu technolo...'!J37</f>
        <v>0</v>
      </c>
      <c r="AY56" s="84">
        <f>'1.1 - Změna typu technolo...'!J38</f>
        <v>0</v>
      </c>
      <c r="AZ56" s="84">
        <f>'1.1 - Změna typu technolo...'!F35</f>
        <v>0</v>
      </c>
      <c r="BA56" s="84">
        <f>'1.1 - Změna typu technolo...'!F36</f>
        <v>164931</v>
      </c>
      <c r="BB56" s="84">
        <f>'1.1 - Změna typu technolo...'!F37</f>
        <v>0</v>
      </c>
      <c r="BC56" s="84">
        <f>'1.1 - Změna typu technolo...'!F38</f>
        <v>0</v>
      </c>
      <c r="BD56" s="86">
        <f>'1.1 - Změna typu technolo...'!F39</f>
        <v>0</v>
      </c>
      <c r="BT56" s="25" t="s">
        <v>87</v>
      </c>
      <c r="BV56" s="25" t="s">
        <v>76</v>
      </c>
      <c r="BW56" s="25" t="s">
        <v>88</v>
      </c>
      <c r="BX56" s="25" t="s">
        <v>82</v>
      </c>
      <c r="CL56" s="25" t="s">
        <v>3</v>
      </c>
    </row>
    <row r="57" spans="1:91" s="4" customFormat="1" ht="14.4" customHeight="1">
      <c r="A57" s="81" t="s">
        <v>83</v>
      </c>
      <c r="B57" s="44"/>
      <c r="C57" s="10"/>
      <c r="D57" s="10"/>
      <c r="E57" s="233" t="s">
        <v>89</v>
      </c>
      <c r="F57" s="233"/>
      <c r="G57" s="233"/>
      <c r="H57" s="233"/>
      <c r="I57" s="233"/>
      <c r="J57" s="10"/>
      <c r="K57" s="233" t="s">
        <v>90</v>
      </c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1">
        <f>'1.2 - Změna sklady podlah...'!J32</f>
        <v>-61003.73</v>
      </c>
      <c r="AH57" s="232"/>
      <c r="AI57" s="232"/>
      <c r="AJ57" s="232"/>
      <c r="AK57" s="232"/>
      <c r="AL57" s="232"/>
      <c r="AM57" s="232"/>
      <c r="AN57" s="231">
        <f t="shared" si="0"/>
        <v>-68324.180000000008</v>
      </c>
      <c r="AO57" s="232"/>
      <c r="AP57" s="232"/>
      <c r="AQ57" s="82" t="s">
        <v>86</v>
      </c>
      <c r="AR57" s="44"/>
      <c r="AS57" s="83">
        <v>0</v>
      </c>
      <c r="AT57" s="84">
        <f t="shared" si="1"/>
        <v>-7320.45</v>
      </c>
      <c r="AU57" s="85">
        <f>'1.2 - Změna sklady podlah...'!P90</f>
        <v>0</v>
      </c>
      <c r="AV57" s="84">
        <f>'1.2 - Změna sklady podlah...'!J35</f>
        <v>0</v>
      </c>
      <c r="AW57" s="84">
        <f>'1.2 - Změna sklady podlah...'!J36</f>
        <v>-7320.45</v>
      </c>
      <c r="AX57" s="84">
        <f>'1.2 - Změna sklady podlah...'!J37</f>
        <v>0</v>
      </c>
      <c r="AY57" s="84">
        <f>'1.2 - Změna sklady podlah...'!J38</f>
        <v>0</v>
      </c>
      <c r="AZ57" s="84">
        <f>'1.2 - Změna sklady podlah...'!F35</f>
        <v>0</v>
      </c>
      <c r="BA57" s="84">
        <f>'1.2 - Změna sklady podlah...'!F36</f>
        <v>-61003.73</v>
      </c>
      <c r="BB57" s="84">
        <f>'1.2 - Změna sklady podlah...'!F37</f>
        <v>0</v>
      </c>
      <c r="BC57" s="84">
        <f>'1.2 - Změna sklady podlah...'!F38</f>
        <v>0</v>
      </c>
      <c r="BD57" s="86">
        <f>'1.2 - Změna sklady podlah...'!F39</f>
        <v>0</v>
      </c>
      <c r="BT57" s="25" t="s">
        <v>87</v>
      </c>
      <c r="BV57" s="25" t="s">
        <v>76</v>
      </c>
      <c r="BW57" s="25" t="s">
        <v>91</v>
      </c>
      <c r="BX57" s="25" t="s">
        <v>82</v>
      </c>
      <c r="CL57" s="25" t="s">
        <v>3</v>
      </c>
    </row>
    <row r="58" spans="1:91" s="4" customFormat="1" ht="14.4" customHeight="1">
      <c r="A58" s="81" t="s">
        <v>83</v>
      </c>
      <c r="B58" s="44"/>
      <c r="C58" s="10"/>
      <c r="D58" s="10"/>
      <c r="E58" s="233" t="s">
        <v>92</v>
      </c>
      <c r="F58" s="233"/>
      <c r="G58" s="233"/>
      <c r="H58" s="233"/>
      <c r="I58" s="233"/>
      <c r="J58" s="10"/>
      <c r="K58" s="233" t="s">
        <v>93</v>
      </c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1">
        <f>'1.3 - Doplnění okenních o...'!J32</f>
        <v>8246</v>
      </c>
      <c r="AH58" s="232"/>
      <c r="AI58" s="232"/>
      <c r="AJ58" s="232"/>
      <c r="AK58" s="232"/>
      <c r="AL58" s="232"/>
      <c r="AM58" s="232"/>
      <c r="AN58" s="231">
        <f t="shared" si="0"/>
        <v>9235.52</v>
      </c>
      <c r="AO58" s="232"/>
      <c r="AP58" s="232"/>
      <c r="AQ58" s="82" t="s">
        <v>86</v>
      </c>
      <c r="AR58" s="44"/>
      <c r="AS58" s="83">
        <v>0</v>
      </c>
      <c r="AT58" s="84">
        <f t="shared" si="1"/>
        <v>989.52</v>
      </c>
      <c r="AU58" s="85">
        <f>'1.3 - Doplnění okenních o...'!P88</f>
        <v>0</v>
      </c>
      <c r="AV58" s="84">
        <f>'1.3 - Doplnění okenních o...'!J35</f>
        <v>0</v>
      </c>
      <c r="AW58" s="84">
        <f>'1.3 - Doplnění okenních o...'!J36</f>
        <v>989.52</v>
      </c>
      <c r="AX58" s="84">
        <f>'1.3 - Doplnění okenních o...'!J37</f>
        <v>0</v>
      </c>
      <c r="AY58" s="84">
        <f>'1.3 - Doplnění okenních o...'!J38</f>
        <v>0</v>
      </c>
      <c r="AZ58" s="84">
        <f>'1.3 - Doplnění okenních o...'!F35</f>
        <v>0</v>
      </c>
      <c r="BA58" s="84">
        <f>'1.3 - Doplnění okenních o...'!F36</f>
        <v>8246</v>
      </c>
      <c r="BB58" s="84">
        <f>'1.3 - Doplnění okenních o...'!F37</f>
        <v>0</v>
      </c>
      <c r="BC58" s="84">
        <f>'1.3 - Doplnění okenních o...'!F38</f>
        <v>0</v>
      </c>
      <c r="BD58" s="86">
        <f>'1.3 - Doplnění okenních o...'!F39</f>
        <v>0</v>
      </c>
      <c r="BT58" s="25" t="s">
        <v>87</v>
      </c>
      <c r="BV58" s="25" t="s">
        <v>76</v>
      </c>
      <c r="BW58" s="25" t="s">
        <v>94</v>
      </c>
      <c r="BX58" s="25" t="s">
        <v>82</v>
      </c>
      <c r="CL58" s="25" t="s">
        <v>3</v>
      </c>
    </row>
    <row r="59" spans="1:91" s="4" customFormat="1" ht="24" customHeight="1">
      <c r="A59" s="81" t="s">
        <v>83</v>
      </c>
      <c r="B59" s="44"/>
      <c r="C59" s="10"/>
      <c r="D59" s="10"/>
      <c r="E59" s="233" t="s">
        <v>95</v>
      </c>
      <c r="F59" s="233"/>
      <c r="G59" s="233"/>
      <c r="H59" s="233"/>
      <c r="I59" s="233"/>
      <c r="J59" s="10"/>
      <c r="K59" s="233" t="s">
        <v>96</v>
      </c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1">
        <f>'1.4 - Bourání zdiva + zám...'!J32</f>
        <v>47606.23</v>
      </c>
      <c r="AH59" s="232"/>
      <c r="AI59" s="232"/>
      <c r="AJ59" s="232"/>
      <c r="AK59" s="232"/>
      <c r="AL59" s="232"/>
      <c r="AM59" s="232"/>
      <c r="AN59" s="231">
        <f t="shared" si="0"/>
        <v>53318.98</v>
      </c>
      <c r="AO59" s="232"/>
      <c r="AP59" s="232"/>
      <c r="AQ59" s="82" t="s">
        <v>86</v>
      </c>
      <c r="AR59" s="44"/>
      <c r="AS59" s="83">
        <v>0</v>
      </c>
      <c r="AT59" s="84">
        <f t="shared" si="1"/>
        <v>5712.75</v>
      </c>
      <c r="AU59" s="85">
        <f>'1.4 - Bourání zdiva + zám...'!P92</f>
        <v>59.645173000000007</v>
      </c>
      <c r="AV59" s="84">
        <f>'1.4 - Bourání zdiva + zám...'!J35</f>
        <v>0</v>
      </c>
      <c r="AW59" s="84">
        <f>'1.4 - Bourání zdiva + zám...'!J36</f>
        <v>5712.75</v>
      </c>
      <c r="AX59" s="84">
        <f>'1.4 - Bourání zdiva + zám...'!J37</f>
        <v>0</v>
      </c>
      <c r="AY59" s="84">
        <f>'1.4 - Bourání zdiva + zám...'!J38</f>
        <v>0</v>
      </c>
      <c r="AZ59" s="84">
        <f>'1.4 - Bourání zdiva + zám...'!F35</f>
        <v>0</v>
      </c>
      <c r="BA59" s="84">
        <f>'1.4 - Bourání zdiva + zám...'!F36</f>
        <v>47606.23</v>
      </c>
      <c r="BB59" s="84">
        <f>'1.4 - Bourání zdiva + zám...'!F37</f>
        <v>0</v>
      </c>
      <c r="BC59" s="84">
        <f>'1.4 - Bourání zdiva + zám...'!F38</f>
        <v>0</v>
      </c>
      <c r="BD59" s="86">
        <f>'1.4 - Bourání zdiva + zám...'!F39</f>
        <v>0</v>
      </c>
      <c r="BT59" s="25" t="s">
        <v>87</v>
      </c>
      <c r="BV59" s="25" t="s">
        <v>76</v>
      </c>
      <c r="BW59" s="25" t="s">
        <v>97</v>
      </c>
      <c r="BX59" s="25" t="s">
        <v>82</v>
      </c>
      <c r="CL59" s="25" t="s">
        <v>3</v>
      </c>
    </row>
    <row r="60" spans="1:91" s="4" customFormat="1" ht="24" customHeight="1">
      <c r="A60" s="81" t="s">
        <v>83</v>
      </c>
      <c r="B60" s="44"/>
      <c r="C60" s="10"/>
      <c r="D60" s="10"/>
      <c r="E60" s="233" t="s">
        <v>98</v>
      </c>
      <c r="F60" s="233"/>
      <c r="G60" s="233"/>
      <c r="H60" s="233"/>
      <c r="I60" s="233"/>
      <c r="J60" s="10"/>
      <c r="K60" s="233" t="s">
        <v>99</v>
      </c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1">
        <f>'1.5 - Dobetonávka základů...'!J32</f>
        <v>19327.5</v>
      </c>
      <c r="AH60" s="232"/>
      <c r="AI60" s="232"/>
      <c r="AJ60" s="232"/>
      <c r="AK60" s="232"/>
      <c r="AL60" s="232"/>
      <c r="AM60" s="232"/>
      <c r="AN60" s="231">
        <f t="shared" si="0"/>
        <v>21646.799999999999</v>
      </c>
      <c r="AO60" s="232"/>
      <c r="AP60" s="232"/>
      <c r="AQ60" s="82" t="s">
        <v>86</v>
      </c>
      <c r="AR60" s="44"/>
      <c r="AS60" s="83">
        <v>0</v>
      </c>
      <c r="AT60" s="84">
        <f t="shared" si="1"/>
        <v>2319.3000000000002</v>
      </c>
      <c r="AU60" s="85">
        <f>'1.5 - Dobetonávka základů...'!P87</f>
        <v>6.8759999999999994</v>
      </c>
      <c r="AV60" s="84">
        <f>'1.5 - Dobetonávka základů...'!J35</f>
        <v>0</v>
      </c>
      <c r="AW60" s="84">
        <f>'1.5 - Dobetonávka základů...'!J36</f>
        <v>2319.3000000000002</v>
      </c>
      <c r="AX60" s="84">
        <f>'1.5 - Dobetonávka základů...'!J37</f>
        <v>0</v>
      </c>
      <c r="AY60" s="84">
        <f>'1.5 - Dobetonávka základů...'!J38</f>
        <v>0</v>
      </c>
      <c r="AZ60" s="84">
        <f>'1.5 - Dobetonávka základů...'!F35</f>
        <v>0</v>
      </c>
      <c r="BA60" s="84">
        <f>'1.5 - Dobetonávka základů...'!F36</f>
        <v>19327.5</v>
      </c>
      <c r="BB60" s="84">
        <f>'1.5 - Dobetonávka základů...'!F37</f>
        <v>0</v>
      </c>
      <c r="BC60" s="84">
        <f>'1.5 - Dobetonávka základů...'!F38</f>
        <v>0</v>
      </c>
      <c r="BD60" s="86">
        <f>'1.5 - Dobetonávka základů...'!F39</f>
        <v>0</v>
      </c>
      <c r="BT60" s="25" t="s">
        <v>87</v>
      </c>
      <c r="BV60" s="25" t="s">
        <v>76</v>
      </c>
      <c r="BW60" s="25" t="s">
        <v>100</v>
      </c>
      <c r="BX60" s="25" t="s">
        <v>82</v>
      </c>
      <c r="CL60" s="25" t="s">
        <v>3</v>
      </c>
    </row>
    <row r="61" spans="1:91" s="4" customFormat="1" ht="24" customHeight="1">
      <c r="A61" s="81" t="s">
        <v>83</v>
      </c>
      <c r="B61" s="44"/>
      <c r="C61" s="10"/>
      <c r="D61" s="10"/>
      <c r="E61" s="233" t="s">
        <v>101</v>
      </c>
      <c r="F61" s="233"/>
      <c r="G61" s="233"/>
      <c r="H61" s="233"/>
      <c r="I61" s="233"/>
      <c r="J61" s="10"/>
      <c r="K61" s="233" t="s">
        <v>102</v>
      </c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1">
        <f>'1.6 - Doplnění ZTI - leža...'!J32</f>
        <v>-27911.75</v>
      </c>
      <c r="AH61" s="232"/>
      <c r="AI61" s="232"/>
      <c r="AJ61" s="232"/>
      <c r="AK61" s="232"/>
      <c r="AL61" s="232"/>
      <c r="AM61" s="232"/>
      <c r="AN61" s="231">
        <f t="shared" si="0"/>
        <v>-31261.16</v>
      </c>
      <c r="AO61" s="232"/>
      <c r="AP61" s="232"/>
      <c r="AQ61" s="82" t="s">
        <v>86</v>
      </c>
      <c r="AR61" s="44"/>
      <c r="AS61" s="87">
        <v>0</v>
      </c>
      <c r="AT61" s="88">
        <f t="shared" si="1"/>
        <v>-3349.41</v>
      </c>
      <c r="AU61" s="89">
        <f>'1.6 - Doplnění ZTI - leža...'!P91</f>
        <v>69.810670000000002</v>
      </c>
      <c r="AV61" s="88">
        <f>'1.6 - Doplnění ZTI - leža...'!J35</f>
        <v>0</v>
      </c>
      <c r="AW61" s="88">
        <f>'1.6 - Doplnění ZTI - leža...'!J36</f>
        <v>-3349.41</v>
      </c>
      <c r="AX61" s="88">
        <f>'1.6 - Doplnění ZTI - leža...'!J37</f>
        <v>0</v>
      </c>
      <c r="AY61" s="88">
        <f>'1.6 - Doplnění ZTI - leža...'!J38</f>
        <v>0</v>
      </c>
      <c r="AZ61" s="88">
        <f>'1.6 - Doplnění ZTI - leža...'!F35</f>
        <v>0</v>
      </c>
      <c r="BA61" s="88">
        <f>'1.6 - Doplnění ZTI - leža...'!F36</f>
        <v>-27911.75</v>
      </c>
      <c r="BB61" s="88">
        <f>'1.6 - Doplnění ZTI - leža...'!F37</f>
        <v>0</v>
      </c>
      <c r="BC61" s="88">
        <f>'1.6 - Doplnění ZTI - leža...'!F38</f>
        <v>0</v>
      </c>
      <c r="BD61" s="90">
        <f>'1.6 - Doplnění ZTI - leža...'!F39</f>
        <v>0</v>
      </c>
      <c r="BT61" s="25" t="s">
        <v>87</v>
      </c>
      <c r="BV61" s="25" t="s">
        <v>76</v>
      </c>
      <c r="BW61" s="25" t="s">
        <v>103</v>
      </c>
      <c r="BX61" s="25" t="s">
        <v>82</v>
      </c>
      <c r="CL61" s="25" t="s">
        <v>3</v>
      </c>
    </row>
    <row r="62" spans="1:91" s="2" customFormat="1" ht="30" customHeight="1">
      <c r="A62" s="30"/>
      <c r="B62" s="31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1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</row>
    <row r="63" spans="1:91" s="2" customFormat="1" ht="6.9" customHeight="1">
      <c r="A63" s="30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31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</row>
  </sheetData>
  <mergeCells count="64">
    <mergeCell ref="L45:AO45"/>
    <mergeCell ref="AM47:AN47"/>
    <mergeCell ref="AM49:AP49"/>
    <mergeCell ref="AS49:AT51"/>
    <mergeCell ref="AM50:AP50"/>
    <mergeCell ref="C52:G52"/>
    <mergeCell ref="AN52:AP52"/>
    <mergeCell ref="AG52:AM52"/>
    <mergeCell ref="I52:AF52"/>
    <mergeCell ref="AN55:AP55"/>
    <mergeCell ref="D55:H55"/>
    <mergeCell ref="AG55:AM55"/>
    <mergeCell ref="J55:AF55"/>
    <mergeCell ref="AG54:AM54"/>
    <mergeCell ref="AN54:AP54"/>
    <mergeCell ref="E56:I56"/>
    <mergeCell ref="K56:AF56"/>
    <mergeCell ref="AN56:AP56"/>
    <mergeCell ref="AG56:AM56"/>
    <mergeCell ref="K57:AF57"/>
    <mergeCell ref="AG57:AM57"/>
    <mergeCell ref="E57:I57"/>
    <mergeCell ref="AN57:AP57"/>
    <mergeCell ref="K58:AF58"/>
    <mergeCell ref="AN58:AP58"/>
    <mergeCell ref="AG58:AM58"/>
    <mergeCell ref="E58:I58"/>
    <mergeCell ref="AN59:AP59"/>
    <mergeCell ref="AG59:AM59"/>
    <mergeCell ref="E59:I59"/>
    <mergeCell ref="K59:AF59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W30:AE30"/>
    <mergeCell ref="L30:P30"/>
    <mergeCell ref="K5:AO5"/>
    <mergeCell ref="K6:AO6"/>
    <mergeCell ref="E23:AN23"/>
    <mergeCell ref="AK26:AO26"/>
    <mergeCell ref="AK28:AO28"/>
    <mergeCell ref="L28:P28"/>
    <mergeCell ref="W28:AE28"/>
    <mergeCell ref="AR2:BE2"/>
    <mergeCell ref="L33:P33"/>
    <mergeCell ref="W33:AE33"/>
    <mergeCell ref="AK33:AO33"/>
    <mergeCell ref="AK35:AO35"/>
    <mergeCell ref="X35:AB35"/>
    <mergeCell ref="L31:P31"/>
    <mergeCell ref="AK31:AO31"/>
    <mergeCell ref="W31:AE31"/>
    <mergeCell ref="L32:P32"/>
    <mergeCell ref="W32:AE32"/>
    <mergeCell ref="AK32:AO32"/>
    <mergeCell ref="W29:AE29"/>
    <mergeCell ref="AK29:AO29"/>
    <mergeCell ref="L29:P29"/>
    <mergeCell ref="AK30:AO30"/>
  </mergeCells>
  <hyperlinks>
    <hyperlink ref="A56" location="'1.1 - Změna typu technolo...'!C2" display="/" xr:uid="{00000000-0004-0000-0000-000000000000}"/>
    <hyperlink ref="A57" location="'1.2 - Změna sklady podlah...'!C2" display="/" xr:uid="{00000000-0004-0000-0000-000001000000}"/>
    <hyperlink ref="A58" location="'1.3 - Doplnění okenních o...'!C2" display="/" xr:uid="{00000000-0004-0000-0000-000002000000}"/>
    <hyperlink ref="A59" location="'1.4 - Bourání zdiva + zám...'!C2" display="/" xr:uid="{00000000-0004-0000-0000-000003000000}"/>
    <hyperlink ref="A60" location="'1.5 - Dobetonávka základů...'!C2" display="/" xr:uid="{00000000-0004-0000-0000-000004000000}"/>
    <hyperlink ref="A61" location="'1.6 - Doplnění ZTI - leža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03"/>
  <sheetViews>
    <sheetView showGridLines="0" topLeftCell="A73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108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1" spans="1:46">
      <c r="A1" s="91"/>
    </row>
    <row r="2" spans="1:46" s="1" customFormat="1" ht="36.9" customHeight="1">
      <c r="L2" s="216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8" t="s">
        <v>88</v>
      </c>
    </row>
    <row r="3" spans="1:46" s="1" customFormat="1" ht="6.9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1:46" s="1" customFormat="1" ht="24.9" hidden="1" customHeight="1">
      <c r="B4" s="21"/>
      <c r="D4" s="22" t="s">
        <v>104</v>
      </c>
      <c r="L4" s="21"/>
      <c r="M4" s="92" t="s">
        <v>11</v>
      </c>
      <c r="AT4" s="18" t="s">
        <v>4</v>
      </c>
    </row>
    <row r="5" spans="1:46" s="1" customFormat="1" ht="6.9" hidden="1" customHeight="1">
      <c r="B5" s="21"/>
      <c r="L5" s="21"/>
    </row>
    <row r="6" spans="1:46" s="1" customFormat="1" ht="12" hidden="1" customHeight="1">
      <c r="B6" s="21"/>
      <c r="D6" s="27" t="s">
        <v>15</v>
      </c>
      <c r="L6" s="21"/>
    </row>
    <row r="7" spans="1:46" s="1" customFormat="1" ht="14.4" hidden="1" customHeight="1">
      <c r="B7" s="21"/>
      <c r="E7" s="254" t="str">
        <f>'Rekapitulace stavby'!K6</f>
        <v>Změna dokončené stavby, Odolov č.p. 35, na p. st. č. 162</v>
      </c>
      <c r="F7" s="255"/>
      <c r="G7" s="255"/>
      <c r="H7" s="255"/>
      <c r="L7" s="21"/>
    </row>
    <row r="8" spans="1:46" s="1" customFormat="1" ht="12" hidden="1" customHeight="1">
      <c r="B8" s="21"/>
      <c r="D8" s="27" t="s">
        <v>105</v>
      </c>
      <c r="L8" s="21"/>
    </row>
    <row r="9" spans="1:46" s="2" customFormat="1" ht="14.4" hidden="1" customHeight="1">
      <c r="A9" s="30"/>
      <c r="B9" s="31"/>
      <c r="C9" s="30"/>
      <c r="D9" s="30"/>
      <c r="E9" s="254" t="s">
        <v>106</v>
      </c>
      <c r="F9" s="253"/>
      <c r="G9" s="253"/>
      <c r="H9" s="253"/>
      <c r="I9" s="30"/>
      <c r="J9" s="30"/>
      <c r="K9" s="30"/>
      <c r="L9" s="9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hidden="1" customHeight="1">
      <c r="A10" s="30"/>
      <c r="B10" s="31"/>
      <c r="C10" s="30"/>
      <c r="D10" s="27" t="s">
        <v>107</v>
      </c>
      <c r="E10" s="30"/>
      <c r="F10" s="30"/>
      <c r="G10" s="30"/>
      <c r="H10" s="30"/>
      <c r="I10" s="30"/>
      <c r="J10" s="30"/>
      <c r="K10" s="30"/>
      <c r="L10" s="9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5.6" hidden="1" customHeight="1">
      <c r="A11" s="30"/>
      <c r="B11" s="31"/>
      <c r="C11" s="30"/>
      <c r="D11" s="30"/>
      <c r="E11" s="244" t="s">
        <v>108</v>
      </c>
      <c r="F11" s="253"/>
      <c r="G11" s="253"/>
      <c r="H11" s="253"/>
      <c r="I11" s="30"/>
      <c r="J11" s="30"/>
      <c r="K11" s="30"/>
      <c r="L11" s="9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idden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9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hidden="1" customHeight="1">
      <c r="A13" s="30"/>
      <c r="B13" s="31"/>
      <c r="C13" s="30"/>
      <c r="D13" s="27" t="s">
        <v>17</v>
      </c>
      <c r="E13" s="30"/>
      <c r="F13" s="25" t="s">
        <v>3</v>
      </c>
      <c r="G13" s="30"/>
      <c r="H13" s="30"/>
      <c r="I13" s="27" t="s">
        <v>18</v>
      </c>
      <c r="J13" s="25" t="s">
        <v>3</v>
      </c>
      <c r="K13" s="30"/>
      <c r="L13" s="9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7" t="s">
        <v>19</v>
      </c>
      <c r="E14" s="30"/>
      <c r="F14" s="25" t="s">
        <v>20</v>
      </c>
      <c r="G14" s="30"/>
      <c r="H14" s="30"/>
      <c r="I14" s="27" t="s">
        <v>21</v>
      </c>
      <c r="J14" s="48">
        <f>'Rekapitulace stavby'!AN8</f>
        <v>45916</v>
      </c>
      <c r="K14" s="30"/>
      <c r="L14" s="9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hidden="1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9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hidden="1" customHeight="1">
      <c r="A16" s="30"/>
      <c r="B16" s="31"/>
      <c r="C16" s="30"/>
      <c r="D16" s="27" t="s">
        <v>22</v>
      </c>
      <c r="E16" s="30"/>
      <c r="F16" s="30"/>
      <c r="G16" s="30"/>
      <c r="H16" s="30"/>
      <c r="I16" s="27" t="s">
        <v>23</v>
      </c>
      <c r="J16" s="25" t="s">
        <v>24</v>
      </c>
      <c r="K16" s="30"/>
      <c r="L16" s="9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hidden="1" customHeight="1">
      <c r="A17" s="30"/>
      <c r="B17" s="31"/>
      <c r="C17" s="30"/>
      <c r="D17" s="30"/>
      <c r="E17" s="25" t="s">
        <v>25</v>
      </c>
      <c r="F17" s="30"/>
      <c r="G17" s="30"/>
      <c r="H17" s="30"/>
      <c r="I17" s="27" t="s">
        <v>26</v>
      </c>
      <c r="J17" s="25" t="s">
        <v>3</v>
      </c>
      <c r="K17" s="30"/>
      <c r="L17" s="9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" hidden="1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9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hidden="1" customHeight="1">
      <c r="A19" s="30"/>
      <c r="B19" s="31"/>
      <c r="C19" s="30"/>
      <c r="D19" s="27" t="s">
        <v>27</v>
      </c>
      <c r="E19" s="30"/>
      <c r="F19" s="30"/>
      <c r="G19" s="30"/>
      <c r="H19" s="30"/>
      <c r="I19" s="27" t="s">
        <v>23</v>
      </c>
      <c r="J19" s="25" t="str">
        <f>'Rekapitulace stavby'!AN13</f>
        <v>09063463</v>
      </c>
      <c r="K19" s="30"/>
      <c r="L19" s="9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hidden="1" customHeight="1">
      <c r="A20" s="30"/>
      <c r="B20" s="31"/>
      <c r="C20" s="30"/>
      <c r="D20" s="30"/>
      <c r="E20" s="225" t="str">
        <f>'Rekapitulace stavby'!E14</f>
        <v>SORMIG stavební společnost s.r.o.</v>
      </c>
      <c r="F20" s="225"/>
      <c r="G20" s="225"/>
      <c r="H20" s="225"/>
      <c r="I20" s="27" t="s">
        <v>26</v>
      </c>
      <c r="J20" s="25" t="str">
        <f>'Rekapitulace stavby'!AN14</f>
        <v>CZ09063463</v>
      </c>
      <c r="K20" s="30"/>
      <c r="L20" s="9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" hidden="1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9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hidden="1" customHeight="1">
      <c r="A22" s="30"/>
      <c r="B22" s="31"/>
      <c r="C22" s="30"/>
      <c r="D22" s="27" t="s">
        <v>31</v>
      </c>
      <c r="E22" s="30"/>
      <c r="F22" s="30"/>
      <c r="G22" s="30"/>
      <c r="H22" s="30"/>
      <c r="I22" s="27" t="s">
        <v>23</v>
      </c>
      <c r="J22" s="25" t="s">
        <v>32</v>
      </c>
      <c r="K22" s="30"/>
      <c r="L22" s="9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hidden="1" customHeight="1">
      <c r="A23" s="30"/>
      <c r="B23" s="31"/>
      <c r="C23" s="30"/>
      <c r="D23" s="30"/>
      <c r="E23" s="25" t="s">
        <v>33</v>
      </c>
      <c r="F23" s="30"/>
      <c r="G23" s="30"/>
      <c r="H23" s="30"/>
      <c r="I23" s="27" t="s">
        <v>26</v>
      </c>
      <c r="J23" s="25" t="s">
        <v>3</v>
      </c>
      <c r="K23" s="30"/>
      <c r="L23" s="9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" hidden="1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9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hidden="1" customHeight="1">
      <c r="A25" s="30"/>
      <c r="B25" s="31"/>
      <c r="C25" s="30"/>
      <c r="D25" s="27" t="s">
        <v>35</v>
      </c>
      <c r="E25" s="30"/>
      <c r="F25" s="30"/>
      <c r="G25" s="30"/>
      <c r="H25" s="30"/>
      <c r="I25" s="27" t="s">
        <v>23</v>
      </c>
      <c r="J25" s="25" t="s">
        <v>36</v>
      </c>
      <c r="K25" s="30"/>
      <c r="L25" s="9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hidden="1" customHeight="1">
      <c r="A26" s="30"/>
      <c r="B26" s="31"/>
      <c r="C26" s="30"/>
      <c r="D26" s="30"/>
      <c r="E26" s="25" t="s">
        <v>37</v>
      </c>
      <c r="F26" s="30"/>
      <c r="G26" s="30"/>
      <c r="H26" s="30"/>
      <c r="I26" s="27" t="s">
        <v>26</v>
      </c>
      <c r="J26" s="25" t="s">
        <v>3</v>
      </c>
      <c r="K26" s="30"/>
      <c r="L26" s="9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" hidden="1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9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hidden="1" customHeight="1">
      <c r="A28" s="30"/>
      <c r="B28" s="31"/>
      <c r="C28" s="30"/>
      <c r="D28" s="27" t="s">
        <v>38</v>
      </c>
      <c r="E28" s="30"/>
      <c r="F28" s="30"/>
      <c r="G28" s="30"/>
      <c r="H28" s="30"/>
      <c r="I28" s="30"/>
      <c r="J28" s="30"/>
      <c r="K28" s="30"/>
      <c r="L28" s="9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4.4" hidden="1" customHeight="1">
      <c r="A29" s="94"/>
      <c r="B29" s="95"/>
      <c r="C29" s="94"/>
      <c r="D29" s="94"/>
      <c r="E29" s="227" t="s">
        <v>3</v>
      </c>
      <c r="F29" s="227"/>
      <c r="G29" s="227"/>
      <c r="H29" s="22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" hidden="1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9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hidden="1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9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hidden="1" customHeight="1">
      <c r="A32" s="30"/>
      <c r="B32" s="31"/>
      <c r="C32" s="30"/>
      <c r="D32" s="97" t="s">
        <v>40</v>
      </c>
      <c r="E32" s="30"/>
      <c r="F32" s="30"/>
      <c r="G32" s="30"/>
      <c r="H32" s="30"/>
      <c r="I32" s="30"/>
      <c r="J32" s="64">
        <f>ROUND(J87, 2)</f>
        <v>164931</v>
      </c>
      <c r="K32" s="30"/>
      <c r="L32" s="9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" hidden="1" customHeight="1">
      <c r="A33" s="30"/>
      <c r="B33" s="31"/>
      <c r="C33" s="30"/>
      <c r="D33" s="59"/>
      <c r="E33" s="59"/>
      <c r="F33" s="59"/>
      <c r="G33" s="59"/>
      <c r="H33" s="59"/>
      <c r="I33" s="59"/>
      <c r="J33" s="59"/>
      <c r="K33" s="59"/>
      <c r="L33" s="9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hidden="1" customHeight="1">
      <c r="A34" s="30"/>
      <c r="B34" s="31"/>
      <c r="C34" s="30"/>
      <c r="D34" s="30"/>
      <c r="E34" s="30"/>
      <c r="F34" s="34" t="s">
        <v>42</v>
      </c>
      <c r="G34" s="30"/>
      <c r="H34" s="30"/>
      <c r="I34" s="34" t="s">
        <v>41</v>
      </c>
      <c r="J34" s="34" t="s">
        <v>43</v>
      </c>
      <c r="K34" s="30"/>
      <c r="L34" s="9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98" t="s">
        <v>44</v>
      </c>
      <c r="E35" s="27" t="s">
        <v>45</v>
      </c>
      <c r="F35" s="99">
        <f>ROUND((SUM(BE87:BE102)),  2)</f>
        <v>0</v>
      </c>
      <c r="G35" s="30"/>
      <c r="H35" s="30"/>
      <c r="I35" s="100">
        <v>0.21</v>
      </c>
      <c r="J35" s="99">
        <f>ROUND(((SUM(BE87:BE102))*I35),  2)</f>
        <v>0</v>
      </c>
      <c r="K35" s="30"/>
      <c r="L35" s="9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46</v>
      </c>
      <c r="F36" s="99">
        <f>ROUND((SUM(BF87:BF102)),  2)</f>
        <v>164931</v>
      </c>
      <c r="G36" s="30"/>
      <c r="H36" s="30"/>
      <c r="I36" s="100">
        <v>0.12</v>
      </c>
      <c r="J36" s="99">
        <f>ROUND(((SUM(BF87:BF102))*I36),  2)</f>
        <v>19791.72</v>
      </c>
      <c r="K36" s="30"/>
      <c r="L36" s="9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47</v>
      </c>
      <c r="F37" s="99">
        <f>ROUND((SUM(BG87:BG102)),  2)</f>
        <v>0</v>
      </c>
      <c r="G37" s="30"/>
      <c r="H37" s="30"/>
      <c r="I37" s="100">
        <v>0.21</v>
      </c>
      <c r="J37" s="99">
        <f>0</f>
        <v>0</v>
      </c>
      <c r="K37" s="30"/>
      <c r="L37" s="9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" hidden="1" customHeight="1">
      <c r="A38" s="30"/>
      <c r="B38" s="31"/>
      <c r="C38" s="30"/>
      <c r="D38" s="30"/>
      <c r="E38" s="27" t="s">
        <v>48</v>
      </c>
      <c r="F38" s="99">
        <f>ROUND((SUM(BH87:BH102)),  2)</f>
        <v>0</v>
      </c>
      <c r="G38" s="30"/>
      <c r="H38" s="30"/>
      <c r="I38" s="100">
        <v>0.12</v>
      </c>
      <c r="J38" s="99">
        <f>0</f>
        <v>0</v>
      </c>
      <c r="K38" s="30"/>
      <c r="L38" s="9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" hidden="1" customHeight="1">
      <c r="A39" s="30"/>
      <c r="B39" s="31"/>
      <c r="C39" s="30"/>
      <c r="D39" s="30"/>
      <c r="E39" s="27" t="s">
        <v>49</v>
      </c>
      <c r="F39" s="99">
        <f>ROUND((SUM(BI87:BI102)),  2)</f>
        <v>0</v>
      </c>
      <c r="G39" s="30"/>
      <c r="H39" s="30"/>
      <c r="I39" s="100">
        <v>0</v>
      </c>
      <c r="J39" s="99">
        <f>0</f>
        <v>0</v>
      </c>
      <c r="K39" s="30"/>
      <c r="L39" s="9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9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hidden="1" customHeight="1">
      <c r="A41" s="30"/>
      <c r="B41" s="31"/>
      <c r="C41" s="101"/>
      <c r="D41" s="102" t="s">
        <v>50</v>
      </c>
      <c r="E41" s="53"/>
      <c r="F41" s="53"/>
      <c r="G41" s="103" t="s">
        <v>51</v>
      </c>
      <c r="H41" s="104" t="s">
        <v>52</v>
      </c>
      <c r="I41" s="53"/>
      <c r="J41" s="105">
        <f>SUM(J32:J39)</f>
        <v>184722.72</v>
      </c>
      <c r="K41" s="106"/>
      <c r="L41" s="9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" hidden="1" customHeight="1">
      <c r="A42" s="30"/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9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hidden="1"/>
    <row r="44" spans="1:31" hidden="1"/>
    <row r="45" spans="1:31" hidden="1"/>
    <row r="46" spans="1:31" s="2" customFormat="1" ht="6.9" customHeight="1">
      <c r="A46" s="30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9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24.9" customHeight="1">
      <c r="A47" s="30"/>
      <c r="B47" s="31"/>
      <c r="C47" s="22" t="s">
        <v>109</v>
      </c>
      <c r="D47" s="30"/>
      <c r="E47" s="30"/>
      <c r="F47" s="30"/>
      <c r="G47" s="30"/>
      <c r="H47" s="30"/>
      <c r="I47" s="30"/>
      <c r="J47" s="30"/>
      <c r="K47" s="30"/>
      <c r="L47" s="93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6.9" customHeight="1">
      <c r="A48" s="30"/>
      <c r="B48" s="31"/>
      <c r="C48" s="30"/>
      <c r="D48" s="30"/>
      <c r="E48" s="30"/>
      <c r="F48" s="30"/>
      <c r="G48" s="30"/>
      <c r="H48" s="30"/>
      <c r="I48" s="30"/>
      <c r="J48" s="30"/>
      <c r="K48" s="30"/>
      <c r="L48" s="93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customHeight="1">
      <c r="A49" s="30"/>
      <c r="B49" s="31"/>
      <c r="C49" s="27" t="s">
        <v>15</v>
      </c>
      <c r="D49" s="30"/>
      <c r="E49" s="30"/>
      <c r="F49" s="30"/>
      <c r="G49" s="30"/>
      <c r="H49" s="30"/>
      <c r="I49" s="30"/>
      <c r="J49" s="30"/>
      <c r="K49" s="30"/>
      <c r="L49" s="93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4.4" customHeight="1">
      <c r="A50" s="30"/>
      <c r="B50" s="31"/>
      <c r="C50" s="30"/>
      <c r="D50" s="30"/>
      <c r="E50" s="254" t="str">
        <f>E7</f>
        <v>Změna dokončené stavby, Odolov č.p. 35, na p. st. č. 162</v>
      </c>
      <c r="F50" s="255"/>
      <c r="G50" s="255"/>
      <c r="H50" s="255"/>
      <c r="I50" s="30"/>
      <c r="J50" s="30"/>
      <c r="K50" s="30"/>
      <c r="L50" s="93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1" customFormat="1" ht="12" customHeight="1">
      <c r="B51" s="21"/>
      <c r="C51" s="27" t="s">
        <v>105</v>
      </c>
      <c r="L51" s="21"/>
    </row>
    <row r="52" spans="1:47" s="2" customFormat="1" ht="14.4" customHeight="1">
      <c r="A52" s="30"/>
      <c r="B52" s="31"/>
      <c r="C52" s="30"/>
      <c r="D52" s="30"/>
      <c r="E52" s="254" t="s">
        <v>106</v>
      </c>
      <c r="F52" s="253"/>
      <c r="G52" s="253"/>
      <c r="H52" s="253"/>
      <c r="I52" s="30"/>
      <c r="J52" s="30"/>
      <c r="K52" s="30"/>
      <c r="L52" s="93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12" customHeight="1">
      <c r="A53" s="30"/>
      <c r="B53" s="31"/>
      <c r="C53" s="27" t="s">
        <v>107</v>
      </c>
      <c r="D53" s="30"/>
      <c r="E53" s="30"/>
      <c r="F53" s="30"/>
      <c r="G53" s="30"/>
      <c r="H53" s="30"/>
      <c r="I53" s="30"/>
      <c r="J53" s="30"/>
      <c r="K53" s="30"/>
      <c r="L53" s="93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15.6" customHeight="1">
      <c r="A54" s="30"/>
      <c r="B54" s="31"/>
      <c r="C54" s="30"/>
      <c r="D54" s="30"/>
      <c r="E54" s="244" t="str">
        <f>E11</f>
        <v>1.1 - Změna typu technologie dodatečné izolace zdiva</v>
      </c>
      <c r="F54" s="253"/>
      <c r="G54" s="253"/>
      <c r="H54" s="253"/>
      <c r="I54" s="30"/>
      <c r="J54" s="30"/>
      <c r="K54" s="30"/>
      <c r="L54" s="93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6.9" customHeight="1">
      <c r="A55" s="30"/>
      <c r="B55" s="31"/>
      <c r="C55" s="30"/>
      <c r="D55" s="30"/>
      <c r="E55" s="30"/>
      <c r="F55" s="30"/>
      <c r="G55" s="30"/>
      <c r="H55" s="30"/>
      <c r="I55" s="30"/>
      <c r="J55" s="30"/>
      <c r="K55" s="30"/>
      <c r="L55" s="93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2" customHeight="1">
      <c r="A56" s="30"/>
      <c r="B56" s="31"/>
      <c r="C56" s="27" t="s">
        <v>19</v>
      </c>
      <c r="D56" s="30"/>
      <c r="E56" s="30"/>
      <c r="F56" s="25" t="str">
        <f>F14</f>
        <v>Odolov</v>
      </c>
      <c r="G56" s="30"/>
      <c r="H56" s="30"/>
      <c r="I56" s="27" t="s">
        <v>21</v>
      </c>
      <c r="J56" s="48">
        <f>IF(J14="","",J14)</f>
        <v>45916</v>
      </c>
      <c r="K56" s="30"/>
      <c r="L56" s="93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6.9" customHeight="1">
      <c r="A57" s="30"/>
      <c r="B57" s="31"/>
      <c r="C57" s="30"/>
      <c r="D57" s="30"/>
      <c r="E57" s="30"/>
      <c r="F57" s="30"/>
      <c r="G57" s="30"/>
      <c r="H57" s="30"/>
      <c r="I57" s="30"/>
      <c r="J57" s="30"/>
      <c r="K57" s="30"/>
      <c r="L57" s="93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5.6" customHeight="1">
      <c r="A58" s="30"/>
      <c r="B58" s="31"/>
      <c r="C58" s="27" t="s">
        <v>22</v>
      </c>
      <c r="D58" s="30"/>
      <c r="E58" s="30"/>
      <c r="F58" s="25" t="str">
        <f>E17</f>
        <v>Obec Malé Svatoňovice</v>
      </c>
      <c r="G58" s="30"/>
      <c r="H58" s="30"/>
      <c r="I58" s="27" t="s">
        <v>31</v>
      </c>
      <c r="J58" s="28" t="str">
        <f>E23</f>
        <v>Ing. Vladislav Stárek</v>
      </c>
      <c r="K58" s="30"/>
      <c r="L58" s="93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15.6" customHeight="1">
      <c r="A59" s="30"/>
      <c r="B59" s="31"/>
      <c r="C59" s="27" t="s">
        <v>27</v>
      </c>
      <c r="D59" s="30"/>
      <c r="E59" s="30"/>
      <c r="F59" s="25" t="str">
        <f>IF(E20="","",E20)</f>
        <v>SORMIG stavební společnost s.r.o.</v>
      </c>
      <c r="G59" s="30"/>
      <c r="H59" s="30"/>
      <c r="I59" s="27" t="s">
        <v>35</v>
      </c>
      <c r="J59" s="28" t="str">
        <f>E26</f>
        <v>Petr Herzog</v>
      </c>
      <c r="K59" s="30"/>
      <c r="L59" s="93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</row>
    <row r="60" spans="1:47" s="2" customFormat="1" ht="10.35" customHeight="1">
      <c r="A60" s="30"/>
      <c r="B60" s="31"/>
      <c r="C60" s="30"/>
      <c r="D60" s="30"/>
      <c r="E60" s="30"/>
      <c r="F60" s="30"/>
      <c r="G60" s="30"/>
      <c r="H60" s="30"/>
      <c r="I60" s="30"/>
      <c r="J60" s="30"/>
      <c r="K60" s="30"/>
      <c r="L60" s="93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 spans="1:47" s="2" customFormat="1" ht="29.25" customHeight="1">
      <c r="A61" s="30"/>
      <c r="B61" s="31"/>
      <c r="C61" s="107" t="s">
        <v>110</v>
      </c>
      <c r="D61" s="101"/>
      <c r="E61" s="101"/>
      <c r="F61" s="101"/>
      <c r="G61" s="101"/>
      <c r="H61" s="101"/>
      <c r="I61" s="101"/>
      <c r="J61" s="108" t="s">
        <v>111</v>
      </c>
      <c r="K61" s="101"/>
      <c r="L61" s="9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47" s="2" customFormat="1" ht="10.35" customHeight="1">
      <c r="A62" s="30"/>
      <c r="B62" s="31"/>
      <c r="C62" s="30"/>
      <c r="D62" s="30"/>
      <c r="E62" s="30"/>
      <c r="F62" s="30"/>
      <c r="G62" s="30"/>
      <c r="H62" s="30"/>
      <c r="I62" s="30"/>
      <c r="J62" s="30"/>
      <c r="K62" s="30"/>
      <c r="L62" s="93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 spans="1:47" s="2" customFormat="1" ht="22.8" customHeight="1">
      <c r="A63" s="30"/>
      <c r="B63" s="31"/>
      <c r="C63" s="109" t="s">
        <v>72</v>
      </c>
      <c r="D63" s="30"/>
      <c r="E63" s="30"/>
      <c r="F63" s="30"/>
      <c r="G63" s="30"/>
      <c r="H63" s="30"/>
      <c r="I63" s="30"/>
      <c r="J63" s="64">
        <f>J87</f>
        <v>164931</v>
      </c>
      <c r="K63" s="30"/>
      <c r="L63" s="93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U63" s="18" t="s">
        <v>112</v>
      </c>
    </row>
    <row r="64" spans="1:47" s="9" customFormat="1" ht="24.9" customHeight="1">
      <c r="B64" s="110"/>
      <c r="D64" s="111" t="s">
        <v>113</v>
      </c>
      <c r="E64" s="112"/>
      <c r="F64" s="112"/>
      <c r="G64" s="112"/>
      <c r="H64" s="112"/>
      <c r="I64" s="112"/>
      <c r="J64" s="113">
        <f>J88</f>
        <v>164931</v>
      </c>
      <c r="L64" s="110"/>
    </row>
    <row r="65" spans="1:31" s="10" customFormat="1" ht="19.95" customHeight="1">
      <c r="B65" s="114"/>
      <c r="D65" s="115" t="s">
        <v>114</v>
      </c>
      <c r="E65" s="116"/>
      <c r="F65" s="116"/>
      <c r="G65" s="116"/>
      <c r="H65" s="116"/>
      <c r="I65" s="116"/>
      <c r="J65" s="117">
        <f>J89</f>
        <v>164931</v>
      </c>
      <c r="L65" s="114"/>
    </row>
    <row r="66" spans="1:31" s="2" customFormat="1" ht="21.75" customHeight="1">
      <c r="A66" s="30"/>
      <c r="B66" s="31"/>
      <c r="C66" s="30"/>
      <c r="D66" s="30"/>
      <c r="E66" s="30"/>
      <c r="F66" s="30"/>
      <c r="G66" s="30"/>
      <c r="H66" s="30"/>
      <c r="I66" s="30"/>
      <c r="J66" s="30"/>
      <c r="K66" s="30"/>
      <c r="L66" s="93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</row>
    <row r="67" spans="1:31" s="2" customFormat="1" ht="6.9" customHeight="1">
      <c r="A67" s="30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93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</row>
    <row r="71" spans="1:31" s="2" customFormat="1" ht="6.9" customHeight="1">
      <c r="A71" s="30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93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 spans="1:31" s="2" customFormat="1" ht="24.9" customHeight="1">
      <c r="A72" s="30"/>
      <c r="B72" s="31"/>
      <c r="C72" s="22" t="s">
        <v>115</v>
      </c>
      <c r="D72" s="30"/>
      <c r="E72" s="30"/>
      <c r="F72" s="30"/>
      <c r="G72" s="30"/>
      <c r="H72" s="30"/>
      <c r="I72" s="30"/>
      <c r="J72" s="30"/>
      <c r="K72" s="30"/>
      <c r="L72" s="93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 spans="1:31" s="2" customFormat="1" ht="6.9" customHeight="1">
      <c r="A73" s="30"/>
      <c r="B73" s="31"/>
      <c r="C73" s="30"/>
      <c r="D73" s="30"/>
      <c r="E73" s="30"/>
      <c r="F73" s="30"/>
      <c r="G73" s="30"/>
      <c r="H73" s="30"/>
      <c r="I73" s="30"/>
      <c r="J73" s="30"/>
      <c r="K73" s="30"/>
      <c r="L73" s="93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</row>
    <row r="74" spans="1:31" s="2" customFormat="1" ht="12" customHeight="1">
      <c r="A74" s="30"/>
      <c r="B74" s="31"/>
      <c r="C74" s="27" t="s">
        <v>15</v>
      </c>
      <c r="D74" s="30"/>
      <c r="E74" s="30"/>
      <c r="F74" s="30"/>
      <c r="G74" s="30"/>
      <c r="H74" s="30"/>
      <c r="I74" s="30"/>
      <c r="J74" s="30"/>
      <c r="K74" s="30"/>
      <c r="L74" s="93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</row>
    <row r="75" spans="1:31" s="2" customFormat="1" ht="14.4" customHeight="1">
      <c r="A75" s="30"/>
      <c r="B75" s="31"/>
      <c r="C75" s="30"/>
      <c r="D75" s="30"/>
      <c r="E75" s="254" t="str">
        <f>E7</f>
        <v>Změna dokončené stavby, Odolov č.p. 35, na p. st. č. 162</v>
      </c>
      <c r="F75" s="255"/>
      <c r="G75" s="255"/>
      <c r="H75" s="255"/>
      <c r="I75" s="30"/>
      <c r="J75" s="30"/>
      <c r="K75" s="30"/>
      <c r="L75" s="93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 spans="1:31" s="1" customFormat="1" ht="12" customHeight="1">
      <c r="B76" s="21"/>
      <c r="C76" s="27" t="s">
        <v>105</v>
      </c>
      <c r="L76" s="21"/>
    </row>
    <row r="77" spans="1:31" s="2" customFormat="1" ht="14.4" customHeight="1">
      <c r="A77" s="30"/>
      <c r="B77" s="31"/>
      <c r="C77" s="30"/>
      <c r="D77" s="30"/>
      <c r="E77" s="254" t="s">
        <v>106</v>
      </c>
      <c r="F77" s="253"/>
      <c r="G77" s="253"/>
      <c r="H77" s="253"/>
      <c r="I77" s="30"/>
      <c r="J77" s="30"/>
      <c r="K77" s="30"/>
      <c r="L77" s="9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12" customHeight="1">
      <c r="A78" s="30"/>
      <c r="B78" s="31"/>
      <c r="C78" s="27" t="s">
        <v>107</v>
      </c>
      <c r="D78" s="30"/>
      <c r="E78" s="30"/>
      <c r="F78" s="30"/>
      <c r="G78" s="30"/>
      <c r="H78" s="30"/>
      <c r="I78" s="30"/>
      <c r="J78" s="30"/>
      <c r="K78" s="30"/>
      <c r="L78" s="93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15.6" customHeight="1">
      <c r="A79" s="30"/>
      <c r="B79" s="31"/>
      <c r="C79" s="30"/>
      <c r="D79" s="30"/>
      <c r="E79" s="244" t="str">
        <f>E11</f>
        <v>1.1 - Změna typu technologie dodatečné izolace zdiva</v>
      </c>
      <c r="F79" s="253"/>
      <c r="G79" s="253"/>
      <c r="H79" s="253"/>
      <c r="I79" s="30"/>
      <c r="J79" s="30"/>
      <c r="K79" s="30"/>
      <c r="L79" s="93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6.9" customHeight="1">
      <c r="A80" s="30"/>
      <c r="B80" s="31"/>
      <c r="C80" s="30"/>
      <c r="D80" s="30"/>
      <c r="E80" s="30"/>
      <c r="F80" s="30"/>
      <c r="G80" s="30"/>
      <c r="H80" s="30"/>
      <c r="I80" s="30"/>
      <c r="J80" s="30"/>
      <c r="K80" s="30"/>
      <c r="L80" s="93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12" customHeight="1">
      <c r="A81" s="30"/>
      <c r="B81" s="31"/>
      <c r="C81" s="27" t="s">
        <v>19</v>
      </c>
      <c r="D81" s="30"/>
      <c r="E81" s="30"/>
      <c r="F81" s="25" t="str">
        <f>F14</f>
        <v>Odolov</v>
      </c>
      <c r="G81" s="30"/>
      <c r="H81" s="30"/>
      <c r="I81" s="27" t="s">
        <v>21</v>
      </c>
      <c r="J81" s="48">
        <f>IF(J14="","",J14)</f>
        <v>45916</v>
      </c>
      <c r="K81" s="30"/>
      <c r="L81" s="9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6.9" customHeight="1">
      <c r="A82" s="30"/>
      <c r="B82" s="31"/>
      <c r="C82" s="30"/>
      <c r="D82" s="30"/>
      <c r="E82" s="30"/>
      <c r="F82" s="30"/>
      <c r="G82" s="30"/>
      <c r="H82" s="30"/>
      <c r="I82" s="30"/>
      <c r="J82" s="30"/>
      <c r="K82" s="30"/>
      <c r="L82" s="9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15.6" customHeight="1">
      <c r="A83" s="30"/>
      <c r="B83" s="31"/>
      <c r="C83" s="27" t="s">
        <v>22</v>
      </c>
      <c r="D83" s="30"/>
      <c r="E83" s="30"/>
      <c r="F83" s="25" t="str">
        <f>E17</f>
        <v>Obec Malé Svatoňovice</v>
      </c>
      <c r="G83" s="30"/>
      <c r="H83" s="30"/>
      <c r="I83" s="27" t="s">
        <v>31</v>
      </c>
      <c r="J83" s="28" t="str">
        <f>E23</f>
        <v>Ing. Vladislav Stárek</v>
      </c>
      <c r="K83" s="30"/>
      <c r="L83" s="9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15.6" customHeight="1">
      <c r="A84" s="30"/>
      <c r="B84" s="31"/>
      <c r="C84" s="27" t="s">
        <v>27</v>
      </c>
      <c r="D84" s="30"/>
      <c r="E84" s="30"/>
      <c r="F84" s="25" t="str">
        <f>IF(E20="","",E20)</f>
        <v>SORMIG stavební společnost s.r.o.</v>
      </c>
      <c r="G84" s="30"/>
      <c r="H84" s="30"/>
      <c r="I84" s="27" t="s">
        <v>35</v>
      </c>
      <c r="J84" s="28" t="str">
        <f>E26</f>
        <v>Petr Herzog</v>
      </c>
      <c r="K84" s="30"/>
      <c r="L84" s="9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2" customFormat="1" ht="10.35" customHeight="1">
      <c r="A85" s="30"/>
      <c r="B85" s="31"/>
      <c r="C85" s="30"/>
      <c r="D85" s="30"/>
      <c r="E85" s="30"/>
      <c r="F85" s="30"/>
      <c r="G85" s="30"/>
      <c r="H85" s="30"/>
      <c r="I85" s="30"/>
      <c r="J85" s="30"/>
      <c r="K85" s="30"/>
      <c r="L85" s="9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65" s="11" customFormat="1" ht="29.25" customHeight="1">
      <c r="A86" s="118"/>
      <c r="B86" s="119"/>
      <c r="C86" s="120" t="s">
        <v>116</v>
      </c>
      <c r="D86" s="121" t="s">
        <v>59</v>
      </c>
      <c r="E86" s="121" t="s">
        <v>55</v>
      </c>
      <c r="F86" s="121" t="s">
        <v>56</v>
      </c>
      <c r="G86" s="121" t="s">
        <v>117</v>
      </c>
      <c r="H86" s="121" t="s">
        <v>118</v>
      </c>
      <c r="I86" s="121" t="s">
        <v>119</v>
      </c>
      <c r="J86" s="122" t="s">
        <v>111</v>
      </c>
      <c r="K86" s="123" t="s">
        <v>120</v>
      </c>
      <c r="L86" s="124"/>
      <c r="M86" s="55" t="s">
        <v>3</v>
      </c>
      <c r="N86" s="56" t="s">
        <v>44</v>
      </c>
      <c r="O86" s="56" t="s">
        <v>121</v>
      </c>
      <c r="P86" s="56" t="s">
        <v>122</v>
      </c>
      <c r="Q86" s="56" t="s">
        <v>123</v>
      </c>
      <c r="R86" s="56" t="s">
        <v>124</v>
      </c>
      <c r="S86" s="56" t="s">
        <v>125</v>
      </c>
      <c r="T86" s="57" t="s">
        <v>126</v>
      </c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</row>
    <row r="87" spans="1:65" s="2" customFormat="1" ht="22.8" customHeight="1">
      <c r="A87" s="30"/>
      <c r="B87" s="31"/>
      <c r="C87" s="62" t="s">
        <v>127</v>
      </c>
      <c r="D87" s="30"/>
      <c r="E87" s="30"/>
      <c r="F87" s="30"/>
      <c r="G87" s="30"/>
      <c r="H87" s="30"/>
      <c r="I87" s="30"/>
      <c r="J87" s="125">
        <f>BK87</f>
        <v>164931</v>
      </c>
      <c r="K87" s="30"/>
      <c r="L87" s="31"/>
      <c r="M87" s="58"/>
      <c r="N87" s="49"/>
      <c r="O87" s="59"/>
      <c r="P87" s="126">
        <f>P88</f>
        <v>282.01350000000002</v>
      </c>
      <c r="Q87" s="59"/>
      <c r="R87" s="126">
        <f>R88</f>
        <v>37.020121080000003</v>
      </c>
      <c r="S87" s="59"/>
      <c r="T87" s="127">
        <f>T88</f>
        <v>37.098000000000006</v>
      </c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T87" s="18" t="s">
        <v>73</v>
      </c>
      <c r="AU87" s="18" t="s">
        <v>112</v>
      </c>
      <c r="BK87" s="128">
        <f>BK88</f>
        <v>164931</v>
      </c>
    </row>
    <row r="88" spans="1:65" s="12" customFormat="1" ht="25.95" customHeight="1">
      <c r="B88" s="129"/>
      <c r="D88" s="130" t="s">
        <v>73</v>
      </c>
      <c r="E88" s="131" t="s">
        <v>128</v>
      </c>
      <c r="F88" s="131" t="s">
        <v>129</v>
      </c>
      <c r="J88" s="132">
        <f>BK88</f>
        <v>164931</v>
      </c>
      <c r="L88" s="129"/>
      <c r="M88" s="133"/>
      <c r="N88" s="134"/>
      <c r="O88" s="134"/>
      <c r="P88" s="135">
        <f>P89</f>
        <v>282.01350000000002</v>
      </c>
      <c r="Q88" s="134"/>
      <c r="R88" s="135">
        <f>R89</f>
        <v>37.020121080000003</v>
      </c>
      <c r="S88" s="134"/>
      <c r="T88" s="136">
        <f>T89</f>
        <v>37.098000000000006</v>
      </c>
      <c r="AR88" s="130" t="s">
        <v>81</v>
      </c>
      <c r="AT88" s="137" t="s">
        <v>73</v>
      </c>
      <c r="AU88" s="137" t="s">
        <v>74</v>
      </c>
      <c r="AY88" s="130" t="s">
        <v>130</v>
      </c>
      <c r="BK88" s="138">
        <f>BK89</f>
        <v>164931</v>
      </c>
    </row>
    <row r="89" spans="1:65" s="12" customFormat="1" ht="22.8" customHeight="1">
      <c r="B89" s="129"/>
      <c r="D89" s="130" t="s">
        <v>73</v>
      </c>
      <c r="E89" s="139" t="s">
        <v>131</v>
      </c>
      <c r="F89" s="139" t="s">
        <v>132</v>
      </c>
      <c r="J89" s="140">
        <f>BK89</f>
        <v>164931</v>
      </c>
      <c r="L89" s="129"/>
      <c r="M89" s="133"/>
      <c r="N89" s="134"/>
      <c r="O89" s="134"/>
      <c r="P89" s="135">
        <f>SUM(P90:P102)</f>
        <v>282.01350000000002</v>
      </c>
      <c r="Q89" s="134"/>
      <c r="R89" s="135">
        <f>SUM(R90:R102)</f>
        <v>37.020121080000003</v>
      </c>
      <c r="S89" s="134"/>
      <c r="T89" s="136">
        <f>SUM(T90:T102)</f>
        <v>37.098000000000006</v>
      </c>
      <c r="AR89" s="130" t="s">
        <v>81</v>
      </c>
      <c r="AT89" s="137" t="s">
        <v>73</v>
      </c>
      <c r="AU89" s="137" t="s">
        <v>81</v>
      </c>
      <c r="AY89" s="130" t="s">
        <v>130</v>
      </c>
      <c r="BK89" s="138">
        <f>SUM(BK90:BK102)</f>
        <v>164931</v>
      </c>
    </row>
    <row r="90" spans="1:65" s="2" customFormat="1" ht="22.2" customHeight="1">
      <c r="A90" s="30"/>
      <c r="B90" s="141"/>
      <c r="C90" s="142" t="s">
        <v>81</v>
      </c>
      <c r="D90" s="143" t="s">
        <v>133</v>
      </c>
      <c r="E90" s="144" t="s">
        <v>134</v>
      </c>
      <c r="F90" s="145" t="s">
        <v>135</v>
      </c>
      <c r="G90" s="146" t="s">
        <v>136</v>
      </c>
      <c r="H90" s="147">
        <v>68.7</v>
      </c>
      <c r="I90" s="148">
        <v>4239</v>
      </c>
      <c r="J90" s="148">
        <f>ROUND(I90*H90,2)</f>
        <v>291219.3</v>
      </c>
      <c r="K90" s="149"/>
      <c r="L90" s="31"/>
      <c r="M90" s="150" t="s">
        <v>3</v>
      </c>
      <c r="N90" s="151" t="s">
        <v>46</v>
      </c>
      <c r="O90" s="152">
        <v>4.1050000000000004</v>
      </c>
      <c r="P90" s="152">
        <f>O90*H90</f>
        <v>282.01350000000002</v>
      </c>
      <c r="Q90" s="152">
        <v>0.52517000000000003</v>
      </c>
      <c r="R90" s="152">
        <f>Q90*H90</f>
        <v>36.079179000000003</v>
      </c>
      <c r="S90" s="152">
        <v>0.54</v>
      </c>
      <c r="T90" s="153">
        <f>S90*H90</f>
        <v>37.098000000000006</v>
      </c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R90" s="154" t="s">
        <v>137</v>
      </c>
      <c r="AT90" s="154" t="s">
        <v>133</v>
      </c>
      <c r="AU90" s="154" t="s">
        <v>87</v>
      </c>
      <c r="AY90" s="18" t="s">
        <v>130</v>
      </c>
      <c r="BE90" s="155">
        <f>IF(N90="základní",J90,0)</f>
        <v>0</v>
      </c>
      <c r="BF90" s="155">
        <f>IF(N90="snížená",J90,0)</f>
        <v>291219.3</v>
      </c>
      <c r="BG90" s="155">
        <f>IF(N90="zákl. přenesená",J90,0)</f>
        <v>0</v>
      </c>
      <c r="BH90" s="155">
        <f>IF(N90="sníž. přenesená",J90,0)</f>
        <v>0</v>
      </c>
      <c r="BI90" s="155">
        <f>IF(N90="nulová",J90,0)</f>
        <v>0</v>
      </c>
      <c r="BJ90" s="18" t="s">
        <v>87</v>
      </c>
      <c r="BK90" s="155">
        <f>ROUND(I90*H90,2)</f>
        <v>291219.3</v>
      </c>
      <c r="BL90" s="18" t="s">
        <v>137</v>
      </c>
      <c r="BM90" s="154" t="s">
        <v>138</v>
      </c>
    </row>
    <row r="91" spans="1:65" s="2" customFormat="1">
      <c r="A91" s="30"/>
      <c r="B91" s="31"/>
      <c r="C91" s="30"/>
      <c r="D91" s="156" t="s">
        <v>139</v>
      </c>
      <c r="E91" s="30"/>
      <c r="F91" s="157" t="s">
        <v>140</v>
      </c>
      <c r="G91" s="30"/>
      <c r="H91" s="30"/>
      <c r="I91" s="30"/>
      <c r="J91" s="30"/>
      <c r="K91" s="30"/>
      <c r="L91" s="31"/>
      <c r="M91" s="158"/>
      <c r="N91" s="159"/>
      <c r="O91" s="51"/>
      <c r="P91" s="51"/>
      <c r="Q91" s="51"/>
      <c r="R91" s="51"/>
      <c r="S91" s="51"/>
      <c r="T91" s="52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T91" s="18" t="s">
        <v>139</v>
      </c>
      <c r="AU91" s="18" t="s">
        <v>87</v>
      </c>
    </row>
    <row r="92" spans="1:65" s="13" customFormat="1">
      <c r="B92" s="160"/>
      <c r="D92" s="161" t="s">
        <v>141</v>
      </c>
      <c r="E92" s="162" t="s">
        <v>3</v>
      </c>
      <c r="F92" s="163" t="s">
        <v>142</v>
      </c>
      <c r="H92" s="164">
        <v>40.799999999999997</v>
      </c>
      <c r="L92" s="160"/>
      <c r="M92" s="165"/>
      <c r="N92" s="166"/>
      <c r="O92" s="166"/>
      <c r="P92" s="166"/>
      <c r="Q92" s="166"/>
      <c r="R92" s="166"/>
      <c r="S92" s="166"/>
      <c r="T92" s="167"/>
      <c r="AT92" s="162" t="s">
        <v>141</v>
      </c>
      <c r="AU92" s="162" t="s">
        <v>87</v>
      </c>
      <c r="AV92" s="13" t="s">
        <v>87</v>
      </c>
      <c r="AW92" s="13" t="s">
        <v>34</v>
      </c>
      <c r="AX92" s="13" t="s">
        <v>74</v>
      </c>
      <c r="AY92" s="162" t="s">
        <v>130</v>
      </c>
    </row>
    <row r="93" spans="1:65" s="13" customFormat="1">
      <c r="B93" s="160"/>
      <c r="D93" s="161" t="s">
        <v>141</v>
      </c>
      <c r="E93" s="162" t="s">
        <v>3</v>
      </c>
      <c r="F93" s="163" t="s">
        <v>143</v>
      </c>
      <c r="H93" s="164">
        <v>27.9</v>
      </c>
      <c r="L93" s="160"/>
      <c r="M93" s="165"/>
      <c r="N93" s="166"/>
      <c r="O93" s="166"/>
      <c r="P93" s="166"/>
      <c r="Q93" s="166"/>
      <c r="R93" s="166"/>
      <c r="S93" s="166"/>
      <c r="T93" s="167"/>
      <c r="AT93" s="162" t="s">
        <v>141</v>
      </c>
      <c r="AU93" s="162" t="s">
        <v>87</v>
      </c>
      <c r="AV93" s="13" t="s">
        <v>87</v>
      </c>
      <c r="AW93" s="13" t="s">
        <v>34</v>
      </c>
      <c r="AX93" s="13" t="s">
        <v>74</v>
      </c>
      <c r="AY93" s="162" t="s">
        <v>130</v>
      </c>
    </row>
    <row r="94" spans="1:65" s="14" customFormat="1">
      <c r="B94" s="168"/>
      <c r="D94" s="161" t="s">
        <v>141</v>
      </c>
      <c r="E94" s="169" t="s">
        <v>3</v>
      </c>
      <c r="F94" s="170" t="s">
        <v>144</v>
      </c>
      <c r="H94" s="171">
        <v>68.7</v>
      </c>
      <c r="L94" s="168"/>
      <c r="M94" s="172"/>
      <c r="N94" s="173"/>
      <c r="O94" s="173"/>
      <c r="P94" s="173"/>
      <c r="Q94" s="173"/>
      <c r="R94" s="173"/>
      <c r="S94" s="173"/>
      <c r="T94" s="174"/>
      <c r="AT94" s="169" t="s">
        <v>141</v>
      </c>
      <c r="AU94" s="169" t="s">
        <v>87</v>
      </c>
      <c r="AV94" s="14" t="s">
        <v>131</v>
      </c>
      <c r="AW94" s="14" t="s">
        <v>34</v>
      </c>
      <c r="AX94" s="14" t="s">
        <v>74</v>
      </c>
      <c r="AY94" s="169" t="s">
        <v>130</v>
      </c>
    </row>
    <row r="95" spans="1:65" s="15" customFormat="1">
      <c r="B95" s="175"/>
      <c r="D95" s="161" t="s">
        <v>141</v>
      </c>
      <c r="E95" s="176" t="s">
        <v>3</v>
      </c>
      <c r="F95" s="177" t="s">
        <v>145</v>
      </c>
      <c r="H95" s="178">
        <v>68.7</v>
      </c>
      <c r="L95" s="175"/>
      <c r="M95" s="179"/>
      <c r="N95" s="180"/>
      <c r="O95" s="180"/>
      <c r="P95" s="180"/>
      <c r="Q95" s="180"/>
      <c r="R95" s="180"/>
      <c r="S95" s="180"/>
      <c r="T95" s="181"/>
      <c r="AT95" s="176" t="s">
        <v>141</v>
      </c>
      <c r="AU95" s="176" t="s">
        <v>87</v>
      </c>
      <c r="AV95" s="15" t="s">
        <v>137</v>
      </c>
      <c r="AW95" s="15" t="s">
        <v>34</v>
      </c>
      <c r="AX95" s="15" t="s">
        <v>81</v>
      </c>
      <c r="AY95" s="176" t="s">
        <v>130</v>
      </c>
    </row>
    <row r="96" spans="1:65" s="2" customFormat="1" ht="14.4" customHeight="1">
      <c r="A96" s="30"/>
      <c r="B96" s="141"/>
      <c r="C96" s="142" t="s">
        <v>87</v>
      </c>
      <c r="D96" s="143" t="s">
        <v>133</v>
      </c>
      <c r="E96" s="144" t="s">
        <v>146</v>
      </c>
      <c r="F96" s="145" t="s">
        <v>147</v>
      </c>
      <c r="G96" s="146" t="s">
        <v>136</v>
      </c>
      <c r="H96" s="147">
        <v>37.698</v>
      </c>
      <c r="I96" s="148">
        <v>-3350</v>
      </c>
      <c r="J96" s="148">
        <f>ROUND(I96*H96,2)</f>
        <v>-126288.3</v>
      </c>
      <c r="K96" s="149"/>
      <c r="L96" s="31"/>
      <c r="M96" s="150" t="s">
        <v>3</v>
      </c>
      <c r="N96" s="151" t="s">
        <v>46</v>
      </c>
      <c r="O96" s="152">
        <v>0</v>
      </c>
      <c r="P96" s="152">
        <f>O96*H96</f>
        <v>0</v>
      </c>
      <c r="Q96" s="152">
        <v>2.496E-2</v>
      </c>
      <c r="R96" s="152">
        <f>Q96*H96</f>
        <v>0.94094208000000001</v>
      </c>
      <c r="S96" s="152">
        <v>0</v>
      </c>
      <c r="T96" s="153">
        <f>S96*H96</f>
        <v>0</v>
      </c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R96" s="154" t="s">
        <v>137</v>
      </c>
      <c r="AT96" s="154" t="s">
        <v>133</v>
      </c>
      <c r="AU96" s="154" t="s">
        <v>87</v>
      </c>
      <c r="AY96" s="18" t="s">
        <v>130</v>
      </c>
      <c r="BE96" s="155">
        <f>IF(N96="základní",J96,0)</f>
        <v>0</v>
      </c>
      <c r="BF96" s="155">
        <f>IF(N96="snížená",J96,0)</f>
        <v>-126288.3</v>
      </c>
      <c r="BG96" s="155">
        <f>IF(N96="zákl. přenesená",J96,0)</f>
        <v>0</v>
      </c>
      <c r="BH96" s="155">
        <f>IF(N96="sníž. přenesená",J96,0)</f>
        <v>0</v>
      </c>
      <c r="BI96" s="155">
        <f>IF(N96="nulová",J96,0)</f>
        <v>0</v>
      </c>
      <c r="BJ96" s="18" t="s">
        <v>87</v>
      </c>
      <c r="BK96" s="155">
        <f>ROUND(I96*H96,2)</f>
        <v>-126288.3</v>
      </c>
      <c r="BL96" s="18" t="s">
        <v>137</v>
      </c>
      <c r="BM96" s="154" t="s">
        <v>148</v>
      </c>
    </row>
    <row r="97" spans="1:51" s="16" customFormat="1">
      <c r="B97" s="182"/>
      <c r="D97" s="161" t="s">
        <v>141</v>
      </c>
      <c r="E97" s="183" t="s">
        <v>3</v>
      </c>
      <c r="F97" s="184" t="s">
        <v>149</v>
      </c>
      <c r="H97" s="183" t="s">
        <v>3</v>
      </c>
      <c r="L97" s="182"/>
      <c r="M97" s="185"/>
      <c r="N97" s="186"/>
      <c r="O97" s="186"/>
      <c r="P97" s="186"/>
      <c r="Q97" s="186"/>
      <c r="R97" s="186"/>
      <c r="S97" s="186"/>
      <c r="T97" s="187"/>
      <c r="AT97" s="183" t="s">
        <v>141</v>
      </c>
      <c r="AU97" s="183" t="s">
        <v>87</v>
      </c>
      <c r="AV97" s="16" t="s">
        <v>81</v>
      </c>
      <c r="AW97" s="16" t="s">
        <v>34</v>
      </c>
      <c r="AX97" s="16" t="s">
        <v>74</v>
      </c>
      <c r="AY97" s="183" t="s">
        <v>130</v>
      </c>
    </row>
    <row r="98" spans="1:51" s="13" customFormat="1">
      <c r="B98" s="160"/>
      <c r="D98" s="161" t="s">
        <v>141</v>
      </c>
      <c r="E98" s="162" t="s">
        <v>3</v>
      </c>
      <c r="F98" s="163" t="s">
        <v>150</v>
      </c>
      <c r="H98" s="164">
        <v>39.228000000000002</v>
      </c>
      <c r="L98" s="160"/>
      <c r="M98" s="165"/>
      <c r="N98" s="166"/>
      <c r="O98" s="166"/>
      <c r="P98" s="166"/>
      <c r="Q98" s="166"/>
      <c r="R98" s="166"/>
      <c r="S98" s="166"/>
      <c r="T98" s="167"/>
      <c r="AT98" s="162" t="s">
        <v>141</v>
      </c>
      <c r="AU98" s="162" t="s">
        <v>87</v>
      </c>
      <c r="AV98" s="13" t="s">
        <v>87</v>
      </c>
      <c r="AW98" s="13" t="s">
        <v>34</v>
      </c>
      <c r="AX98" s="13" t="s">
        <v>74</v>
      </c>
      <c r="AY98" s="162" t="s">
        <v>130</v>
      </c>
    </row>
    <row r="99" spans="1:51" s="16" customFormat="1">
      <c r="B99" s="182"/>
      <c r="D99" s="161" t="s">
        <v>141</v>
      </c>
      <c r="E99" s="183" t="s">
        <v>3</v>
      </c>
      <c r="F99" s="184" t="s">
        <v>151</v>
      </c>
      <c r="H99" s="183" t="s">
        <v>3</v>
      </c>
      <c r="L99" s="182"/>
      <c r="M99" s="185"/>
      <c r="N99" s="186"/>
      <c r="O99" s="186"/>
      <c r="P99" s="186"/>
      <c r="Q99" s="186"/>
      <c r="R99" s="186"/>
      <c r="S99" s="186"/>
      <c r="T99" s="187"/>
      <c r="AT99" s="183" t="s">
        <v>141</v>
      </c>
      <c r="AU99" s="183" t="s">
        <v>87</v>
      </c>
      <c r="AV99" s="16" t="s">
        <v>81</v>
      </c>
      <c r="AW99" s="16" t="s">
        <v>34</v>
      </c>
      <c r="AX99" s="16" t="s">
        <v>74</v>
      </c>
      <c r="AY99" s="183" t="s">
        <v>130</v>
      </c>
    </row>
    <row r="100" spans="1:51" s="13" customFormat="1">
      <c r="B100" s="160"/>
      <c r="D100" s="161" t="s">
        <v>141</v>
      </c>
      <c r="E100" s="162" t="s">
        <v>3</v>
      </c>
      <c r="F100" s="163" t="s">
        <v>152</v>
      </c>
      <c r="H100" s="164">
        <v>-0.54</v>
      </c>
      <c r="L100" s="160"/>
      <c r="M100" s="165"/>
      <c r="N100" s="166"/>
      <c r="O100" s="166"/>
      <c r="P100" s="166"/>
      <c r="Q100" s="166"/>
      <c r="R100" s="166"/>
      <c r="S100" s="166"/>
      <c r="T100" s="167"/>
      <c r="AT100" s="162" t="s">
        <v>141</v>
      </c>
      <c r="AU100" s="162" t="s">
        <v>87</v>
      </c>
      <c r="AV100" s="13" t="s">
        <v>87</v>
      </c>
      <c r="AW100" s="13" t="s">
        <v>34</v>
      </c>
      <c r="AX100" s="13" t="s">
        <v>74</v>
      </c>
      <c r="AY100" s="162" t="s">
        <v>130</v>
      </c>
    </row>
    <row r="101" spans="1:51" s="13" customFormat="1">
      <c r="B101" s="160"/>
      <c r="D101" s="161" t="s">
        <v>141</v>
      </c>
      <c r="E101" s="162" t="s">
        <v>3</v>
      </c>
      <c r="F101" s="163" t="s">
        <v>153</v>
      </c>
      <c r="H101" s="164">
        <v>-0.99</v>
      </c>
      <c r="L101" s="160"/>
      <c r="M101" s="165"/>
      <c r="N101" s="166"/>
      <c r="O101" s="166"/>
      <c r="P101" s="166"/>
      <c r="Q101" s="166"/>
      <c r="R101" s="166"/>
      <c r="S101" s="166"/>
      <c r="T101" s="167"/>
      <c r="AT101" s="162" t="s">
        <v>141</v>
      </c>
      <c r="AU101" s="162" t="s">
        <v>87</v>
      </c>
      <c r="AV101" s="13" t="s">
        <v>87</v>
      </c>
      <c r="AW101" s="13" t="s">
        <v>34</v>
      </c>
      <c r="AX101" s="13" t="s">
        <v>74</v>
      </c>
      <c r="AY101" s="162" t="s">
        <v>130</v>
      </c>
    </row>
    <row r="102" spans="1:51" s="15" customFormat="1">
      <c r="B102" s="175"/>
      <c r="D102" s="161" t="s">
        <v>141</v>
      </c>
      <c r="E102" s="176" t="s">
        <v>3</v>
      </c>
      <c r="F102" s="177" t="s">
        <v>145</v>
      </c>
      <c r="H102" s="178">
        <v>37.698</v>
      </c>
      <c r="L102" s="175"/>
      <c r="M102" s="188"/>
      <c r="N102" s="189"/>
      <c r="O102" s="189"/>
      <c r="P102" s="189"/>
      <c r="Q102" s="189"/>
      <c r="R102" s="189"/>
      <c r="S102" s="189"/>
      <c r="T102" s="190"/>
      <c r="AT102" s="176" t="s">
        <v>141</v>
      </c>
      <c r="AU102" s="176" t="s">
        <v>87</v>
      </c>
      <c r="AV102" s="15" t="s">
        <v>137</v>
      </c>
      <c r="AW102" s="15" t="s">
        <v>34</v>
      </c>
      <c r="AX102" s="15" t="s">
        <v>81</v>
      </c>
      <c r="AY102" s="176" t="s">
        <v>130</v>
      </c>
    </row>
    <row r="103" spans="1:51" s="2" customFormat="1" ht="6.9" customHeight="1">
      <c r="A103" s="30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31"/>
      <c r="M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</sheetData>
  <autoFilter ref="C86:K102" xr:uid="{00000000-0009-0000-0000-000001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hyperlinks>
    <hyperlink ref="F91" r:id="rId1" xr:uid="{00000000-0004-0000-01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345"/>
  <sheetViews>
    <sheetView showGridLines="0" topLeftCell="A307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108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1" spans="1:46">
      <c r="A1" s="91"/>
    </row>
    <row r="2" spans="1:46" s="1" customFormat="1" ht="36.9" customHeight="1">
      <c r="L2" s="216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8" t="s">
        <v>91</v>
      </c>
    </row>
    <row r="3" spans="1:46" s="1" customFormat="1" ht="6.9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1:46" s="1" customFormat="1" ht="24.9" hidden="1" customHeight="1">
      <c r="B4" s="21"/>
      <c r="D4" s="22" t="s">
        <v>104</v>
      </c>
      <c r="L4" s="21"/>
      <c r="M4" s="92" t="s">
        <v>11</v>
      </c>
      <c r="AT4" s="18" t="s">
        <v>4</v>
      </c>
    </row>
    <row r="5" spans="1:46" s="1" customFormat="1" ht="6.9" hidden="1" customHeight="1">
      <c r="B5" s="21"/>
      <c r="L5" s="21"/>
    </row>
    <row r="6" spans="1:46" s="1" customFormat="1" ht="12" hidden="1" customHeight="1">
      <c r="B6" s="21"/>
      <c r="D6" s="27" t="s">
        <v>15</v>
      </c>
      <c r="L6" s="21"/>
    </row>
    <row r="7" spans="1:46" s="1" customFormat="1" ht="14.4" hidden="1" customHeight="1">
      <c r="B7" s="21"/>
      <c r="E7" s="254" t="str">
        <f>'Rekapitulace stavby'!K6</f>
        <v>Změna dokončené stavby, Odolov č.p. 35, na p. st. č. 162</v>
      </c>
      <c r="F7" s="255"/>
      <c r="G7" s="255"/>
      <c r="H7" s="255"/>
      <c r="L7" s="21"/>
    </row>
    <row r="8" spans="1:46" s="1" customFormat="1" ht="12" hidden="1" customHeight="1">
      <c r="B8" s="21"/>
      <c r="D8" s="27" t="s">
        <v>105</v>
      </c>
      <c r="L8" s="21"/>
    </row>
    <row r="9" spans="1:46" s="2" customFormat="1" ht="14.4" hidden="1" customHeight="1">
      <c r="A9" s="30"/>
      <c r="B9" s="31"/>
      <c r="C9" s="30"/>
      <c r="D9" s="30"/>
      <c r="E9" s="254" t="s">
        <v>106</v>
      </c>
      <c r="F9" s="253"/>
      <c r="G9" s="253"/>
      <c r="H9" s="253"/>
      <c r="I9" s="30"/>
      <c r="J9" s="30"/>
      <c r="K9" s="30"/>
      <c r="L9" s="9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hidden="1" customHeight="1">
      <c r="A10" s="30"/>
      <c r="B10" s="31"/>
      <c r="C10" s="30"/>
      <c r="D10" s="27" t="s">
        <v>107</v>
      </c>
      <c r="E10" s="30"/>
      <c r="F10" s="30"/>
      <c r="G10" s="30"/>
      <c r="H10" s="30"/>
      <c r="I10" s="30"/>
      <c r="J10" s="30"/>
      <c r="K10" s="30"/>
      <c r="L10" s="9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5.6" hidden="1" customHeight="1">
      <c r="A11" s="30"/>
      <c r="B11" s="31"/>
      <c r="C11" s="30"/>
      <c r="D11" s="30"/>
      <c r="E11" s="244" t="s">
        <v>154</v>
      </c>
      <c r="F11" s="253"/>
      <c r="G11" s="253"/>
      <c r="H11" s="253"/>
      <c r="I11" s="30"/>
      <c r="J11" s="30"/>
      <c r="K11" s="30"/>
      <c r="L11" s="9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idden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9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hidden="1" customHeight="1">
      <c r="A13" s="30"/>
      <c r="B13" s="31"/>
      <c r="C13" s="30"/>
      <c r="D13" s="27" t="s">
        <v>17</v>
      </c>
      <c r="E13" s="30"/>
      <c r="F13" s="25" t="s">
        <v>3</v>
      </c>
      <c r="G13" s="30"/>
      <c r="H13" s="30"/>
      <c r="I13" s="27" t="s">
        <v>18</v>
      </c>
      <c r="J13" s="25" t="s">
        <v>3</v>
      </c>
      <c r="K13" s="30"/>
      <c r="L13" s="9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7" t="s">
        <v>19</v>
      </c>
      <c r="E14" s="30"/>
      <c r="F14" s="25" t="s">
        <v>20</v>
      </c>
      <c r="G14" s="30"/>
      <c r="H14" s="30"/>
      <c r="I14" s="27" t="s">
        <v>21</v>
      </c>
      <c r="J14" s="48">
        <f>'Rekapitulace stavby'!AN8</f>
        <v>45916</v>
      </c>
      <c r="K14" s="30"/>
      <c r="L14" s="9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hidden="1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9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hidden="1" customHeight="1">
      <c r="A16" s="30"/>
      <c r="B16" s="31"/>
      <c r="C16" s="30"/>
      <c r="D16" s="27" t="s">
        <v>22</v>
      </c>
      <c r="E16" s="30"/>
      <c r="F16" s="30"/>
      <c r="G16" s="30"/>
      <c r="H16" s="30"/>
      <c r="I16" s="27" t="s">
        <v>23</v>
      </c>
      <c r="J16" s="25" t="s">
        <v>24</v>
      </c>
      <c r="K16" s="30"/>
      <c r="L16" s="9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hidden="1" customHeight="1">
      <c r="A17" s="30"/>
      <c r="B17" s="31"/>
      <c r="C17" s="30"/>
      <c r="D17" s="30"/>
      <c r="E17" s="25" t="s">
        <v>25</v>
      </c>
      <c r="F17" s="30"/>
      <c r="G17" s="30"/>
      <c r="H17" s="30"/>
      <c r="I17" s="27" t="s">
        <v>26</v>
      </c>
      <c r="J17" s="25" t="s">
        <v>3</v>
      </c>
      <c r="K17" s="30"/>
      <c r="L17" s="9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" hidden="1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9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hidden="1" customHeight="1">
      <c r="A19" s="30"/>
      <c r="B19" s="31"/>
      <c r="C19" s="30"/>
      <c r="D19" s="27" t="s">
        <v>27</v>
      </c>
      <c r="E19" s="30"/>
      <c r="F19" s="30"/>
      <c r="G19" s="30"/>
      <c r="H19" s="30"/>
      <c r="I19" s="27" t="s">
        <v>23</v>
      </c>
      <c r="J19" s="25" t="str">
        <f>'Rekapitulace stavby'!AN13</f>
        <v>09063463</v>
      </c>
      <c r="K19" s="30"/>
      <c r="L19" s="9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hidden="1" customHeight="1">
      <c r="A20" s="30"/>
      <c r="B20" s="31"/>
      <c r="C20" s="30"/>
      <c r="D20" s="30"/>
      <c r="E20" s="225" t="str">
        <f>'Rekapitulace stavby'!E14</f>
        <v>SORMIG stavební společnost s.r.o.</v>
      </c>
      <c r="F20" s="225"/>
      <c r="G20" s="225"/>
      <c r="H20" s="225"/>
      <c r="I20" s="27" t="s">
        <v>26</v>
      </c>
      <c r="J20" s="25" t="str">
        <f>'Rekapitulace stavby'!AN14</f>
        <v>CZ09063463</v>
      </c>
      <c r="K20" s="30"/>
      <c r="L20" s="9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" hidden="1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9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hidden="1" customHeight="1">
      <c r="A22" s="30"/>
      <c r="B22" s="31"/>
      <c r="C22" s="30"/>
      <c r="D22" s="27" t="s">
        <v>31</v>
      </c>
      <c r="E22" s="30"/>
      <c r="F22" s="30"/>
      <c r="G22" s="30"/>
      <c r="H22" s="30"/>
      <c r="I22" s="27" t="s">
        <v>23</v>
      </c>
      <c r="J22" s="25" t="s">
        <v>32</v>
      </c>
      <c r="K22" s="30"/>
      <c r="L22" s="9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hidden="1" customHeight="1">
      <c r="A23" s="30"/>
      <c r="B23" s="31"/>
      <c r="C23" s="30"/>
      <c r="D23" s="30"/>
      <c r="E23" s="25" t="s">
        <v>33</v>
      </c>
      <c r="F23" s="30"/>
      <c r="G23" s="30"/>
      <c r="H23" s="30"/>
      <c r="I23" s="27" t="s">
        <v>26</v>
      </c>
      <c r="J23" s="25" t="s">
        <v>3</v>
      </c>
      <c r="K23" s="30"/>
      <c r="L23" s="9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" hidden="1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9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hidden="1" customHeight="1">
      <c r="A25" s="30"/>
      <c r="B25" s="31"/>
      <c r="C25" s="30"/>
      <c r="D25" s="27" t="s">
        <v>35</v>
      </c>
      <c r="E25" s="30"/>
      <c r="F25" s="30"/>
      <c r="G25" s="30"/>
      <c r="H25" s="30"/>
      <c r="I25" s="27" t="s">
        <v>23</v>
      </c>
      <c r="J25" s="25" t="s">
        <v>36</v>
      </c>
      <c r="K25" s="30"/>
      <c r="L25" s="9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hidden="1" customHeight="1">
      <c r="A26" s="30"/>
      <c r="B26" s="31"/>
      <c r="C26" s="30"/>
      <c r="D26" s="30"/>
      <c r="E26" s="25" t="s">
        <v>37</v>
      </c>
      <c r="F26" s="30"/>
      <c r="G26" s="30"/>
      <c r="H26" s="30"/>
      <c r="I26" s="27" t="s">
        <v>26</v>
      </c>
      <c r="J26" s="25" t="s">
        <v>3</v>
      </c>
      <c r="K26" s="30"/>
      <c r="L26" s="9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" hidden="1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9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hidden="1" customHeight="1">
      <c r="A28" s="30"/>
      <c r="B28" s="31"/>
      <c r="C28" s="30"/>
      <c r="D28" s="27" t="s">
        <v>38</v>
      </c>
      <c r="E28" s="30"/>
      <c r="F28" s="30"/>
      <c r="G28" s="30"/>
      <c r="H28" s="30"/>
      <c r="I28" s="30"/>
      <c r="J28" s="30"/>
      <c r="K28" s="30"/>
      <c r="L28" s="9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4.4" hidden="1" customHeight="1">
      <c r="A29" s="94"/>
      <c r="B29" s="95"/>
      <c r="C29" s="94"/>
      <c r="D29" s="94"/>
      <c r="E29" s="227" t="s">
        <v>3</v>
      </c>
      <c r="F29" s="227"/>
      <c r="G29" s="227"/>
      <c r="H29" s="22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" hidden="1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9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hidden="1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9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hidden="1" customHeight="1">
      <c r="A32" s="30"/>
      <c r="B32" s="31"/>
      <c r="C32" s="30"/>
      <c r="D32" s="97" t="s">
        <v>40</v>
      </c>
      <c r="E32" s="30"/>
      <c r="F32" s="30"/>
      <c r="G32" s="30"/>
      <c r="H32" s="30"/>
      <c r="I32" s="30"/>
      <c r="J32" s="64">
        <f>ROUND(J90, 2)</f>
        <v>-61003.73</v>
      </c>
      <c r="K32" s="30"/>
      <c r="L32" s="9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" hidden="1" customHeight="1">
      <c r="A33" s="30"/>
      <c r="B33" s="31"/>
      <c r="C33" s="30"/>
      <c r="D33" s="59"/>
      <c r="E33" s="59"/>
      <c r="F33" s="59"/>
      <c r="G33" s="59"/>
      <c r="H33" s="59"/>
      <c r="I33" s="59"/>
      <c r="J33" s="59"/>
      <c r="K33" s="59"/>
      <c r="L33" s="9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hidden="1" customHeight="1">
      <c r="A34" s="30"/>
      <c r="B34" s="31"/>
      <c r="C34" s="30"/>
      <c r="D34" s="30"/>
      <c r="E34" s="30"/>
      <c r="F34" s="34" t="s">
        <v>42</v>
      </c>
      <c r="G34" s="30"/>
      <c r="H34" s="30"/>
      <c r="I34" s="34" t="s">
        <v>41</v>
      </c>
      <c r="J34" s="34" t="s">
        <v>43</v>
      </c>
      <c r="K34" s="30"/>
      <c r="L34" s="9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98" t="s">
        <v>44</v>
      </c>
      <c r="E35" s="27" t="s">
        <v>45</v>
      </c>
      <c r="F35" s="99">
        <f>ROUND((SUM(BE90:BE344)),  2)</f>
        <v>0</v>
      </c>
      <c r="G35" s="30"/>
      <c r="H35" s="30"/>
      <c r="I35" s="100">
        <v>0.21</v>
      </c>
      <c r="J35" s="99">
        <f>ROUND(((SUM(BE90:BE344))*I35),  2)</f>
        <v>0</v>
      </c>
      <c r="K35" s="30"/>
      <c r="L35" s="9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46</v>
      </c>
      <c r="F36" s="99">
        <f>ROUND((SUM(BF90:BF344)),  2)</f>
        <v>-61003.73</v>
      </c>
      <c r="G36" s="30"/>
      <c r="H36" s="30"/>
      <c r="I36" s="100">
        <v>0.12</v>
      </c>
      <c r="J36" s="99">
        <f>ROUND(((SUM(BF90:BF344))*I36),  2)</f>
        <v>-7320.45</v>
      </c>
      <c r="K36" s="30"/>
      <c r="L36" s="9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47</v>
      </c>
      <c r="F37" s="99">
        <f>ROUND((SUM(BG90:BG344)),  2)</f>
        <v>0</v>
      </c>
      <c r="G37" s="30"/>
      <c r="H37" s="30"/>
      <c r="I37" s="100">
        <v>0.21</v>
      </c>
      <c r="J37" s="99">
        <f>0</f>
        <v>0</v>
      </c>
      <c r="K37" s="30"/>
      <c r="L37" s="9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" hidden="1" customHeight="1">
      <c r="A38" s="30"/>
      <c r="B38" s="31"/>
      <c r="C38" s="30"/>
      <c r="D38" s="30"/>
      <c r="E38" s="27" t="s">
        <v>48</v>
      </c>
      <c r="F38" s="99">
        <f>ROUND((SUM(BH90:BH344)),  2)</f>
        <v>0</v>
      </c>
      <c r="G38" s="30"/>
      <c r="H38" s="30"/>
      <c r="I38" s="100">
        <v>0.12</v>
      </c>
      <c r="J38" s="99">
        <f>0</f>
        <v>0</v>
      </c>
      <c r="K38" s="30"/>
      <c r="L38" s="9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" hidden="1" customHeight="1">
      <c r="A39" s="30"/>
      <c r="B39" s="31"/>
      <c r="C39" s="30"/>
      <c r="D39" s="30"/>
      <c r="E39" s="27" t="s">
        <v>49</v>
      </c>
      <c r="F39" s="99">
        <f>ROUND((SUM(BI90:BI344)),  2)</f>
        <v>0</v>
      </c>
      <c r="G39" s="30"/>
      <c r="H39" s="30"/>
      <c r="I39" s="100">
        <v>0</v>
      </c>
      <c r="J39" s="99">
        <f>0</f>
        <v>0</v>
      </c>
      <c r="K39" s="30"/>
      <c r="L39" s="9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9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hidden="1" customHeight="1">
      <c r="A41" s="30"/>
      <c r="B41" s="31"/>
      <c r="C41" s="101"/>
      <c r="D41" s="102" t="s">
        <v>50</v>
      </c>
      <c r="E41" s="53"/>
      <c r="F41" s="53"/>
      <c r="G41" s="103" t="s">
        <v>51</v>
      </c>
      <c r="H41" s="104" t="s">
        <v>52</v>
      </c>
      <c r="I41" s="53"/>
      <c r="J41" s="105">
        <f>SUM(J32:J39)</f>
        <v>-68324.180000000008</v>
      </c>
      <c r="K41" s="106"/>
      <c r="L41" s="9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" hidden="1" customHeight="1">
      <c r="A42" s="30"/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9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hidden="1"/>
    <row r="44" spans="1:31" hidden="1"/>
    <row r="45" spans="1:31" hidden="1"/>
    <row r="46" spans="1:31" s="2" customFormat="1" ht="6.9" customHeight="1">
      <c r="A46" s="30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9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24.9" customHeight="1">
      <c r="A47" s="30"/>
      <c r="B47" s="31"/>
      <c r="C47" s="22" t="s">
        <v>109</v>
      </c>
      <c r="D47" s="30"/>
      <c r="E47" s="30"/>
      <c r="F47" s="30"/>
      <c r="G47" s="30"/>
      <c r="H47" s="30"/>
      <c r="I47" s="30"/>
      <c r="J47" s="30"/>
      <c r="K47" s="30"/>
      <c r="L47" s="93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6.9" customHeight="1">
      <c r="A48" s="30"/>
      <c r="B48" s="31"/>
      <c r="C48" s="30"/>
      <c r="D48" s="30"/>
      <c r="E48" s="30"/>
      <c r="F48" s="30"/>
      <c r="G48" s="30"/>
      <c r="H48" s="30"/>
      <c r="I48" s="30"/>
      <c r="J48" s="30"/>
      <c r="K48" s="30"/>
      <c r="L48" s="93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customHeight="1">
      <c r="A49" s="30"/>
      <c r="B49" s="31"/>
      <c r="C49" s="27" t="s">
        <v>15</v>
      </c>
      <c r="D49" s="30"/>
      <c r="E49" s="30"/>
      <c r="F49" s="30"/>
      <c r="G49" s="30"/>
      <c r="H49" s="30"/>
      <c r="I49" s="30"/>
      <c r="J49" s="30"/>
      <c r="K49" s="30"/>
      <c r="L49" s="93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4.4" customHeight="1">
      <c r="A50" s="30"/>
      <c r="B50" s="31"/>
      <c r="C50" s="30"/>
      <c r="D50" s="30"/>
      <c r="E50" s="254" t="str">
        <f>E7</f>
        <v>Změna dokončené stavby, Odolov č.p. 35, na p. st. č. 162</v>
      </c>
      <c r="F50" s="255"/>
      <c r="G50" s="255"/>
      <c r="H50" s="255"/>
      <c r="I50" s="30"/>
      <c r="J50" s="30"/>
      <c r="K50" s="30"/>
      <c r="L50" s="93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1" customFormat="1" ht="12" customHeight="1">
      <c r="B51" s="21"/>
      <c r="C51" s="27" t="s">
        <v>105</v>
      </c>
      <c r="L51" s="21"/>
    </row>
    <row r="52" spans="1:47" s="2" customFormat="1" ht="14.4" customHeight="1">
      <c r="A52" s="30"/>
      <c r="B52" s="31"/>
      <c r="C52" s="30"/>
      <c r="D52" s="30"/>
      <c r="E52" s="254" t="s">
        <v>106</v>
      </c>
      <c r="F52" s="253"/>
      <c r="G52" s="253"/>
      <c r="H52" s="253"/>
      <c r="I52" s="30"/>
      <c r="J52" s="30"/>
      <c r="K52" s="30"/>
      <c r="L52" s="93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12" customHeight="1">
      <c r="A53" s="30"/>
      <c r="B53" s="31"/>
      <c r="C53" s="27" t="s">
        <v>107</v>
      </c>
      <c r="D53" s="30"/>
      <c r="E53" s="30"/>
      <c r="F53" s="30"/>
      <c r="G53" s="30"/>
      <c r="H53" s="30"/>
      <c r="I53" s="30"/>
      <c r="J53" s="30"/>
      <c r="K53" s="30"/>
      <c r="L53" s="93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15.6" customHeight="1">
      <c r="A54" s="30"/>
      <c r="B54" s="31"/>
      <c r="C54" s="30"/>
      <c r="D54" s="30"/>
      <c r="E54" s="244" t="str">
        <f>E11</f>
        <v>1.2 - Změna sklady podlahové konstrukce</v>
      </c>
      <c r="F54" s="253"/>
      <c r="G54" s="253"/>
      <c r="H54" s="253"/>
      <c r="I54" s="30"/>
      <c r="J54" s="30"/>
      <c r="K54" s="30"/>
      <c r="L54" s="93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6.9" customHeight="1">
      <c r="A55" s="30"/>
      <c r="B55" s="31"/>
      <c r="C55" s="30"/>
      <c r="D55" s="30"/>
      <c r="E55" s="30"/>
      <c r="F55" s="30"/>
      <c r="G55" s="30"/>
      <c r="H55" s="30"/>
      <c r="I55" s="30"/>
      <c r="J55" s="30"/>
      <c r="K55" s="30"/>
      <c r="L55" s="93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2" customHeight="1">
      <c r="A56" s="30"/>
      <c r="B56" s="31"/>
      <c r="C56" s="27" t="s">
        <v>19</v>
      </c>
      <c r="D56" s="30"/>
      <c r="E56" s="30"/>
      <c r="F56" s="25" t="str">
        <f>F14</f>
        <v>Odolov</v>
      </c>
      <c r="G56" s="30"/>
      <c r="H56" s="30"/>
      <c r="I56" s="27" t="s">
        <v>21</v>
      </c>
      <c r="J56" s="48">
        <f>IF(J14="","",J14)</f>
        <v>45916</v>
      </c>
      <c r="K56" s="30"/>
      <c r="L56" s="93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6.9" customHeight="1">
      <c r="A57" s="30"/>
      <c r="B57" s="31"/>
      <c r="C57" s="30"/>
      <c r="D57" s="30"/>
      <c r="E57" s="30"/>
      <c r="F57" s="30"/>
      <c r="G57" s="30"/>
      <c r="H57" s="30"/>
      <c r="I57" s="30"/>
      <c r="J57" s="30"/>
      <c r="K57" s="30"/>
      <c r="L57" s="93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5.6" customHeight="1">
      <c r="A58" s="30"/>
      <c r="B58" s="31"/>
      <c r="C58" s="27" t="s">
        <v>22</v>
      </c>
      <c r="D58" s="30"/>
      <c r="E58" s="30"/>
      <c r="F58" s="25" t="str">
        <f>E17</f>
        <v>Obec Malé Svatoňovice</v>
      </c>
      <c r="G58" s="30"/>
      <c r="H58" s="30"/>
      <c r="I58" s="27" t="s">
        <v>31</v>
      </c>
      <c r="J58" s="28" t="str">
        <f>E23</f>
        <v>Ing. Vladislav Stárek</v>
      </c>
      <c r="K58" s="30"/>
      <c r="L58" s="93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15.6" customHeight="1">
      <c r="A59" s="30"/>
      <c r="B59" s="31"/>
      <c r="C59" s="27" t="s">
        <v>27</v>
      </c>
      <c r="D59" s="30"/>
      <c r="E59" s="30"/>
      <c r="F59" s="25" t="str">
        <f>IF(E20="","",E20)</f>
        <v>SORMIG stavební společnost s.r.o.</v>
      </c>
      <c r="G59" s="30"/>
      <c r="H59" s="30"/>
      <c r="I59" s="27" t="s">
        <v>35</v>
      </c>
      <c r="J59" s="28" t="str">
        <f>E26</f>
        <v>Petr Herzog</v>
      </c>
      <c r="K59" s="30"/>
      <c r="L59" s="93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</row>
    <row r="60" spans="1:47" s="2" customFormat="1" ht="10.35" customHeight="1">
      <c r="A60" s="30"/>
      <c r="B60" s="31"/>
      <c r="C60" s="30"/>
      <c r="D60" s="30"/>
      <c r="E60" s="30"/>
      <c r="F60" s="30"/>
      <c r="G60" s="30"/>
      <c r="H60" s="30"/>
      <c r="I60" s="30"/>
      <c r="J60" s="30"/>
      <c r="K60" s="30"/>
      <c r="L60" s="93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 spans="1:47" s="2" customFormat="1" ht="29.25" customHeight="1">
      <c r="A61" s="30"/>
      <c r="B61" s="31"/>
      <c r="C61" s="107" t="s">
        <v>110</v>
      </c>
      <c r="D61" s="101"/>
      <c r="E61" s="101"/>
      <c r="F61" s="101"/>
      <c r="G61" s="101"/>
      <c r="H61" s="101"/>
      <c r="I61" s="101"/>
      <c r="J61" s="108" t="s">
        <v>111</v>
      </c>
      <c r="K61" s="101"/>
      <c r="L61" s="9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47" s="2" customFormat="1" ht="10.35" customHeight="1">
      <c r="A62" s="30"/>
      <c r="B62" s="31"/>
      <c r="C62" s="30"/>
      <c r="D62" s="30"/>
      <c r="E62" s="30"/>
      <c r="F62" s="30"/>
      <c r="G62" s="30"/>
      <c r="H62" s="30"/>
      <c r="I62" s="30"/>
      <c r="J62" s="30"/>
      <c r="K62" s="30"/>
      <c r="L62" s="93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 spans="1:47" s="2" customFormat="1" ht="22.8" customHeight="1">
      <c r="A63" s="30"/>
      <c r="B63" s="31"/>
      <c r="C63" s="109" t="s">
        <v>72</v>
      </c>
      <c r="D63" s="30"/>
      <c r="E63" s="30"/>
      <c r="F63" s="30"/>
      <c r="G63" s="30"/>
      <c r="H63" s="30"/>
      <c r="I63" s="30"/>
      <c r="J63" s="64">
        <f>J90</f>
        <v>-61003.729999999996</v>
      </c>
      <c r="K63" s="30"/>
      <c r="L63" s="93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U63" s="18" t="s">
        <v>112</v>
      </c>
    </row>
    <row r="64" spans="1:47" s="9" customFormat="1" ht="24.9" customHeight="1">
      <c r="B64" s="110"/>
      <c r="D64" s="111" t="s">
        <v>113</v>
      </c>
      <c r="E64" s="112"/>
      <c r="F64" s="112"/>
      <c r="G64" s="112"/>
      <c r="H64" s="112"/>
      <c r="I64" s="112"/>
      <c r="J64" s="113">
        <f>J91</f>
        <v>-61003.729999999996</v>
      </c>
      <c r="L64" s="110"/>
    </row>
    <row r="65" spans="1:31" s="10" customFormat="1" ht="19.95" customHeight="1">
      <c r="B65" s="114"/>
      <c r="D65" s="115" t="s">
        <v>155</v>
      </c>
      <c r="E65" s="116"/>
      <c r="F65" s="116"/>
      <c r="G65" s="116"/>
      <c r="H65" s="116"/>
      <c r="I65" s="116"/>
      <c r="J65" s="117">
        <f>J92</f>
        <v>-37012.1</v>
      </c>
      <c r="L65" s="114"/>
    </row>
    <row r="66" spans="1:31" s="10" customFormat="1" ht="14.85" customHeight="1">
      <c r="B66" s="114"/>
      <c r="D66" s="115" t="s">
        <v>156</v>
      </c>
      <c r="E66" s="116"/>
      <c r="F66" s="116"/>
      <c r="G66" s="116"/>
      <c r="H66" s="116"/>
      <c r="I66" s="116"/>
      <c r="J66" s="117">
        <f>J93</f>
        <v>-37012.1</v>
      </c>
      <c r="L66" s="114"/>
    </row>
    <row r="67" spans="1:31" s="10" customFormat="1" ht="19.95" customHeight="1">
      <c r="B67" s="114"/>
      <c r="D67" s="115" t="s">
        <v>157</v>
      </c>
      <c r="E67" s="116"/>
      <c r="F67" s="116"/>
      <c r="G67" s="116"/>
      <c r="H67" s="116"/>
      <c r="I67" s="116"/>
      <c r="J67" s="117">
        <f>J101</f>
        <v>-23991.629999999997</v>
      </c>
      <c r="L67" s="114"/>
    </row>
    <row r="68" spans="1:31" s="10" customFormat="1" ht="14.85" customHeight="1">
      <c r="B68" s="114"/>
      <c r="D68" s="115" t="s">
        <v>158</v>
      </c>
      <c r="E68" s="116"/>
      <c r="F68" s="116"/>
      <c r="G68" s="116"/>
      <c r="H68" s="116"/>
      <c r="I68" s="116"/>
      <c r="J68" s="117">
        <f>J102</f>
        <v>-23991.629999999997</v>
      </c>
      <c r="L68" s="114"/>
    </row>
    <row r="69" spans="1:31" s="2" customFormat="1" ht="21.75" customHeight="1">
      <c r="A69" s="30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93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</row>
    <row r="70" spans="1:31" s="2" customFormat="1" ht="6.9" customHeight="1">
      <c r="A70" s="30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93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</row>
    <row r="74" spans="1:31" s="2" customFormat="1" ht="6.9" customHeight="1">
      <c r="A74" s="30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93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</row>
    <row r="75" spans="1:31" s="2" customFormat="1" ht="24.9" customHeight="1">
      <c r="A75" s="30"/>
      <c r="B75" s="31"/>
      <c r="C75" s="22" t="s">
        <v>115</v>
      </c>
      <c r="D75" s="30"/>
      <c r="E75" s="30"/>
      <c r="F75" s="30"/>
      <c r="G75" s="30"/>
      <c r="H75" s="30"/>
      <c r="I75" s="30"/>
      <c r="J75" s="30"/>
      <c r="K75" s="30"/>
      <c r="L75" s="93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 spans="1:31" s="2" customFormat="1" ht="6.9" customHeigh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9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2" customHeight="1">
      <c r="A77" s="30"/>
      <c r="B77" s="31"/>
      <c r="C77" s="27" t="s">
        <v>15</v>
      </c>
      <c r="D77" s="30"/>
      <c r="E77" s="30"/>
      <c r="F77" s="30"/>
      <c r="G77" s="30"/>
      <c r="H77" s="30"/>
      <c r="I77" s="30"/>
      <c r="J77" s="30"/>
      <c r="K77" s="30"/>
      <c r="L77" s="9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14.4" customHeight="1">
      <c r="A78" s="30"/>
      <c r="B78" s="31"/>
      <c r="C78" s="30"/>
      <c r="D78" s="30"/>
      <c r="E78" s="254" t="str">
        <f>E7</f>
        <v>Změna dokončené stavby, Odolov č.p. 35, na p. st. č. 162</v>
      </c>
      <c r="F78" s="255"/>
      <c r="G78" s="255"/>
      <c r="H78" s="255"/>
      <c r="I78" s="30"/>
      <c r="J78" s="30"/>
      <c r="K78" s="30"/>
      <c r="L78" s="93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1" customFormat="1" ht="12" customHeight="1">
      <c r="B79" s="21"/>
      <c r="C79" s="27" t="s">
        <v>105</v>
      </c>
      <c r="L79" s="21"/>
    </row>
    <row r="80" spans="1:31" s="2" customFormat="1" ht="14.4" customHeight="1">
      <c r="A80" s="30"/>
      <c r="B80" s="31"/>
      <c r="C80" s="30"/>
      <c r="D80" s="30"/>
      <c r="E80" s="254" t="s">
        <v>106</v>
      </c>
      <c r="F80" s="253"/>
      <c r="G80" s="253"/>
      <c r="H80" s="253"/>
      <c r="I80" s="30"/>
      <c r="J80" s="30"/>
      <c r="K80" s="30"/>
      <c r="L80" s="93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12" customHeight="1">
      <c r="A81" s="30"/>
      <c r="B81" s="31"/>
      <c r="C81" s="27" t="s">
        <v>107</v>
      </c>
      <c r="D81" s="30"/>
      <c r="E81" s="30"/>
      <c r="F81" s="30"/>
      <c r="G81" s="30"/>
      <c r="H81" s="30"/>
      <c r="I81" s="30"/>
      <c r="J81" s="30"/>
      <c r="K81" s="30"/>
      <c r="L81" s="9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15.6" customHeight="1">
      <c r="A82" s="30"/>
      <c r="B82" s="31"/>
      <c r="C82" s="30"/>
      <c r="D82" s="30"/>
      <c r="E82" s="244" t="str">
        <f>E11</f>
        <v>1.2 - Změna sklady podlahové konstrukce</v>
      </c>
      <c r="F82" s="253"/>
      <c r="G82" s="253"/>
      <c r="H82" s="253"/>
      <c r="I82" s="30"/>
      <c r="J82" s="30"/>
      <c r="K82" s="30"/>
      <c r="L82" s="9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9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12" customHeight="1">
      <c r="A84" s="30"/>
      <c r="B84" s="31"/>
      <c r="C84" s="27" t="s">
        <v>19</v>
      </c>
      <c r="D84" s="30"/>
      <c r="E84" s="30"/>
      <c r="F84" s="25" t="str">
        <f>F14</f>
        <v>Odolov</v>
      </c>
      <c r="G84" s="30"/>
      <c r="H84" s="30"/>
      <c r="I84" s="27" t="s">
        <v>21</v>
      </c>
      <c r="J84" s="48">
        <f>IF(J14="","",J14)</f>
        <v>45916</v>
      </c>
      <c r="K84" s="30"/>
      <c r="L84" s="9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2" customFormat="1" ht="6.9" customHeight="1">
      <c r="A85" s="30"/>
      <c r="B85" s="31"/>
      <c r="C85" s="30"/>
      <c r="D85" s="30"/>
      <c r="E85" s="30"/>
      <c r="F85" s="30"/>
      <c r="G85" s="30"/>
      <c r="H85" s="30"/>
      <c r="I85" s="30"/>
      <c r="J85" s="30"/>
      <c r="K85" s="30"/>
      <c r="L85" s="9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65" s="2" customFormat="1" ht="15.6" customHeight="1">
      <c r="A86" s="30"/>
      <c r="B86" s="31"/>
      <c r="C86" s="27" t="s">
        <v>22</v>
      </c>
      <c r="D86" s="30"/>
      <c r="E86" s="30"/>
      <c r="F86" s="25" t="str">
        <f>E17</f>
        <v>Obec Malé Svatoňovice</v>
      </c>
      <c r="G86" s="30"/>
      <c r="H86" s="30"/>
      <c r="I86" s="27" t="s">
        <v>31</v>
      </c>
      <c r="J86" s="28" t="str">
        <f>E23</f>
        <v>Ing. Vladislav Stárek</v>
      </c>
      <c r="K86" s="30"/>
      <c r="L86" s="9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65" s="2" customFormat="1" ht="15.6" customHeight="1">
      <c r="A87" s="30"/>
      <c r="B87" s="31"/>
      <c r="C87" s="27" t="s">
        <v>27</v>
      </c>
      <c r="D87" s="30"/>
      <c r="E87" s="30"/>
      <c r="F87" s="25" t="str">
        <f>IF(E20="","",E20)</f>
        <v>SORMIG stavební společnost s.r.o.</v>
      </c>
      <c r="G87" s="30"/>
      <c r="H87" s="30"/>
      <c r="I87" s="27" t="s">
        <v>35</v>
      </c>
      <c r="J87" s="28" t="str">
        <f>E26</f>
        <v>Petr Herzog</v>
      </c>
      <c r="K87" s="30"/>
      <c r="L87" s="9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65" s="2" customFormat="1" ht="10.3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9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65" s="11" customFormat="1" ht="29.25" customHeight="1">
      <c r="A89" s="118"/>
      <c r="B89" s="119"/>
      <c r="C89" s="120" t="s">
        <v>116</v>
      </c>
      <c r="D89" s="121" t="s">
        <v>59</v>
      </c>
      <c r="E89" s="121" t="s">
        <v>55</v>
      </c>
      <c r="F89" s="121" t="s">
        <v>56</v>
      </c>
      <c r="G89" s="121" t="s">
        <v>117</v>
      </c>
      <c r="H89" s="121" t="s">
        <v>118</v>
      </c>
      <c r="I89" s="121" t="s">
        <v>119</v>
      </c>
      <c r="J89" s="122" t="s">
        <v>111</v>
      </c>
      <c r="K89" s="123" t="s">
        <v>120</v>
      </c>
      <c r="L89" s="124"/>
      <c r="M89" s="55" t="s">
        <v>3</v>
      </c>
      <c r="N89" s="56" t="s">
        <v>44</v>
      </c>
      <c r="O89" s="56" t="s">
        <v>121</v>
      </c>
      <c r="P89" s="56" t="s">
        <v>122</v>
      </c>
      <c r="Q89" s="56" t="s">
        <v>123</v>
      </c>
      <c r="R89" s="56" t="s">
        <v>124</v>
      </c>
      <c r="S89" s="56" t="s">
        <v>125</v>
      </c>
      <c r="T89" s="57" t="s">
        <v>126</v>
      </c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</row>
    <row r="90" spans="1:65" s="2" customFormat="1" ht="22.8" customHeight="1">
      <c r="A90" s="30"/>
      <c r="B90" s="31"/>
      <c r="C90" s="62" t="s">
        <v>127</v>
      </c>
      <c r="D90" s="30"/>
      <c r="E90" s="30"/>
      <c r="F90" s="30"/>
      <c r="G90" s="30"/>
      <c r="H90" s="30"/>
      <c r="I90" s="30"/>
      <c r="J90" s="125">
        <f>BK90</f>
        <v>-61003.729999999996</v>
      </c>
      <c r="K90" s="30"/>
      <c r="L90" s="31"/>
      <c r="M90" s="58"/>
      <c r="N90" s="49"/>
      <c r="O90" s="59"/>
      <c r="P90" s="126">
        <f>P91</f>
        <v>0</v>
      </c>
      <c r="Q90" s="59"/>
      <c r="R90" s="126">
        <f>R91</f>
        <v>-22.254133649999996</v>
      </c>
      <c r="S90" s="59"/>
      <c r="T90" s="127">
        <f>T91</f>
        <v>19.656968999999993</v>
      </c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T90" s="18" t="s">
        <v>73</v>
      </c>
      <c r="AU90" s="18" t="s">
        <v>112</v>
      </c>
      <c r="BK90" s="128">
        <f>BK91</f>
        <v>-61003.729999999996</v>
      </c>
    </row>
    <row r="91" spans="1:65" s="12" customFormat="1" ht="25.95" customHeight="1">
      <c r="B91" s="129"/>
      <c r="D91" s="130" t="s">
        <v>73</v>
      </c>
      <c r="E91" s="131" t="s">
        <v>128</v>
      </c>
      <c r="F91" s="131" t="s">
        <v>129</v>
      </c>
      <c r="J91" s="132">
        <f>BK91</f>
        <v>-61003.729999999996</v>
      </c>
      <c r="L91" s="129"/>
      <c r="M91" s="133"/>
      <c r="N91" s="134"/>
      <c r="O91" s="134"/>
      <c r="P91" s="135">
        <f>P92+P101</f>
        <v>0</v>
      </c>
      <c r="Q91" s="134"/>
      <c r="R91" s="135">
        <f>R92+R101</f>
        <v>-22.254133649999996</v>
      </c>
      <c r="S91" s="134"/>
      <c r="T91" s="136">
        <f>T92+T101</f>
        <v>19.656968999999993</v>
      </c>
      <c r="AR91" s="130" t="s">
        <v>81</v>
      </c>
      <c r="AT91" s="137" t="s">
        <v>73</v>
      </c>
      <c r="AU91" s="137" t="s">
        <v>74</v>
      </c>
      <c r="AY91" s="130" t="s">
        <v>130</v>
      </c>
      <c r="BK91" s="138">
        <f>BK92+BK101</f>
        <v>-61003.729999999996</v>
      </c>
    </row>
    <row r="92" spans="1:65" s="12" customFormat="1" ht="22.8" customHeight="1">
      <c r="B92" s="129"/>
      <c r="D92" s="130" t="s">
        <v>73</v>
      </c>
      <c r="E92" s="139" t="s">
        <v>87</v>
      </c>
      <c r="F92" s="139" t="s">
        <v>159</v>
      </c>
      <c r="J92" s="140">
        <f>BK92</f>
        <v>-37012.1</v>
      </c>
      <c r="L92" s="129"/>
      <c r="M92" s="133"/>
      <c r="N92" s="134"/>
      <c r="O92" s="134"/>
      <c r="P92" s="135">
        <f>P93</f>
        <v>0</v>
      </c>
      <c r="Q92" s="134"/>
      <c r="R92" s="135">
        <f>R93</f>
        <v>-22.254133649999996</v>
      </c>
      <c r="S92" s="134"/>
      <c r="T92" s="136">
        <f>T93</f>
        <v>0</v>
      </c>
      <c r="AR92" s="130" t="s">
        <v>81</v>
      </c>
      <c r="AT92" s="137" t="s">
        <v>73</v>
      </c>
      <c r="AU92" s="137" t="s">
        <v>81</v>
      </c>
      <c r="AY92" s="130" t="s">
        <v>130</v>
      </c>
      <c r="BK92" s="138">
        <f>BK93</f>
        <v>-37012.1</v>
      </c>
    </row>
    <row r="93" spans="1:65" s="12" customFormat="1" ht="20.85" customHeight="1">
      <c r="B93" s="129"/>
      <c r="D93" s="130" t="s">
        <v>73</v>
      </c>
      <c r="E93" s="139" t="s">
        <v>160</v>
      </c>
      <c r="F93" s="139" t="s">
        <v>161</v>
      </c>
      <c r="J93" s="140">
        <f>BK93</f>
        <v>-37012.1</v>
      </c>
      <c r="L93" s="129"/>
      <c r="M93" s="133"/>
      <c r="N93" s="134"/>
      <c r="O93" s="134"/>
      <c r="P93" s="135">
        <f>SUM(P94:P100)</f>
        <v>0</v>
      </c>
      <c r="Q93" s="134"/>
      <c r="R93" s="135">
        <f>SUM(R94:R100)</f>
        <v>-22.254133649999996</v>
      </c>
      <c r="S93" s="134"/>
      <c r="T93" s="136">
        <f>SUM(T94:T100)</f>
        <v>0</v>
      </c>
      <c r="AR93" s="130" t="s">
        <v>81</v>
      </c>
      <c r="AT93" s="137" t="s">
        <v>73</v>
      </c>
      <c r="AU93" s="137" t="s">
        <v>87</v>
      </c>
      <c r="AY93" s="130" t="s">
        <v>130</v>
      </c>
      <c r="BK93" s="138">
        <f>SUM(BK94:BK100)</f>
        <v>-37012.1</v>
      </c>
    </row>
    <row r="94" spans="1:65" s="2" customFormat="1" ht="19.8" customHeight="1">
      <c r="A94" s="30"/>
      <c r="B94" s="141"/>
      <c r="C94" s="142" t="s">
        <v>81</v>
      </c>
      <c r="D94" s="191" t="s">
        <v>133</v>
      </c>
      <c r="E94" s="144" t="s">
        <v>162</v>
      </c>
      <c r="F94" s="145" t="s">
        <v>163</v>
      </c>
      <c r="G94" s="146" t="s">
        <v>164</v>
      </c>
      <c r="H94" s="147">
        <v>-8.8949999999999996</v>
      </c>
      <c r="I94" s="148">
        <v>4161</v>
      </c>
      <c r="J94" s="148">
        <f>ROUND(I94*H94,2)</f>
        <v>-37012.1</v>
      </c>
      <c r="K94" s="149"/>
      <c r="L94" s="31"/>
      <c r="M94" s="150" t="s">
        <v>3</v>
      </c>
      <c r="N94" s="151" t="s">
        <v>46</v>
      </c>
      <c r="O94" s="152">
        <v>0</v>
      </c>
      <c r="P94" s="152">
        <f>O94*H94</f>
        <v>0</v>
      </c>
      <c r="Q94" s="152">
        <v>2.5018699999999998</v>
      </c>
      <c r="R94" s="152">
        <f>Q94*H94</f>
        <v>-22.254133649999996</v>
      </c>
      <c r="S94" s="152">
        <v>0</v>
      </c>
      <c r="T94" s="153">
        <f>S94*H94</f>
        <v>0</v>
      </c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R94" s="154" t="s">
        <v>137</v>
      </c>
      <c r="AT94" s="154" t="s">
        <v>133</v>
      </c>
      <c r="AU94" s="154" t="s">
        <v>131</v>
      </c>
      <c r="AY94" s="18" t="s">
        <v>130</v>
      </c>
      <c r="BE94" s="155">
        <f>IF(N94="základní",J94,0)</f>
        <v>0</v>
      </c>
      <c r="BF94" s="155">
        <f>IF(N94="snížená",J94,0)</f>
        <v>-37012.1</v>
      </c>
      <c r="BG94" s="155">
        <f>IF(N94="zákl. přenesená",J94,0)</f>
        <v>0</v>
      </c>
      <c r="BH94" s="155">
        <f>IF(N94="sníž. přenesená",J94,0)</f>
        <v>0</v>
      </c>
      <c r="BI94" s="155">
        <f>IF(N94="nulová",J94,0)</f>
        <v>0</v>
      </c>
      <c r="BJ94" s="18" t="s">
        <v>87</v>
      </c>
      <c r="BK94" s="155">
        <f>ROUND(I94*H94,2)</f>
        <v>-37012.1</v>
      </c>
      <c r="BL94" s="18" t="s">
        <v>137</v>
      </c>
      <c r="BM94" s="154" t="s">
        <v>165</v>
      </c>
    </row>
    <row r="95" spans="1:65" s="16" customFormat="1">
      <c r="B95" s="182"/>
      <c r="D95" s="161" t="s">
        <v>141</v>
      </c>
      <c r="E95" s="183" t="s">
        <v>3</v>
      </c>
      <c r="F95" s="184" t="s">
        <v>166</v>
      </c>
      <c r="H95" s="183" t="s">
        <v>3</v>
      </c>
      <c r="L95" s="182"/>
      <c r="M95" s="185"/>
      <c r="N95" s="186"/>
      <c r="O95" s="186"/>
      <c r="P95" s="186"/>
      <c r="Q95" s="186"/>
      <c r="R95" s="186"/>
      <c r="S95" s="186"/>
      <c r="T95" s="187"/>
      <c r="AT95" s="183" t="s">
        <v>141</v>
      </c>
      <c r="AU95" s="183" t="s">
        <v>131</v>
      </c>
      <c r="AV95" s="16" t="s">
        <v>81</v>
      </c>
      <c r="AW95" s="16" t="s">
        <v>34</v>
      </c>
      <c r="AX95" s="16" t="s">
        <v>74</v>
      </c>
      <c r="AY95" s="183" t="s">
        <v>130</v>
      </c>
    </row>
    <row r="96" spans="1:65" s="16" customFormat="1">
      <c r="B96" s="182"/>
      <c r="D96" s="161" t="s">
        <v>141</v>
      </c>
      <c r="E96" s="183" t="s">
        <v>3</v>
      </c>
      <c r="F96" s="184" t="s">
        <v>167</v>
      </c>
      <c r="H96" s="183" t="s">
        <v>3</v>
      </c>
      <c r="L96" s="182"/>
      <c r="M96" s="185"/>
      <c r="N96" s="186"/>
      <c r="O96" s="186"/>
      <c r="P96" s="186"/>
      <c r="Q96" s="186"/>
      <c r="R96" s="186"/>
      <c r="S96" s="186"/>
      <c r="T96" s="187"/>
      <c r="AT96" s="183" t="s">
        <v>141</v>
      </c>
      <c r="AU96" s="183" t="s">
        <v>131</v>
      </c>
      <c r="AV96" s="16" t="s">
        <v>81</v>
      </c>
      <c r="AW96" s="16" t="s">
        <v>34</v>
      </c>
      <c r="AX96" s="16" t="s">
        <v>74</v>
      </c>
      <c r="AY96" s="183" t="s">
        <v>130</v>
      </c>
    </row>
    <row r="97" spans="1:65" s="13" customFormat="1">
      <c r="B97" s="160"/>
      <c r="D97" s="161" t="s">
        <v>141</v>
      </c>
      <c r="E97" s="162" t="s">
        <v>3</v>
      </c>
      <c r="F97" s="163" t="s">
        <v>168</v>
      </c>
      <c r="H97" s="164">
        <v>-26.684000000000001</v>
      </c>
      <c r="L97" s="160"/>
      <c r="M97" s="165"/>
      <c r="N97" s="166"/>
      <c r="O97" s="166"/>
      <c r="P97" s="166"/>
      <c r="Q97" s="166"/>
      <c r="R97" s="166"/>
      <c r="S97" s="166"/>
      <c r="T97" s="167"/>
      <c r="AT97" s="162" t="s">
        <v>141</v>
      </c>
      <c r="AU97" s="162" t="s">
        <v>131</v>
      </c>
      <c r="AV97" s="13" t="s">
        <v>87</v>
      </c>
      <c r="AW97" s="13" t="s">
        <v>34</v>
      </c>
      <c r="AX97" s="13" t="s">
        <v>74</v>
      </c>
      <c r="AY97" s="162" t="s">
        <v>130</v>
      </c>
    </row>
    <row r="98" spans="1:65" s="13" customFormat="1">
      <c r="B98" s="160"/>
      <c r="D98" s="161" t="s">
        <v>141</v>
      </c>
      <c r="E98" s="162" t="s">
        <v>3</v>
      </c>
      <c r="F98" s="163" t="s">
        <v>169</v>
      </c>
      <c r="H98" s="164">
        <v>17.789000000000001</v>
      </c>
      <c r="L98" s="160"/>
      <c r="M98" s="165"/>
      <c r="N98" s="166"/>
      <c r="O98" s="166"/>
      <c r="P98" s="166"/>
      <c r="Q98" s="166"/>
      <c r="R98" s="166"/>
      <c r="S98" s="166"/>
      <c r="T98" s="167"/>
      <c r="AT98" s="162" t="s">
        <v>141</v>
      </c>
      <c r="AU98" s="162" t="s">
        <v>131</v>
      </c>
      <c r="AV98" s="13" t="s">
        <v>87</v>
      </c>
      <c r="AW98" s="13" t="s">
        <v>34</v>
      </c>
      <c r="AX98" s="13" t="s">
        <v>74</v>
      </c>
      <c r="AY98" s="162" t="s">
        <v>130</v>
      </c>
    </row>
    <row r="99" spans="1:65" s="14" customFormat="1">
      <c r="B99" s="168"/>
      <c r="D99" s="161" t="s">
        <v>141</v>
      </c>
      <c r="E99" s="169" t="s">
        <v>3</v>
      </c>
      <c r="F99" s="170" t="s">
        <v>144</v>
      </c>
      <c r="H99" s="171">
        <v>-8.8949999999999996</v>
      </c>
      <c r="L99" s="168"/>
      <c r="M99" s="172"/>
      <c r="N99" s="173"/>
      <c r="O99" s="173"/>
      <c r="P99" s="173"/>
      <c r="Q99" s="173"/>
      <c r="R99" s="173"/>
      <c r="S99" s="173"/>
      <c r="T99" s="174"/>
      <c r="AT99" s="169" t="s">
        <v>141</v>
      </c>
      <c r="AU99" s="169" t="s">
        <v>131</v>
      </c>
      <c r="AV99" s="14" t="s">
        <v>131</v>
      </c>
      <c r="AW99" s="14" t="s">
        <v>34</v>
      </c>
      <c r="AX99" s="14" t="s">
        <v>74</v>
      </c>
      <c r="AY99" s="169" t="s">
        <v>130</v>
      </c>
    </row>
    <row r="100" spans="1:65" s="15" customFormat="1">
      <c r="B100" s="175"/>
      <c r="D100" s="161" t="s">
        <v>141</v>
      </c>
      <c r="E100" s="176" t="s">
        <v>3</v>
      </c>
      <c r="F100" s="177" t="s">
        <v>145</v>
      </c>
      <c r="H100" s="178">
        <v>-8.8949999999999996</v>
      </c>
      <c r="L100" s="175"/>
      <c r="M100" s="179"/>
      <c r="N100" s="180"/>
      <c r="O100" s="180"/>
      <c r="P100" s="180"/>
      <c r="Q100" s="180"/>
      <c r="R100" s="180"/>
      <c r="S100" s="180"/>
      <c r="T100" s="181"/>
      <c r="AT100" s="176" t="s">
        <v>141</v>
      </c>
      <c r="AU100" s="176" t="s">
        <v>131</v>
      </c>
      <c r="AV100" s="15" t="s">
        <v>137</v>
      </c>
      <c r="AW100" s="15" t="s">
        <v>34</v>
      </c>
      <c r="AX100" s="15" t="s">
        <v>81</v>
      </c>
      <c r="AY100" s="176" t="s">
        <v>130</v>
      </c>
    </row>
    <row r="101" spans="1:65" s="12" customFormat="1" ht="22.8" customHeight="1">
      <c r="B101" s="129"/>
      <c r="D101" s="130" t="s">
        <v>73</v>
      </c>
      <c r="E101" s="139" t="s">
        <v>170</v>
      </c>
      <c r="F101" s="139" t="s">
        <v>171</v>
      </c>
      <c r="J101" s="140">
        <f>BK101</f>
        <v>-23991.629999999997</v>
      </c>
      <c r="L101" s="129"/>
      <c r="M101" s="133"/>
      <c r="N101" s="134"/>
      <c r="O101" s="134"/>
      <c r="P101" s="135">
        <f>P102</f>
        <v>0</v>
      </c>
      <c r="Q101" s="134"/>
      <c r="R101" s="135">
        <f>R102</f>
        <v>0</v>
      </c>
      <c r="S101" s="134"/>
      <c r="T101" s="136">
        <f>T102</f>
        <v>19.656968999999993</v>
      </c>
      <c r="AR101" s="130" t="s">
        <v>81</v>
      </c>
      <c r="AT101" s="137" t="s">
        <v>73</v>
      </c>
      <c r="AU101" s="137" t="s">
        <v>81</v>
      </c>
      <c r="AY101" s="130" t="s">
        <v>130</v>
      </c>
      <c r="BK101" s="138">
        <f>BK102</f>
        <v>-23991.629999999997</v>
      </c>
    </row>
    <row r="102" spans="1:65" s="12" customFormat="1" ht="20.85" customHeight="1">
      <c r="B102" s="129"/>
      <c r="D102" s="130" t="s">
        <v>73</v>
      </c>
      <c r="E102" s="139" t="s">
        <v>172</v>
      </c>
      <c r="F102" s="139" t="s">
        <v>173</v>
      </c>
      <c r="J102" s="140">
        <f>BK102</f>
        <v>-23991.629999999997</v>
      </c>
      <c r="L102" s="129"/>
      <c r="M102" s="133"/>
      <c r="N102" s="134"/>
      <c r="O102" s="134"/>
      <c r="P102" s="135">
        <f>SUM(P103:P344)</f>
        <v>0</v>
      </c>
      <c r="Q102" s="134"/>
      <c r="R102" s="135">
        <f>SUM(R103:R344)</f>
        <v>0</v>
      </c>
      <c r="S102" s="134"/>
      <c r="T102" s="136">
        <f>SUM(T103:T344)</f>
        <v>19.656968999999993</v>
      </c>
      <c r="AR102" s="130" t="s">
        <v>81</v>
      </c>
      <c r="AT102" s="137" t="s">
        <v>73</v>
      </c>
      <c r="AU102" s="137" t="s">
        <v>87</v>
      </c>
      <c r="AY102" s="130" t="s">
        <v>130</v>
      </c>
      <c r="BK102" s="138">
        <f>SUM(BK103:BK344)</f>
        <v>-23991.629999999997</v>
      </c>
    </row>
    <row r="103" spans="1:65" s="2" customFormat="1" ht="19.8" customHeight="1">
      <c r="A103" s="30"/>
      <c r="B103" s="141"/>
      <c r="C103" s="142" t="s">
        <v>170</v>
      </c>
      <c r="D103" s="191" t="s">
        <v>133</v>
      </c>
      <c r="E103" s="144" t="s">
        <v>174</v>
      </c>
      <c r="F103" s="145" t="s">
        <v>175</v>
      </c>
      <c r="G103" s="146" t="s">
        <v>136</v>
      </c>
      <c r="H103" s="147">
        <v>193.48</v>
      </c>
      <c r="I103" s="148">
        <v>-48.1</v>
      </c>
      <c r="J103" s="148">
        <f>ROUND(I103*H103,2)</f>
        <v>-9306.39</v>
      </c>
      <c r="K103" s="149"/>
      <c r="L103" s="31"/>
      <c r="M103" s="150" t="s">
        <v>3</v>
      </c>
      <c r="N103" s="151" t="s">
        <v>46</v>
      </c>
      <c r="O103" s="152">
        <v>0</v>
      </c>
      <c r="P103" s="152">
        <f>O103*H103</f>
        <v>0</v>
      </c>
      <c r="Q103" s="152">
        <v>0</v>
      </c>
      <c r="R103" s="152">
        <f>Q103*H103</f>
        <v>0</v>
      </c>
      <c r="S103" s="152">
        <v>5.4999999999999997E-3</v>
      </c>
      <c r="T103" s="153">
        <f>S103*H103</f>
        <v>1.0641399999999999</v>
      </c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R103" s="154" t="s">
        <v>176</v>
      </c>
      <c r="AT103" s="154" t="s">
        <v>133</v>
      </c>
      <c r="AU103" s="154" t="s">
        <v>131</v>
      </c>
      <c r="AY103" s="18" t="s">
        <v>130</v>
      </c>
      <c r="BE103" s="155">
        <f>IF(N103="základní",J103,0)</f>
        <v>0</v>
      </c>
      <c r="BF103" s="155">
        <f>IF(N103="snížená",J103,0)</f>
        <v>-9306.39</v>
      </c>
      <c r="BG103" s="155">
        <f>IF(N103="zákl. přenesená",J103,0)</f>
        <v>0</v>
      </c>
      <c r="BH103" s="155">
        <f>IF(N103="sníž. přenesená",J103,0)</f>
        <v>0</v>
      </c>
      <c r="BI103" s="155">
        <f>IF(N103="nulová",J103,0)</f>
        <v>0</v>
      </c>
      <c r="BJ103" s="18" t="s">
        <v>87</v>
      </c>
      <c r="BK103" s="155">
        <f>ROUND(I103*H103,2)</f>
        <v>-9306.39</v>
      </c>
      <c r="BL103" s="18" t="s">
        <v>176</v>
      </c>
      <c r="BM103" s="154" t="s">
        <v>177</v>
      </c>
    </row>
    <row r="104" spans="1:65" s="16" customFormat="1">
      <c r="B104" s="182"/>
      <c r="D104" s="161" t="s">
        <v>141</v>
      </c>
      <c r="E104" s="183" t="s">
        <v>3</v>
      </c>
      <c r="F104" s="184" t="s">
        <v>178</v>
      </c>
      <c r="H104" s="183" t="s">
        <v>3</v>
      </c>
      <c r="L104" s="182"/>
      <c r="M104" s="185"/>
      <c r="N104" s="186"/>
      <c r="O104" s="186"/>
      <c r="P104" s="186"/>
      <c r="Q104" s="186"/>
      <c r="R104" s="186"/>
      <c r="S104" s="186"/>
      <c r="T104" s="187"/>
      <c r="AT104" s="183" t="s">
        <v>141</v>
      </c>
      <c r="AU104" s="183" t="s">
        <v>131</v>
      </c>
      <c r="AV104" s="16" t="s">
        <v>81</v>
      </c>
      <c r="AW104" s="16" t="s">
        <v>34</v>
      </c>
      <c r="AX104" s="16" t="s">
        <v>74</v>
      </c>
      <c r="AY104" s="183" t="s">
        <v>130</v>
      </c>
    </row>
    <row r="105" spans="1:65" s="16" customFormat="1">
      <c r="B105" s="182"/>
      <c r="D105" s="161" t="s">
        <v>141</v>
      </c>
      <c r="E105" s="183" t="s">
        <v>3</v>
      </c>
      <c r="F105" s="184" t="s">
        <v>179</v>
      </c>
      <c r="H105" s="183" t="s">
        <v>3</v>
      </c>
      <c r="L105" s="182"/>
      <c r="M105" s="185"/>
      <c r="N105" s="186"/>
      <c r="O105" s="186"/>
      <c r="P105" s="186"/>
      <c r="Q105" s="186"/>
      <c r="R105" s="186"/>
      <c r="S105" s="186"/>
      <c r="T105" s="187"/>
      <c r="AT105" s="183" t="s">
        <v>141</v>
      </c>
      <c r="AU105" s="183" t="s">
        <v>131</v>
      </c>
      <c r="AV105" s="16" t="s">
        <v>81</v>
      </c>
      <c r="AW105" s="16" t="s">
        <v>34</v>
      </c>
      <c r="AX105" s="16" t="s">
        <v>74</v>
      </c>
      <c r="AY105" s="183" t="s">
        <v>130</v>
      </c>
    </row>
    <row r="106" spans="1:65" s="16" customFormat="1">
      <c r="B106" s="182"/>
      <c r="D106" s="161" t="s">
        <v>141</v>
      </c>
      <c r="E106" s="183" t="s">
        <v>3</v>
      </c>
      <c r="F106" s="184" t="s">
        <v>180</v>
      </c>
      <c r="H106" s="183" t="s">
        <v>3</v>
      </c>
      <c r="L106" s="182"/>
      <c r="M106" s="185"/>
      <c r="N106" s="186"/>
      <c r="O106" s="186"/>
      <c r="P106" s="186"/>
      <c r="Q106" s="186"/>
      <c r="R106" s="186"/>
      <c r="S106" s="186"/>
      <c r="T106" s="187"/>
      <c r="AT106" s="183" t="s">
        <v>141</v>
      </c>
      <c r="AU106" s="183" t="s">
        <v>131</v>
      </c>
      <c r="AV106" s="16" t="s">
        <v>81</v>
      </c>
      <c r="AW106" s="16" t="s">
        <v>34</v>
      </c>
      <c r="AX106" s="16" t="s">
        <v>74</v>
      </c>
      <c r="AY106" s="183" t="s">
        <v>130</v>
      </c>
    </row>
    <row r="107" spans="1:65" s="16" customFormat="1">
      <c r="B107" s="182"/>
      <c r="D107" s="161" t="s">
        <v>141</v>
      </c>
      <c r="E107" s="183" t="s">
        <v>3</v>
      </c>
      <c r="F107" s="184" t="s">
        <v>181</v>
      </c>
      <c r="H107" s="183" t="s">
        <v>3</v>
      </c>
      <c r="L107" s="182"/>
      <c r="M107" s="185"/>
      <c r="N107" s="186"/>
      <c r="O107" s="186"/>
      <c r="P107" s="186"/>
      <c r="Q107" s="186"/>
      <c r="R107" s="186"/>
      <c r="S107" s="186"/>
      <c r="T107" s="187"/>
      <c r="AT107" s="183" t="s">
        <v>141</v>
      </c>
      <c r="AU107" s="183" t="s">
        <v>131</v>
      </c>
      <c r="AV107" s="16" t="s">
        <v>81</v>
      </c>
      <c r="AW107" s="16" t="s">
        <v>34</v>
      </c>
      <c r="AX107" s="16" t="s">
        <v>74</v>
      </c>
      <c r="AY107" s="183" t="s">
        <v>130</v>
      </c>
    </row>
    <row r="108" spans="1:65" s="13" customFormat="1">
      <c r="B108" s="160"/>
      <c r="D108" s="161" t="s">
        <v>141</v>
      </c>
      <c r="E108" s="162" t="s">
        <v>3</v>
      </c>
      <c r="F108" s="163" t="s">
        <v>182</v>
      </c>
      <c r="H108" s="164">
        <v>1.89</v>
      </c>
      <c r="L108" s="160"/>
      <c r="M108" s="165"/>
      <c r="N108" s="166"/>
      <c r="O108" s="166"/>
      <c r="P108" s="166"/>
      <c r="Q108" s="166"/>
      <c r="R108" s="166"/>
      <c r="S108" s="166"/>
      <c r="T108" s="167"/>
      <c r="AT108" s="162" t="s">
        <v>141</v>
      </c>
      <c r="AU108" s="162" t="s">
        <v>131</v>
      </c>
      <c r="AV108" s="13" t="s">
        <v>87</v>
      </c>
      <c r="AW108" s="13" t="s">
        <v>34</v>
      </c>
      <c r="AX108" s="13" t="s">
        <v>74</v>
      </c>
      <c r="AY108" s="162" t="s">
        <v>130</v>
      </c>
    </row>
    <row r="109" spans="1:65" s="16" customFormat="1">
      <c r="B109" s="182"/>
      <c r="D109" s="161" t="s">
        <v>141</v>
      </c>
      <c r="E109" s="183" t="s">
        <v>3</v>
      </c>
      <c r="F109" s="184" t="s">
        <v>183</v>
      </c>
      <c r="H109" s="183" t="s">
        <v>3</v>
      </c>
      <c r="L109" s="182"/>
      <c r="M109" s="185"/>
      <c r="N109" s="186"/>
      <c r="O109" s="186"/>
      <c r="P109" s="186"/>
      <c r="Q109" s="186"/>
      <c r="R109" s="186"/>
      <c r="S109" s="186"/>
      <c r="T109" s="187"/>
      <c r="AT109" s="183" t="s">
        <v>141</v>
      </c>
      <c r="AU109" s="183" t="s">
        <v>131</v>
      </c>
      <c r="AV109" s="16" t="s">
        <v>81</v>
      </c>
      <c r="AW109" s="16" t="s">
        <v>34</v>
      </c>
      <c r="AX109" s="16" t="s">
        <v>74</v>
      </c>
      <c r="AY109" s="183" t="s">
        <v>130</v>
      </c>
    </row>
    <row r="110" spans="1:65" s="13" customFormat="1">
      <c r="B110" s="160"/>
      <c r="D110" s="161" t="s">
        <v>141</v>
      </c>
      <c r="E110" s="162" t="s">
        <v>3</v>
      </c>
      <c r="F110" s="163" t="s">
        <v>184</v>
      </c>
      <c r="H110" s="164">
        <v>1.88</v>
      </c>
      <c r="L110" s="160"/>
      <c r="M110" s="165"/>
      <c r="N110" s="166"/>
      <c r="O110" s="166"/>
      <c r="P110" s="166"/>
      <c r="Q110" s="166"/>
      <c r="R110" s="166"/>
      <c r="S110" s="166"/>
      <c r="T110" s="167"/>
      <c r="AT110" s="162" t="s">
        <v>141</v>
      </c>
      <c r="AU110" s="162" t="s">
        <v>131</v>
      </c>
      <c r="AV110" s="13" t="s">
        <v>87</v>
      </c>
      <c r="AW110" s="13" t="s">
        <v>34</v>
      </c>
      <c r="AX110" s="13" t="s">
        <v>74</v>
      </c>
      <c r="AY110" s="162" t="s">
        <v>130</v>
      </c>
    </row>
    <row r="111" spans="1:65" s="16" customFormat="1">
      <c r="B111" s="182"/>
      <c r="D111" s="161" t="s">
        <v>141</v>
      </c>
      <c r="E111" s="183" t="s">
        <v>3</v>
      </c>
      <c r="F111" s="184" t="s">
        <v>185</v>
      </c>
      <c r="H111" s="183" t="s">
        <v>3</v>
      </c>
      <c r="L111" s="182"/>
      <c r="M111" s="185"/>
      <c r="N111" s="186"/>
      <c r="O111" s="186"/>
      <c r="P111" s="186"/>
      <c r="Q111" s="186"/>
      <c r="R111" s="186"/>
      <c r="S111" s="186"/>
      <c r="T111" s="187"/>
      <c r="AT111" s="183" t="s">
        <v>141</v>
      </c>
      <c r="AU111" s="183" t="s">
        <v>131</v>
      </c>
      <c r="AV111" s="16" t="s">
        <v>81</v>
      </c>
      <c r="AW111" s="16" t="s">
        <v>34</v>
      </c>
      <c r="AX111" s="16" t="s">
        <v>74</v>
      </c>
      <c r="AY111" s="183" t="s">
        <v>130</v>
      </c>
    </row>
    <row r="112" spans="1:65" s="13" customFormat="1">
      <c r="B112" s="160"/>
      <c r="D112" s="161" t="s">
        <v>141</v>
      </c>
      <c r="E112" s="162" t="s">
        <v>3</v>
      </c>
      <c r="F112" s="163" t="s">
        <v>186</v>
      </c>
      <c r="H112" s="164">
        <v>16.72</v>
      </c>
      <c r="L112" s="160"/>
      <c r="M112" s="165"/>
      <c r="N112" s="166"/>
      <c r="O112" s="166"/>
      <c r="P112" s="166"/>
      <c r="Q112" s="166"/>
      <c r="R112" s="166"/>
      <c r="S112" s="166"/>
      <c r="T112" s="167"/>
      <c r="AT112" s="162" t="s">
        <v>141</v>
      </c>
      <c r="AU112" s="162" t="s">
        <v>131</v>
      </c>
      <c r="AV112" s="13" t="s">
        <v>87</v>
      </c>
      <c r="AW112" s="13" t="s">
        <v>34</v>
      </c>
      <c r="AX112" s="13" t="s">
        <v>74</v>
      </c>
      <c r="AY112" s="162" t="s">
        <v>130</v>
      </c>
    </row>
    <row r="113" spans="2:51" s="14" customFormat="1">
      <c r="B113" s="168"/>
      <c r="D113" s="161" t="s">
        <v>141</v>
      </c>
      <c r="E113" s="169" t="s">
        <v>3</v>
      </c>
      <c r="F113" s="170" t="s">
        <v>144</v>
      </c>
      <c r="H113" s="171">
        <v>20.49</v>
      </c>
      <c r="L113" s="168"/>
      <c r="M113" s="172"/>
      <c r="N113" s="173"/>
      <c r="O113" s="173"/>
      <c r="P113" s="173"/>
      <c r="Q113" s="173"/>
      <c r="R113" s="173"/>
      <c r="S113" s="173"/>
      <c r="T113" s="174"/>
      <c r="AT113" s="169" t="s">
        <v>141</v>
      </c>
      <c r="AU113" s="169" t="s">
        <v>131</v>
      </c>
      <c r="AV113" s="14" t="s">
        <v>131</v>
      </c>
      <c r="AW113" s="14" t="s">
        <v>34</v>
      </c>
      <c r="AX113" s="14" t="s">
        <v>74</v>
      </c>
      <c r="AY113" s="169" t="s">
        <v>130</v>
      </c>
    </row>
    <row r="114" spans="2:51" s="16" customFormat="1">
      <c r="B114" s="182"/>
      <c r="D114" s="161" t="s">
        <v>141</v>
      </c>
      <c r="E114" s="183" t="s">
        <v>3</v>
      </c>
      <c r="F114" s="184" t="s">
        <v>187</v>
      </c>
      <c r="H114" s="183" t="s">
        <v>3</v>
      </c>
      <c r="L114" s="182"/>
      <c r="M114" s="185"/>
      <c r="N114" s="186"/>
      <c r="O114" s="186"/>
      <c r="P114" s="186"/>
      <c r="Q114" s="186"/>
      <c r="R114" s="186"/>
      <c r="S114" s="186"/>
      <c r="T114" s="187"/>
      <c r="AT114" s="183" t="s">
        <v>141</v>
      </c>
      <c r="AU114" s="183" t="s">
        <v>131</v>
      </c>
      <c r="AV114" s="16" t="s">
        <v>81</v>
      </c>
      <c r="AW114" s="16" t="s">
        <v>34</v>
      </c>
      <c r="AX114" s="16" t="s">
        <v>74</v>
      </c>
      <c r="AY114" s="183" t="s">
        <v>130</v>
      </c>
    </row>
    <row r="115" spans="2:51" s="16" customFormat="1">
      <c r="B115" s="182"/>
      <c r="D115" s="161" t="s">
        <v>141</v>
      </c>
      <c r="E115" s="183" t="s">
        <v>3</v>
      </c>
      <c r="F115" s="184" t="s">
        <v>188</v>
      </c>
      <c r="H115" s="183" t="s">
        <v>3</v>
      </c>
      <c r="L115" s="182"/>
      <c r="M115" s="185"/>
      <c r="N115" s="186"/>
      <c r="O115" s="186"/>
      <c r="P115" s="186"/>
      <c r="Q115" s="186"/>
      <c r="R115" s="186"/>
      <c r="S115" s="186"/>
      <c r="T115" s="187"/>
      <c r="AT115" s="183" t="s">
        <v>141</v>
      </c>
      <c r="AU115" s="183" t="s">
        <v>131</v>
      </c>
      <c r="AV115" s="16" t="s">
        <v>81</v>
      </c>
      <c r="AW115" s="16" t="s">
        <v>34</v>
      </c>
      <c r="AX115" s="16" t="s">
        <v>74</v>
      </c>
      <c r="AY115" s="183" t="s">
        <v>130</v>
      </c>
    </row>
    <row r="116" spans="2:51" s="13" customFormat="1">
      <c r="B116" s="160"/>
      <c r="D116" s="161" t="s">
        <v>141</v>
      </c>
      <c r="E116" s="162" t="s">
        <v>3</v>
      </c>
      <c r="F116" s="163" t="s">
        <v>189</v>
      </c>
      <c r="H116" s="164">
        <v>49.72</v>
      </c>
      <c r="L116" s="160"/>
      <c r="M116" s="165"/>
      <c r="N116" s="166"/>
      <c r="O116" s="166"/>
      <c r="P116" s="166"/>
      <c r="Q116" s="166"/>
      <c r="R116" s="166"/>
      <c r="S116" s="166"/>
      <c r="T116" s="167"/>
      <c r="AT116" s="162" t="s">
        <v>141</v>
      </c>
      <c r="AU116" s="162" t="s">
        <v>131</v>
      </c>
      <c r="AV116" s="13" t="s">
        <v>87</v>
      </c>
      <c r="AW116" s="13" t="s">
        <v>34</v>
      </c>
      <c r="AX116" s="13" t="s">
        <v>74</v>
      </c>
      <c r="AY116" s="162" t="s">
        <v>130</v>
      </c>
    </row>
    <row r="117" spans="2:51" s="16" customFormat="1">
      <c r="B117" s="182"/>
      <c r="D117" s="161" t="s">
        <v>141</v>
      </c>
      <c r="E117" s="183" t="s">
        <v>3</v>
      </c>
      <c r="F117" s="184" t="s">
        <v>190</v>
      </c>
      <c r="H117" s="183" t="s">
        <v>3</v>
      </c>
      <c r="L117" s="182"/>
      <c r="M117" s="185"/>
      <c r="N117" s="186"/>
      <c r="O117" s="186"/>
      <c r="P117" s="186"/>
      <c r="Q117" s="186"/>
      <c r="R117" s="186"/>
      <c r="S117" s="186"/>
      <c r="T117" s="187"/>
      <c r="AT117" s="183" t="s">
        <v>141</v>
      </c>
      <c r="AU117" s="183" t="s">
        <v>131</v>
      </c>
      <c r="AV117" s="16" t="s">
        <v>81</v>
      </c>
      <c r="AW117" s="16" t="s">
        <v>34</v>
      </c>
      <c r="AX117" s="16" t="s">
        <v>74</v>
      </c>
      <c r="AY117" s="183" t="s">
        <v>130</v>
      </c>
    </row>
    <row r="118" spans="2:51" s="13" customFormat="1">
      <c r="B118" s="160"/>
      <c r="D118" s="161" t="s">
        <v>141</v>
      </c>
      <c r="E118" s="162" t="s">
        <v>3</v>
      </c>
      <c r="F118" s="163" t="s">
        <v>191</v>
      </c>
      <c r="H118" s="164">
        <v>20.9</v>
      </c>
      <c r="L118" s="160"/>
      <c r="M118" s="165"/>
      <c r="N118" s="166"/>
      <c r="O118" s="166"/>
      <c r="P118" s="166"/>
      <c r="Q118" s="166"/>
      <c r="R118" s="166"/>
      <c r="S118" s="166"/>
      <c r="T118" s="167"/>
      <c r="AT118" s="162" t="s">
        <v>141</v>
      </c>
      <c r="AU118" s="162" t="s">
        <v>131</v>
      </c>
      <c r="AV118" s="13" t="s">
        <v>87</v>
      </c>
      <c r="AW118" s="13" t="s">
        <v>34</v>
      </c>
      <c r="AX118" s="13" t="s">
        <v>74</v>
      </c>
      <c r="AY118" s="162" t="s">
        <v>130</v>
      </c>
    </row>
    <row r="119" spans="2:51" s="16" customFormat="1">
      <c r="B119" s="182"/>
      <c r="D119" s="161" t="s">
        <v>141</v>
      </c>
      <c r="E119" s="183" t="s">
        <v>3</v>
      </c>
      <c r="F119" s="184" t="s">
        <v>192</v>
      </c>
      <c r="H119" s="183" t="s">
        <v>3</v>
      </c>
      <c r="L119" s="182"/>
      <c r="M119" s="185"/>
      <c r="N119" s="186"/>
      <c r="O119" s="186"/>
      <c r="P119" s="186"/>
      <c r="Q119" s="186"/>
      <c r="R119" s="186"/>
      <c r="S119" s="186"/>
      <c r="T119" s="187"/>
      <c r="AT119" s="183" t="s">
        <v>141</v>
      </c>
      <c r="AU119" s="183" t="s">
        <v>131</v>
      </c>
      <c r="AV119" s="16" t="s">
        <v>81</v>
      </c>
      <c r="AW119" s="16" t="s">
        <v>34</v>
      </c>
      <c r="AX119" s="16" t="s">
        <v>74</v>
      </c>
      <c r="AY119" s="183" t="s">
        <v>130</v>
      </c>
    </row>
    <row r="120" spans="2:51" s="13" customFormat="1">
      <c r="B120" s="160"/>
      <c r="D120" s="161" t="s">
        <v>141</v>
      </c>
      <c r="E120" s="162" t="s">
        <v>3</v>
      </c>
      <c r="F120" s="163" t="s">
        <v>193</v>
      </c>
      <c r="H120" s="164">
        <v>8.6</v>
      </c>
      <c r="L120" s="160"/>
      <c r="M120" s="165"/>
      <c r="N120" s="166"/>
      <c r="O120" s="166"/>
      <c r="P120" s="166"/>
      <c r="Q120" s="166"/>
      <c r="R120" s="166"/>
      <c r="S120" s="166"/>
      <c r="T120" s="167"/>
      <c r="AT120" s="162" t="s">
        <v>141</v>
      </c>
      <c r="AU120" s="162" t="s">
        <v>131</v>
      </c>
      <c r="AV120" s="13" t="s">
        <v>87</v>
      </c>
      <c r="AW120" s="13" t="s">
        <v>34</v>
      </c>
      <c r="AX120" s="13" t="s">
        <v>74</v>
      </c>
      <c r="AY120" s="162" t="s">
        <v>130</v>
      </c>
    </row>
    <row r="121" spans="2:51" s="14" customFormat="1">
      <c r="B121" s="168"/>
      <c r="D121" s="161" t="s">
        <v>141</v>
      </c>
      <c r="E121" s="169" t="s">
        <v>3</v>
      </c>
      <c r="F121" s="170" t="s">
        <v>144</v>
      </c>
      <c r="H121" s="171">
        <v>79.22</v>
      </c>
      <c r="L121" s="168"/>
      <c r="M121" s="172"/>
      <c r="N121" s="173"/>
      <c r="O121" s="173"/>
      <c r="P121" s="173"/>
      <c r="Q121" s="173"/>
      <c r="R121" s="173"/>
      <c r="S121" s="173"/>
      <c r="T121" s="174"/>
      <c r="AT121" s="169" t="s">
        <v>141</v>
      </c>
      <c r="AU121" s="169" t="s">
        <v>131</v>
      </c>
      <c r="AV121" s="14" t="s">
        <v>131</v>
      </c>
      <c r="AW121" s="14" t="s">
        <v>34</v>
      </c>
      <c r="AX121" s="14" t="s">
        <v>74</v>
      </c>
      <c r="AY121" s="169" t="s">
        <v>130</v>
      </c>
    </row>
    <row r="122" spans="2:51" s="16" customFormat="1">
      <c r="B122" s="182"/>
      <c r="D122" s="161" t="s">
        <v>141</v>
      </c>
      <c r="E122" s="183" t="s">
        <v>3</v>
      </c>
      <c r="F122" s="184" t="s">
        <v>194</v>
      </c>
      <c r="H122" s="183" t="s">
        <v>3</v>
      </c>
      <c r="L122" s="182"/>
      <c r="M122" s="185"/>
      <c r="N122" s="186"/>
      <c r="O122" s="186"/>
      <c r="P122" s="186"/>
      <c r="Q122" s="186"/>
      <c r="R122" s="186"/>
      <c r="S122" s="186"/>
      <c r="T122" s="187"/>
      <c r="AT122" s="183" t="s">
        <v>141</v>
      </c>
      <c r="AU122" s="183" t="s">
        <v>131</v>
      </c>
      <c r="AV122" s="16" t="s">
        <v>81</v>
      </c>
      <c r="AW122" s="16" t="s">
        <v>34</v>
      </c>
      <c r="AX122" s="16" t="s">
        <v>74</v>
      </c>
      <c r="AY122" s="183" t="s">
        <v>130</v>
      </c>
    </row>
    <row r="123" spans="2:51" s="16" customFormat="1">
      <c r="B123" s="182"/>
      <c r="D123" s="161" t="s">
        <v>141</v>
      </c>
      <c r="E123" s="183" t="s">
        <v>3</v>
      </c>
      <c r="F123" s="184" t="s">
        <v>195</v>
      </c>
      <c r="H123" s="183" t="s">
        <v>3</v>
      </c>
      <c r="L123" s="182"/>
      <c r="M123" s="185"/>
      <c r="N123" s="186"/>
      <c r="O123" s="186"/>
      <c r="P123" s="186"/>
      <c r="Q123" s="186"/>
      <c r="R123" s="186"/>
      <c r="S123" s="186"/>
      <c r="T123" s="187"/>
      <c r="AT123" s="183" t="s">
        <v>141</v>
      </c>
      <c r="AU123" s="183" t="s">
        <v>131</v>
      </c>
      <c r="AV123" s="16" t="s">
        <v>81</v>
      </c>
      <c r="AW123" s="16" t="s">
        <v>34</v>
      </c>
      <c r="AX123" s="16" t="s">
        <v>74</v>
      </c>
      <c r="AY123" s="183" t="s">
        <v>130</v>
      </c>
    </row>
    <row r="124" spans="2:51" s="13" customFormat="1">
      <c r="B124" s="160"/>
      <c r="D124" s="161" t="s">
        <v>141</v>
      </c>
      <c r="E124" s="162" t="s">
        <v>3</v>
      </c>
      <c r="F124" s="163" t="s">
        <v>196</v>
      </c>
      <c r="H124" s="164">
        <v>6.49</v>
      </c>
      <c r="L124" s="160"/>
      <c r="M124" s="165"/>
      <c r="N124" s="166"/>
      <c r="O124" s="166"/>
      <c r="P124" s="166"/>
      <c r="Q124" s="166"/>
      <c r="R124" s="166"/>
      <c r="S124" s="166"/>
      <c r="T124" s="167"/>
      <c r="AT124" s="162" t="s">
        <v>141</v>
      </c>
      <c r="AU124" s="162" t="s">
        <v>131</v>
      </c>
      <c r="AV124" s="13" t="s">
        <v>87</v>
      </c>
      <c r="AW124" s="13" t="s">
        <v>34</v>
      </c>
      <c r="AX124" s="13" t="s">
        <v>74</v>
      </c>
      <c r="AY124" s="162" t="s">
        <v>130</v>
      </c>
    </row>
    <row r="125" spans="2:51" s="16" customFormat="1">
      <c r="B125" s="182"/>
      <c r="D125" s="161" t="s">
        <v>141</v>
      </c>
      <c r="E125" s="183" t="s">
        <v>3</v>
      </c>
      <c r="F125" s="184" t="s">
        <v>197</v>
      </c>
      <c r="H125" s="183" t="s">
        <v>3</v>
      </c>
      <c r="L125" s="182"/>
      <c r="M125" s="185"/>
      <c r="N125" s="186"/>
      <c r="O125" s="186"/>
      <c r="P125" s="186"/>
      <c r="Q125" s="186"/>
      <c r="R125" s="186"/>
      <c r="S125" s="186"/>
      <c r="T125" s="187"/>
      <c r="AT125" s="183" t="s">
        <v>141</v>
      </c>
      <c r="AU125" s="183" t="s">
        <v>131</v>
      </c>
      <c r="AV125" s="16" t="s">
        <v>81</v>
      </c>
      <c r="AW125" s="16" t="s">
        <v>34</v>
      </c>
      <c r="AX125" s="16" t="s">
        <v>74</v>
      </c>
      <c r="AY125" s="183" t="s">
        <v>130</v>
      </c>
    </row>
    <row r="126" spans="2:51" s="13" customFormat="1">
      <c r="B126" s="160"/>
      <c r="D126" s="161" t="s">
        <v>141</v>
      </c>
      <c r="E126" s="162" t="s">
        <v>3</v>
      </c>
      <c r="F126" s="163" t="s">
        <v>198</v>
      </c>
      <c r="H126" s="164">
        <v>8.07</v>
      </c>
      <c r="L126" s="160"/>
      <c r="M126" s="165"/>
      <c r="N126" s="166"/>
      <c r="O126" s="166"/>
      <c r="P126" s="166"/>
      <c r="Q126" s="166"/>
      <c r="R126" s="166"/>
      <c r="S126" s="166"/>
      <c r="T126" s="167"/>
      <c r="AT126" s="162" t="s">
        <v>141</v>
      </c>
      <c r="AU126" s="162" t="s">
        <v>131</v>
      </c>
      <c r="AV126" s="13" t="s">
        <v>87</v>
      </c>
      <c r="AW126" s="13" t="s">
        <v>34</v>
      </c>
      <c r="AX126" s="13" t="s">
        <v>74</v>
      </c>
      <c r="AY126" s="162" t="s">
        <v>130</v>
      </c>
    </row>
    <row r="127" spans="2:51" s="16" customFormat="1">
      <c r="B127" s="182"/>
      <c r="D127" s="161" t="s">
        <v>141</v>
      </c>
      <c r="E127" s="183" t="s">
        <v>3</v>
      </c>
      <c r="F127" s="184" t="s">
        <v>199</v>
      </c>
      <c r="H127" s="183" t="s">
        <v>3</v>
      </c>
      <c r="L127" s="182"/>
      <c r="M127" s="185"/>
      <c r="N127" s="186"/>
      <c r="O127" s="186"/>
      <c r="P127" s="186"/>
      <c r="Q127" s="186"/>
      <c r="R127" s="186"/>
      <c r="S127" s="186"/>
      <c r="T127" s="187"/>
      <c r="AT127" s="183" t="s">
        <v>141</v>
      </c>
      <c r="AU127" s="183" t="s">
        <v>131</v>
      </c>
      <c r="AV127" s="16" t="s">
        <v>81</v>
      </c>
      <c r="AW127" s="16" t="s">
        <v>34</v>
      </c>
      <c r="AX127" s="16" t="s">
        <v>74</v>
      </c>
      <c r="AY127" s="183" t="s">
        <v>130</v>
      </c>
    </row>
    <row r="128" spans="2:51" s="13" customFormat="1">
      <c r="B128" s="160"/>
      <c r="D128" s="161" t="s">
        <v>141</v>
      </c>
      <c r="E128" s="162" t="s">
        <v>3</v>
      </c>
      <c r="F128" s="163" t="s">
        <v>200</v>
      </c>
      <c r="H128" s="164">
        <v>4.95</v>
      </c>
      <c r="L128" s="160"/>
      <c r="M128" s="165"/>
      <c r="N128" s="166"/>
      <c r="O128" s="166"/>
      <c r="P128" s="166"/>
      <c r="Q128" s="166"/>
      <c r="R128" s="166"/>
      <c r="S128" s="166"/>
      <c r="T128" s="167"/>
      <c r="AT128" s="162" t="s">
        <v>141</v>
      </c>
      <c r="AU128" s="162" t="s">
        <v>131</v>
      </c>
      <c r="AV128" s="13" t="s">
        <v>87</v>
      </c>
      <c r="AW128" s="13" t="s">
        <v>34</v>
      </c>
      <c r="AX128" s="13" t="s">
        <v>74</v>
      </c>
      <c r="AY128" s="162" t="s">
        <v>130</v>
      </c>
    </row>
    <row r="129" spans="1:65" s="16" customFormat="1">
      <c r="B129" s="182"/>
      <c r="D129" s="161" t="s">
        <v>141</v>
      </c>
      <c r="E129" s="183" t="s">
        <v>3</v>
      </c>
      <c r="F129" s="184" t="s">
        <v>201</v>
      </c>
      <c r="H129" s="183" t="s">
        <v>3</v>
      </c>
      <c r="L129" s="182"/>
      <c r="M129" s="185"/>
      <c r="N129" s="186"/>
      <c r="O129" s="186"/>
      <c r="P129" s="186"/>
      <c r="Q129" s="186"/>
      <c r="R129" s="186"/>
      <c r="S129" s="186"/>
      <c r="T129" s="187"/>
      <c r="AT129" s="183" t="s">
        <v>141</v>
      </c>
      <c r="AU129" s="183" t="s">
        <v>131</v>
      </c>
      <c r="AV129" s="16" t="s">
        <v>81</v>
      </c>
      <c r="AW129" s="16" t="s">
        <v>34</v>
      </c>
      <c r="AX129" s="16" t="s">
        <v>74</v>
      </c>
      <c r="AY129" s="183" t="s">
        <v>130</v>
      </c>
    </row>
    <row r="130" spans="1:65" s="13" customFormat="1">
      <c r="B130" s="160"/>
      <c r="D130" s="161" t="s">
        <v>141</v>
      </c>
      <c r="E130" s="162" t="s">
        <v>3</v>
      </c>
      <c r="F130" s="163" t="s">
        <v>202</v>
      </c>
      <c r="H130" s="164">
        <v>3.95</v>
      </c>
      <c r="L130" s="160"/>
      <c r="M130" s="165"/>
      <c r="N130" s="166"/>
      <c r="O130" s="166"/>
      <c r="P130" s="166"/>
      <c r="Q130" s="166"/>
      <c r="R130" s="166"/>
      <c r="S130" s="166"/>
      <c r="T130" s="167"/>
      <c r="AT130" s="162" t="s">
        <v>141</v>
      </c>
      <c r="AU130" s="162" t="s">
        <v>131</v>
      </c>
      <c r="AV130" s="13" t="s">
        <v>87</v>
      </c>
      <c r="AW130" s="13" t="s">
        <v>34</v>
      </c>
      <c r="AX130" s="13" t="s">
        <v>74</v>
      </c>
      <c r="AY130" s="162" t="s">
        <v>130</v>
      </c>
    </row>
    <row r="131" spans="1:65" s="16" customFormat="1">
      <c r="B131" s="182"/>
      <c r="D131" s="161" t="s">
        <v>141</v>
      </c>
      <c r="E131" s="183" t="s">
        <v>3</v>
      </c>
      <c r="F131" s="184" t="s">
        <v>203</v>
      </c>
      <c r="H131" s="183" t="s">
        <v>3</v>
      </c>
      <c r="L131" s="182"/>
      <c r="M131" s="185"/>
      <c r="N131" s="186"/>
      <c r="O131" s="186"/>
      <c r="P131" s="186"/>
      <c r="Q131" s="186"/>
      <c r="R131" s="186"/>
      <c r="S131" s="186"/>
      <c r="T131" s="187"/>
      <c r="AT131" s="183" t="s">
        <v>141</v>
      </c>
      <c r="AU131" s="183" t="s">
        <v>131</v>
      </c>
      <c r="AV131" s="16" t="s">
        <v>81</v>
      </c>
      <c r="AW131" s="16" t="s">
        <v>34</v>
      </c>
      <c r="AX131" s="16" t="s">
        <v>74</v>
      </c>
      <c r="AY131" s="183" t="s">
        <v>130</v>
      </c>
    </row>
    <row r="132" spans="1:65" s="13" customFormat="1">
      <c r="B132" s="160"/>
      <c r="D132" s="161" t="s">
        <v>141</v>
      </c>
      <c r="E132" s="162" t="s">
        <v>3</v>
      </c>
      <c r="F132" s="163" t="s">
        <v>204</v>
      </c>
      <c r="H132" s="164">
        <v>19.66</v>
      </c>
      <c r="L132" s="160"/>
      <c r="M132" s="165"/>
      <c r="N132" s="166"/>
      <c r="O132" s="166"/>
      <c r="P132" s="166"/>
      <c r="Q132" s="166"/>
      <c r="R132" s="166"/>
      <c r="S132" s="166"/>
      <c r="T132" s="167"/>
      <c r="AT132" s="162" t="s">
        <v>141</v>
      </c>
      <c r="AU132" s="162" t="s">
        <v>131</v>
      </c>
      <c r="AV132" s="13" t="s">
        <v>87</v>
      </c>
      <c r="AW132" s="13" t="s">
        <v>34</v>
      </c>
      <c r="AX132" s="13" t="s">
        <v>74</v>
      </c>
      <c r="AY132" s="162" t="s">
        <v>130</v>
      </c>
    </row>
    <row r="133" spans="1:65" s="16" customFormat="1">
      <c r="B133" s="182"/>
      <c r="D133" s="161" t="s">
        <v>141</v>
      </c>
      <c r="E133" s="183" t="s">
        <v>3</v>
      </c>
      <c r="F133" s="184" t="s">
        <v>205</v>
      </c>
      <c r="H133" s="183" t="s">
        <v>3</v>
      </c>
      <c r="L133" s="182"/>
      <c r="M133" s="185"/>
      <c r="N133" s="186"/>
      <c r="O133" s="186"/>
      <c r="P133" s="186"/>
      <c r="Q133" s="186"/>
      <c r="R133" s="186"/>
      <c r="S133" s="186"/>
      <c r="T133" s="187"/>
      <c r="AT133" s="183" t="s">
        <v>141</v>
      </c>
      <c r="AU133" s="183" t="s">
        <v>131</v>
      </c>
      <c r="AV133" s="16" t="s">
        <v>81</v>
      </c>
      <c r="AW133" s="16" t="s">
        <v>34</v>
      </c>
      <c r="AX133" s="16" t="s">
        <v>74</v>
      </c>
      <c r="AY133" s="183" t="s">
        <v>130</v>
      </c>
    </row>
    <row r="134" spans="1:65" s="13" customFormat="1">
      <c r="B134" s="160"/>
      <c r="D134" s="161" t="s">
        <v>141</v>
      </c>
      <c r="E134" s="162" t="s">
        <v>3</v>
      </c>
      <c r="F134" s="163" t="s">
        <v>206</v>
      </c>
      <c r="H134" s="164">
        <v>1.01</v>
      </c>
      <c r="L134" s="160"/>
      <c r="M134" s="165"/>
      <c r="N134" s="166"/>
      <c r="O134" s="166"/>
      <c r="P134" s="166"/>
      <c r="Q134" s="166"/>
      <c r="R134" s="166"/>
      <c r="S134" s="166"/>
      <c r="T134" s="167"/>
      <c r="AT134" s="162" t="s">
        <v>141</v>
      </c>
      <c r="AU134" s="162" t="s">
        <v>131</v>
      </c>
      <c r="AV134" s="13" t="s">
        <v>87</v>
      </c>
      <c r="AW134" s="13" t="s">
        <v>34</v>
      </c>
      <c r="AX134" s="13" t="s">
        <v>74</v>
      </c>
      <c r="AY134" s="162" t="s">
        <v>130</v>
      </c>
    </row>
    <row r="135" spans="1:65" s="16" customFormat="1">
      <c r="B135" s="182"/>
      <c r="D135" s="161" t="s">
        <v>141</v>
      </c>
      <c r="E135" s="183" t="s">
        <v>3</v>
      </c>
      <c r="F135" s="184" t="s">
        <v>207</v>
      </c>
      <c r="H135" s="183" t="s">
        <v>3</v>
      </c>
      <c r="L135" s="182"/>
      <c r="M135" s="185"/>
      <c r="N135" s="186"/>
      <c r="O135" s="186"/>
      <c r="P135" s="186"/>
      <c r="Q135" s="186"/>
      <c r="R135" s="186"/>
      <c r="S135" s="186"/>
      <c r="T135" s="187"/>
      <c r="AT135" s="183" t="s">
        <v>141</v>
      </c>
      <c r="AU135" s="183" t="s">
        <v>131</v>
      </c>
      <c r="AV135" s="16" t="s">
        <v>81</v>
      </c>
      <c r="AW135" s="16" t="s">
        <v>34</v>
      </c>
      <c r="AX135" s="16" t="s">
        <v>74</v>
      </c>
      <c r="AY135" s="183" t="s">
        <v>130</v>
      </c>
    </row>
    <row r="136" spans="1:65" s="13" customFormat="1">
      <c r="B136" s="160"/>
      <c r="D136" s="161" t="s">
        <v>141</v>
      </c>
      <c r="E136" s="162" t="s">
        <v>3</v>
      </c>
      <c r="F136" s="163" t="s">
        <v>206</v>
      </c>
      <c r="H136" s="164">
        <v>1.01</v>
      </c>
      <c r="L136" s="160"/>
      <c r="M136" s="165"/>
      <c r="N136" s="166"/>
      <c r="O136" s="166"/>
      <c r="P136" s="166"/>
      <c r="Q136" s="166"/>
      <c r="R136" s="166"/>
      <c r="S136" s="166"/>
      <c r="T136" s="167"/>
      <c r="AT136" s="162" t="s">
        <v>141</v>
      </c>
      <c r="AU136" s="162" t="s">
        <v>131</v>
      </c>
      <c r="AV136" s="13" t="s">
        <v>87</v>
      </c>
      <c r="AW136" s="13" t="s">
        <v>34</v>
      </c>
      <c r="AX136" s="13" t="s">
        <v>74</v>
      </c>
      <c r="AY136" s="162" t="s">
        <v>130</v>
      </c>
    </row>
    <row r="137" spans="1:65" s="16" customFormat="1">
      <c r="B137" s="182"/>
      <c r="D137" s="161" t="s">
        <v>141</v>
      </c>
      <c r="E137" s="183" t="s">
        <v>3</v>
      </c>
      <c r="F137" s="184" t="s">
        <v>208</v>
      </c>
      <c r="H137" s="183" t="s">
        <v>3</v>
      </c>
      <c r="L137" s="182"/>
      <c r="M137" s="185"/>
      <c r="N137" s="186"/>
      <c r="O137" s="186"/>
      <c r="P137" s="186"/>
      <c r="Q137" s="186"/>
      <c r="R137" s="186"/>
      <c r="S137" s="186"/>
      <c r="T137" s="187"/>
      <c r="AT137" s="183" t="s">
        <v>141</v>
      </c>
      <c r="AU137" s="183" t="s">
        <v>131</v>
      </c>
      <c r="AV137" s="16" t="s">
        <v>81</v>
      </c>
      <c r="AW137" s="16" t="s">
        <v>34</v>
      </c>
      <c r="AX137" s="16" t="s">
        <v>74</v>
      </c>
      <c r="AY137" s="183" t="s">
        <v>130</v>
      </c>
    </row>
    <row r="138" spans="1:65" s="13" customFormat="1">
      <c r="B138" s="160"/>
      <c r="D138" s="161" t="s">
        <v>141</v>
      </c>
      <c r="E138" s="162" t="s">
        <v>3</v>
      </c>
      <c r="F138" s="163" t="s">
        <v>209</v>
      </c>
      <c r="H138" s="164">
        <v>28.88</v>
      </c>
      <c r="L138" s="160"/>
      <c r="M138" s="165"/>
      <c r="N138" s="166"/>
      <c r="O138" s="166"/>
      <c r="P138" s="166"/>
      <c r="Q138" s="166"/>
      <c r="R138" s="166"/>
      <c r="S138" s="166"/>
      <c r="T138" s="167"/>
      <c r="AT138" s="162" t="s">
        <v>141</v>
      </c>
      <c r="AU138" s="162" t="s">
        <v>131</v>
      </c>
      <c r="AV138" s="13" t="s">
        <v>87</v>
      </c>
      <c r="AW138" s="13" t="s">
        <v>34</v>
      </c>
      <c r="AX138" s="13" t="s">
        <v>74</v>
      </c>
      <c r="AY138" s="162" t="s">
        <v>130</v>
      </c>
    </row>
    <row r="139" spans="1:65" s="16" customFormat="1">
      <c r="B139" s="182"/>
      <c r="D139" s="161" t="s">
        <v>141</v>
      </c>
      <c r="E139" s="183" t="s">
        <v>3</v>
      </c>
      <c r="F139" s="184" t="s">
        <v>210</v>
      </c>
      <c r="H139" s="183" t="s">
        <v>3</v>
      </c>
      <c r="L139" s="182"/>
      <c r="M139" s="185"/>
      <c r="N139" s="186"/>
      <c r="O139" s="186"/>
      <c r="P139" s="186"/>
      <c r="Q139" s="186"/>
      <c r="R139" s="186"/>
      <c r="S139" s="186"/>
      <c r="T139" s="187"/>
      <c r="AT139" s="183" t="s">
        <v>141</v>
      </c>
      <c r="AU139" s="183" t="s">
        <v>131</v>
      </c>
      <c r="AV139" s="16" t="s">
        <v>81</v>
      </c>
      <c r="AW139" s="16" t="s">
        <v>34</v>
      </c>
      <c r="AX139" s="16" t="s">
        <v>74</v>
      </c>
      <c r="AY139" s="183" t="s">
        <v>130</v>
      </c>
    </row>
    <row r="140" spans="1:65" s="13" customFormat="1">
      <c r="B140" s="160"/>
      <c r="D140" s="161" t="s">
        <v>141</v>
      </c>
      <c r="E140" s="162" t="s">
        <v>3</v>
      </c>
      <c r="F140" s="163" t="s">
        <v>211</v>
      </c>
      <c r="H140" s="164">
        <v>19.75</v>
      </c>
      <c r="L140" s="160"/>
      <c r="M140" s="165"/>
      <c r="N140" s="166"/>
      <c r="O140" s="166"/>
      <c r="P140" s="166"/>
      <c r="Q140" s="166"/>
      <c r="R140" s="166"/>
      <c r="S140" s="166"/>
      <c r="T140" s="167"/>
      <c r="AT140" s="162" t="s">
        <v>141</v>
      </c>
      <c r="AU140" s="162" t="s">
        <v>131</v>
      </c>
      <c r="AV140" s="13" t="s">
        <v>87</v>
      </c>
      <c r="AW140" s="13" t="s">
        <v>34</v>
      </c>
      <c r="AX140" s="13" t="s">
        <v>74</v>
      </c>
      <c r="AY140" s="162" t="s">
        <v>130</v>
      </c>
    </row>
    <row r="141" spans="1:65" s="14" customFormat="1">
      <c r="B141" s="168"/>
      <c r="D141" s="161" t="s">
        <v>141</v>
      </c>
      <c r="E141" s="169" t="s">
        <v>3</v>
      </c>
      <c r="F141" s="170" t="s">
        <v>144</v>
      </c>
      <c r="H141" s="171">
        <v>93.77</v>
      </c>
      <c r="L141" s="168"/>
      <c r="M141" s="172"/>
      <c r="N141" s="173"/>
      <c r="O141" s="173"/>
      <c r="P141" s="173"/>
      <c r="Q141" s="173"/>
      <c r="R141" s="173"/>
      <c r="S141" s="173"/>
      <c r="T141" s="174"/>
      <c r="AT141" s="169" t="s">
        <v>141</v>
      </c>
      <c r="AU141" s="169" t="s">
        <v>131</v>
      </c>
      <c r="AV141" s="14" t="s">
        <v>131</v>
      </c>
      <c r="AW141" s="14" t="s">
        <v>34</v>
      </c>
      <c r="AX141" s="14" t="s">
        <v>74</v>
      </c>
      <c r="AY141" s="169" t="s">
        <v>130</v>
      </c>
    </row>
    <row r="142" spans="1:65" s="15" customFormat="1">
      <c r="B142" s="175"/>
      <c r="D142" s="161" t="s">
        <v>141</v>
      </c>
      <c r="E142" s="176" t="s">
        <v>3</v>
      </c>
      <c r="F142" s="177" t="s">
        <v>145</v>
      </c>
      <c r="H142" s="178">
        <v>193.48</v>
      </c>
      <c r="L142" s="175"/>
      <c r="M142" s="179"/>
      <c r="N142" s="180"/>
      <c r="O142" s="180"/>
      <c r="P142" s="180"/>
      <c r="Q142" s="180"/>
      <c r="R142" s="180"/>
      <c r="S142" s="180"/>
      <c r="T142" s="181"/>
      <c r="AT142" s="176" t="s">
        <v>141</v>
      </c>
      <c r="AU142" s="176" t="s">
        <v>131</v>
      </c>
      <c r="AV142" s="15" t="s">
        <v>137</v>
      </c>
      <c r="AW142" s="15" t="s">
        <v>34</v>
      </c>
      <c r="AX142" s="15" t="s">
        <v>81</v>
      </c>
      <c r="AY142" s="176" t="s">
        <v>130</v>
      </c>
    </row>
    <row r="143" spans="1:65" s="2" customFormat="1" ht="14.4" customHeight="1">
      <c r="A143" s="30"/>
      <c r="B143" s="141"/>
      <c r="C143" s="142" t="s">
        <v>212</v>
      </c>
      <c r="D143" s="191" t="s">
        <v>133</v>
      </c>
      <c r="E143" s="144" t="s">
        <v>213</v>
      </c>
      <c r="F143" s="145" t="s">
        <v>214</v>
      </c>
      <c r="G143" s="146" t="s">
        <v>136</v>
      </c>
      <c r="H143" s="147">
        <v>48.64</v>
      </c>
      <c r="I143" s="148">
        <v>-120</v>
      </c>
      <c r="J143" s="148">
        <f>ROUND(I143*H143,2)</f>
        <v>-5836.8</v>
      </c>
      <c r="K143" s="149"/>
      <c r="L143" s="31"/>
      <c r="M143" s="150" t="s">
        <v>3</v>
      </c>
      <c r="N143" s="151" t="s">
        <v>46</v>
      </c>
      <c r="O143" s="152">
        <v>0</v>
      </c>
      <c r="P143" s="152">
        <f>O143*H143</f>
        <v>0</v>
      </c>
      <c r="Q143" s="152">
        <v>0</v>
      </c>
      <c r="R143" s="152">
        <f>Q143*H143</f>
        <v>0</v>
      </c>
      <c r="S143" s="152">
        <v>1.4999999999999999E-2</v>
      </c>
      <c r="T143" s="153">
        <f>S143*H143</f>
        <v>0.72960000000000003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54" t="s">
        <v>176</v>
      </c>
      <c r="AT143" s="154" t="s">
        <v>133</v>
      </c>
      <c r="AU143" s="154" t="s">
        <v>131</v>
      </c>
      <c r="AY143" s="18" t="s">
        <v>130</v>
      </c>
      <c r="BE143" s="155">
        <f>IF(N143="základní",J143,0)</f>
        <v>0</v>
      </c>
      <c r="BF143" s="155">
        <f>IF(N143="snížená",J143,0)</f>
        <v>-5836.8</v>
      </c>
      <c r="BG143" s="155">
        <f>IF(N143="zákl. přenesená",J143,0)</f>
        <v>0</v>
      </c>
      <c r="BH143" s="155">
        <f>IF(N143="sníž. přenesená",J143,0)</f>
        <v>0</v>
      </c>
      <c r="BI143" s="155">
        <f>IF(N143="nulová",J143,0)</f>
        <v>0</v>
      </c>
      <c r="BJ143" s="18" t="s">
        <v>87</v>
      </c>
      <c r="BK143" s="155">
        <f>ROUND(I143*H143,2)</f>
        <v>-5836.8</v>
      </c>
      <c r="BL143" s="18" t="s">
        <v>176</v>
      </c>
      <c r="BM143" s="154" t="s">
        <v>215</v>
      </c>
    </row>
    <row r="144" spans="1:65" s="16" customFormat="1">
      <c r="B144" s="182"/>
      <c r="D144" s="161" t="s">
        <v>141</v>
      </c>
      <c r="E144" s="183" t="s">
        <v>3</v>
      </c>
      <c r="F144" s="184" t="s">
        <v>178</v>
      </c>
      <c r="H144" s="183" t="s">
        <v>3</v>
      </c>
      <c r="L144" s="182"/>
      <c r="M144" s="185"/>
      <c r="N144" s="186"/>
      <c r="O144" s="186"/>
      <c r="P144" s="186"/>
      <c r="Q144" s="186"/>
      <c r="R144" s="186"/>
      <c r="S144" s="186"/>
      <c r="T144" s="187"/>
      <c r="AT144" s="183" t="s">
        <v>141</v>
      </c>
      <c r="AU144" s="183" t="s">
        <v>131</v>
      </c>
      <c r="AV144" s="16" t="s">
        <v>81</v>
      </c>
      <c r="AW144" s="16" t="s">
        <v>34</v>
      </c>
      <c r="AX144" s="16" t="s">
        <v>74</v>
      </c>
      <c r="AY144" s="183" t="s">
        <v>130</v>
      </c>
    </row>
    <row r="145" spans="1:65" s="16" customFormat="1">
      <c r="B145" s="182"/>
      <c r="D145" s="161" t="s">
        <v>141</v>
      </c>
      <c r="E145" s="183" t="s">
        <v>3</v>
      </c>
      <c r="F145" s="184" t="s">
        <v>216</v>
      </c>
      <c r="H145" s="183" t="s">
        <v>3</v>
      </c>
      <c r="L145" s="182"/>
      <c r="M145" s="185"/>
      <c r="N145" s="186"/>
      <c r="O145" s="186"/>
      <c r="P145" s="186"/>
      <c r="Q145" s="186"/>
      <c r="R145" s="186"/>
      <c r="S145" s="186"/>
      <c r="T145" s="187"/>
      <c r="AT145" s="183" t="s">
        <v>141</v>
      </c>
      <c r="AU145" s="183" t="s">
        <v>131</v>
      </c>
      <c r="AV145" s="16" t="s">
        <v>81</v>
      </c>
      <c r="AW145" s="16" t="s">
        <v>34</v>
      </c>
      <c r="AX145" s="16" t="s">
        <v>74</v>
      </c>
      <c r="AY145" s="183" t="s">
        <v>130</v>
      </c>
    </row>
    <row r="146" spans="1:65" s="16" customFormat="1">
      <c r="B146" s="182"/>
      <c r="D146" s="161" t="s">
        <v>141</v>
      </c>
      <c r="E146" s="183" t="s">
        <v>3</v>
      </c>
      <c r="F146" s="184" t="s">
        <v>194</v>
      </c>
      <c r="H146" s="183" t="s">
        <v>3</v>
      </c>
      <c r="L146" s="182"/>
      <c r="M146" s="185"/>
      <c r="N146" s="186"/>
      <c r="O146" s="186"/>
      <c r="P146" s="186"/>
      <c r="Q146" s="186"/>
      <c r="R146" s="186"/>
      <c r="S146" s="186"/>
      <c r="T146" s="187"/>
      <c r="AT146" s="183" t="s">
        <v>141</v>
      </c>
      <c r="AU146" s="183" t="s">
        <v>131</v>
      </c>
      <c r="AV146" s="16" t="s">
        <v>81</v>
      </c>
      <c r="AW146" s="16" t="s">
        <v>34</v>
      </c>
      <c r="AX146" s="16" t="s">
        <v>74</v>
      </c>
      <c r="AY146" s="183" t="s">
        <v>130</v>
      </c>
    </row>
    <row r="147" spans="1:65" s="16" customFormat="1">
      <c r="B147" s="182"/>
      <c r="D147" s="161" t="s">
        <v>141</v>
      </c>
      <c r="E147" s="183" t="s">
        <v>3</v>
      </c>
      <c r="F147" s="184" t="s">
        <v>208</v>
      </c>
      <c r="H147" s="183" t="s">
        <v>3</v>
      </c>
      <c r="L147" s="182"/>
      <c r="M147" s="185"/>
      <c r="N147" s="186"/>
      <c r="O147" s="186"/>
      <c r="P147" s="186"/>
      <c r="Q147" s="186"/>
      <c r="R147" s="186"/>
      <c r="S147" s="186"/>
      <c r="T147" s="187"/>
      <c r="AT147" s="183" t="s">
        <v>141</v>
      </c>
      <c r="AU147" s="183" t="s">
        <v>131</v>
      </c>
      <c r="AV147" s="16" t="s">
        <v>81</v>
      </c>
      <c r="AW147" s="16" t="s">
        <v>34</v>
      </c>
      <c r="AX147" s="16" t="s">
        <v>74</v>
      </c>
      <c r="AY147" s="183" t="s">
        <v>130</v>
      </c>
    </row>
    <row r="148" spans="1:65" s="13" customFormat="1">
      <c r="B148" s="160"/>
      <c r="D148" s="161" t="s">
        <v>141</v>
      </c>
      <c r="E148" s="162" t="s">
        <v>3</v>
      </c>
      <c r="F148" s="163" t="s">
        <v>209</v>
      </c>
      <c r="H148" s="164">
        <v>28.88</v>
      </c>
      <c r="L148" s="160"/>
      <c r="M148" s="165"/>
      <c r="N148" s="166"/>
      <c r="O148" s="166"/>
      <c r="P148" s="166"/>
      <c r="Q148" s="166"/>
      <c r="R148" s="166"/>
      <c r="S148" s="166"/>
      <c r="T148" s="167"/>
      <c r="AT148" s="162" t="s">
        <v>141</v>
      </c>
      <c r="AU148" s="162" t="s">
        <v>131</v>
      </c>
      <c r="AV148" s="13" t="s">
        <v>87</v>
      </c>
      <c r="AW148" s="13" t="s">
        <v>34</v>
      </c>
      <c r="AX148" s="13" t="s">
        <v>74</v>
      </c>
      <c r="AY148" s="162" t="s">
        <v>130</v>
      </c>
    </row>
    <row r="149" spans="1:65" s="16" customFormat="1">
      <c r="B149" s="182"/>
      <c r="D149" s="161" t="s">
        <v>141</v>
      </c>
      <c r="E149" s="183" t="s">
        <v>3</v>
      </c>
      <c r="F149" s="184" t="s">
        <v>210</v>
      </c>
      <c r="H149" s="183" t="s">
        <v>3</v>
      </c>
      <c r="L149" s="182"/>
      <c r="M149" s="185"/>
      <c r="N149" s="186"/>
      <c r="O149" s="186"/>
      <c r="P149" s="186"/>
      <c r="Q149" s="186"/>
      <c r="R149" s="186"/>
      <c r="S149" s="186"/>
      <c r="T149" s="187"/>
      <c r="AT149" s="183" t="s">
        <v>141</v>
      </c>
      <c r="AU149" s="183" t="s">
        <v>131</v>
      </c>
      <c r="AV149" s="16" t="s">
        <v>81</v>
      </c>
      <c r="AW149" s="16" t="s">
        <v>34</v>
      </c>
      <c r="AX149" s="16" t="s">
        <v>74</v>
      </c>
      <c r="AY149" s="183" t="s">
        <v>130</v>
      </c>
    </row>
    <row r="150" spans="1:65" s="13" customFormat="1">
      <c r="B150" s="160"/>
      <c r="D150" s="161" t="s">
        <v>141</v>
      </c>
      <c r="E150" s="162" t="s">
        <v>3</v>
      </c>
      <c r="F150" s="163" t="s">
        <v>217</v>
      </c>
      <c r="H150" s="164">
        <v>19.760000000000002</v>
      </c>
      <c r="L150" s="160"/>
      <c r="M150" s="165"/>
      <c r="N150" s="166"/>
      <c r="O150" s="166"/>
      <c r="P150" s="166"/>
      <c r="Q150" s="166"/>
      <c r="R150" s="166"/>
      <c r="S150" s="166"/>
      <c r="T150" s="167"/>
      <c r="AT150" s="162" t="s">
        <v>141</v>
      </c>
      <c r="AU150" s="162" t="s">
        <v>131</v>
      </c>
      <c r="AV150" s="13" t="s">
        <v>87</v>
      </c>
      <c r="AW150" s="13" t="s">
        <v>34</v>
      </c>
      <c r="AX150" s="13" t="s">
        <v>74</v>
      </c>
      <c r="AY150" s="162" t="s">
        <v>130</v>
      </c>
    </row>
    <row r="151" spans="1:65" s="15" customFormat="1">
      <c r="B151" s="175"/>
      <c r="D151" s="161" t="s">
        <v>141</v>
      </c>
      <c r="E151" s="176" t="s">
        <v>3</v>
      </c>
      <c r="F151" s="177" t="s">
        <v>145</v>
      </c>
      <c r="H151" s="178">
        <v>48.64</v>
      </c>
      <c r="L151" s="175"/>
      <c r="M151" s="179"/>
      <c r="N151" s="180"/>
      <c r="O151" s="180"/>
      <c r="P151" s="180"/>
      <c r="Q151" s="180"/>
      <c r="R151" s="180"/>
      <c r="S151" s="180"/>
      <c r="T151" s="181"/>
      <c r="AT151" s="176" t="s">
        <v>141</v>
      </c>
      <c r="AU151" s="176" t="s">
        <v>131</v>
      </c>
      <c r="AV151" s="15" t="s">
        <v>137</v>
      </c>
      <c r="AW151" s="15" t="s">
        <v>34</v>
      </c>
      <c r="AX151" s="15" t="s">
        <v>81</v>
      </c>
      <c r="AY151" s="176" t="s">
        <v>130</v>
      </c>
    </row>
    <row r="152" spans="1:65" s="2" customFormat="1" ht="14.4" customHeight="1">
      <c r="A152" s="30"/>
      <c r="B152" s="141"/>
      <c r="C152" s="142" t="s">
        <v>131</v>
      </c>
      <c r="D152" s="191" t="s">
        <v>133</v>
      </c>
      <c r="E152" s="144" t="s">
        <v>218</v>
      </c>
      <c r="F152" s="145" t="s">
        <v>219</v>
      </c>
      <c r="G152" s="146" t="s">
        <v>136</v>
      </c>
      <c r="H152" s="147">
        <v>80.775999999999996</v>
      </c>
      <c r="I152" s="148">
        <v>-72.400000000000006</v>
      </c>
      <c r="J152" s="148">
        <f>ROUND(I152*H152,2)</f>
        <v>-5848.18</v>
      </c>
      <c r="K152" s="149"/>
      <c r="L152" s="31"/>
      <c r="M152" s="150" t="s">
        <v>3</v>
      </c>
      <c r="N152" s="151" t="s">
        <v>46</v>
      </c>
      <c r="O152" s="152">
        <v>0</v>
      </c>
      <c r="P152" s="152">
        <f>O152*H152</f>
        <v>0</v>
      </c>
      <c r="Q152" s="152">
        <v>0</v>
      </c>
      <c r="R152" s="152">
        <f>Q152*H152</f>
        <v>0</v>
      </c>
      <c r="S152" s="152">
        <v>2.5000000000000001E-3</v>
      </c>
      <c r="T152" s="153">
        <f>S152*H152</f>
        <v>0.20194000000000001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54" t="s">
        <v>176</v>
      </c>
      <c r="AT152" s="154" t="s">
        <v>133</v>
      </c>
      <c r="AU152" s="154" t="s">
        <v>131</v>
      </c>
      <c r="AY152" s="18" t="s">
        <v>130</v>
      </c>
      <c r="BE152" s="155">
        <f>IF(N152="základní",J152,0)</f>
        <v>0</v>
      </c>
      <c r="BF152" s="155">
        <f>IF(N152="snížená",J152,0)</f>
        <v>-5848.18</v>
      </c>
      <c r="BG152" s="155">
        <f>IF(N152="zákl. přenesená",J152,0)</f>
        <v>0</v>
      </c>
      <c r="BH152" s="155">
        <f>IF(N152="sníž. přenesená",J152,0)</f>
        <v>0</v>
      </c>
      <c r="BI152" s="155">
        <f>IF(N152="nulová",J152,0)</f>
        <v>0</v>
      </c>
      <c r="BJ152" s="18" t="s">
        <v>87</v>
      </c>
      <c r="BK152" s="155">
        <f>ROUND(I152*H152,2)</f>
        <v>-5848.18</v>
      </c>
      <c r="BL152" s="18" t="s">
        <v>176</v>
      </c>
      <c r="BM152" s="154" t="s">
        <v>220</v>
      </c>
    </row>
    <row r="153" spans="1:65" s="16" customFormat="1">
      <c r="B153" s="182"/>
      <c r="D153" s="161" t="s">
        <v>141</v>
      </c>
      <c r="E153" s="183" t="s">
        <v>3</v>
      </c>
      <c r="F153" s="184" t="s">
        <v>178</v>
      </c>
      <c r="H153" s="183" t="s">
        <v>3</v>
      </c>
      <c r="L153" s="182"/>
      <c r="M153" s="185"/>
      <c r="N153" s="186"/>
      <c r="O153" s="186"/>
      <c r="P153" s="186"/>
      <c r="Q153" s="186"/>
      <c r="R153" s="186"/>
      <c r="S153" s="186"/>
      <c r="T153" s="187"/>
      <c r="AT153" s="183" t="s">
        <v>141</v>
      </c>
      <c r="AU153" s="183" t="s">
        <v>131</v>
      </c>
      <c r="AV153" s="16" t="s">
        <v>81</v>
      </c>
      <c r="AW153" s="16" t="s">
        <v>34</v>
      </c>
      <c r="AX153" s="16" t="s">
        <v>74</v>
      </c>
      <c r="AY153" s="183" t="s">
        <v>130</v>
      </c>
    </row>
    <row r="154" spans="1:65" s="16" customFormat="1">
      <c r="B154" s="182"/>
      <c r="D154" s="161" t="s">
        <v>141</v>
      </c>
      <c r="E154" s="183" t="s">
        <v>3</v>
      </c>
      <c r="F154" s="184" t="s">
        <v>221</v>
      </c>
      <c r="H154" s="183" t="s">
        <v>3</v>
      </c>
      <c r="L154" s="182"/>
      <c r="M154" s="185"/>
      <c r="N154" s="186"/>
      <c r="O154" s="186"/>
      <c r="P154" s="186"/>
      <c r="Q154" s="186"/>
      <c r="R154" s="186"/>
      <c r="S154" s="186"/>
      <c r="T154" s="187"/>
      <c r="AT154" s="183" t="s">
        <v>141</v>
      </c>
      <c r="AU154" s="183" t="s">
        <v>131</v>
      </c>
      <c r="AV154" s="16" t="s">
        <v>81</v>
      </c>
      <c r="AW154" s="16" t="s">
        <v>34</v>
      </c>
      <c r="AX154" s="16" t="s">
        <v>74</v>
      </c>
      <c r="AY154" s="183" t="s">
        <v>130</v>
      </c>
    </row>
    <row r="155" spans="1:65" s="16" customFormat="1">
      <c r="B155" s="182"/>
      <c r="D155" s="161" t="s">
        <v>141</v>
      </c>
      <c r="E155" s="183" t="s">
        <v>3</v>
      </c>
      <c r="F155" s="184" t="s">
        <v>187</v>
      </c>
      <c r="H155" s="183" t="s">
        <v>3</v>
      </c>
      <c r="L155" s="182"/>
      <c r="M155" s="185"/>
      <c r="N155" s="186"/>
      <c r="O155" s="186"/>
      <c r="P155" s="186"/>
      <c r="Q155" s="186"/>
      <c r="R155" s="186"/>
      <c r="S155" s="186"/>
      <c r="T155" s="187"/>
      <c r="AT155" s="183" t="s">
        <v>141</v>
      </c>
      <c r="AU155" s="183" t="s">
        <v>131</v>
      </c>
      <c r="AV155" s="16" t="s">
        <v>81</v>
      </c>
      <c r="AW155" s="16" t="s">
        <v>34</v>
      </c>
      <c r="AX155" s="16" t="s">
        <v>74</v>
      </c>
      <c r="AY155" s="183" t="s">
        <v>130</v>
      </c>
    </row>
    <row r="156" spans="1:65" s="16" customFormat="1">
      <c r="B156" s="182"/>
      <c r="D156" s="161" t="s">
        <v>141</v>
      </c>
      <c r="E156" s="183" t="s">
        <v>3</v>
      </c>
      <c r="F156" s="184" t="s">
        <v>188</v>
      </c>
      <c r="H156" s="183" t="s">
        <v>3</v>
      </c>
      <c r="L156" s="182"/>
      <c r="M156" s="185"/>
      <c r="N156" s="186"/>
      <c r="O156" s="186"/>
      <c r="P156" s="186"/>
      <c r="Q156" s="186"/>
      <c r="R156" s="186"/>
      <c r="S156" s="186"/>
      <c r="T156" s="187"/>
      <c r="AT156" s="183" t="s">
        <v>141</v>
      </c>
      <c r="AU156" s="183" t="s">
        <v>131</v>
      </c>
      <c r="AV156" s="16" t="s">
        <v>81</v>
      </c>
      <c r="AW156" s="16" t="s">
        <v>34</v>
      </c>
      <c r="AX156" s="16" t="s">
        <v>74</v>
      </c>
      <c r="AY156" s="183" t="s">
        <v>130</v>
      </c>
    </row>
    <row r="157" spans="1:65" s="13" customFormat="1">
      <c r="B157" s="160"/>
      <c r="D157" s="161" t="s">
        <v>141</v>
      </c>
      <c r="E157" s="162" t="s">
        <v>3</v>
      </c>
      <c r="F157" s="163" t="s">
        <v>222</v>
      </c>
      <c r="H157" s="164">
        <v>49.73</v>
      </c>
      <c r="L157" s="160"/>
      <c r="M157" s="165"/>
      <c r="N157" s="166"/>
      <c r="O157" s="166"/>
      <c r="P157" s="166"/>
      <c r="Q157" s="166"/>
      <c r="R157" s="166"/>
      <c r="S157" s="166"/>
      <c r="T157" s="167"/>
      <c r="AT157" s="162" t="s">
        <v>141</v>
      </c>
      <c r="AU157" s="162" t="s">
        <v>131</v>
      </c>
      <c r="AV157" s="13" t="s">
        <v>87</v>
      </c>
      <c r="AW157" s="13" t="s">
        <v>34</v>
      </c>
      <c r="AX157" s="13" t="s">
        <v>74</v>
      </c>
      <c r="AY157" s="162" t="s">
        <v>130</v>
      </c>
    </row>
    <row r="158" spans="1:65" s="14" customFormat="1">
      <c r="B158" s="168"/>
      <c r="D158" s="161" t="s">
        <v>141</v>
      </c>
      <c r="E158" s="169" t="s">
        <v>3</v>
      </c>
      <c r="F158" s="170" t="s">
        <v>144</v>
      </c>
      <c r="H158" s="171">
        <v>49.73</v>
      </c>
      <c r="L158" s="168"/>
      <c r="M158" s="172"/>
      <c r="N158" s="173"/>
      <c r="O158" s="173"/>
      <c r="P158" s="173"/>
      <c r="Q158" s="173"/>
      <c r="R158" s="173"/>
      <c r="S158" s="173"/>
      <c r="T158" s="174"/>
      <c r="AT158" s="169" t="s">
        <v>141</v>
      </c>
      <c r="AU158" s="169" t="s">
        <v>131</v>
      </c>
      <c r="AV158" s="14" t="s">
        <v>131</v>
      </c>
      <c r="AW158" s="14" t="s">
        <v>34</v>
      </c>
      <c r="AX158" s="14" t="s">
        <v>74</v>
      </c>
      <c r="AY158" s="169" t="s">
        <v>130</v>
      </c>
    </row>
    <row r="159" spans="1:65" s="16" customFormat="1">
      <c r="B159" s="182"/>
      <c r="D159" s="161" t="s">
        <v>141</v>
      </c>
      <c r="E159" s="183" t="s">
        <v>3</v>
      </c>
      <c r="F159" s="184" t="s">
        <v>223</v>
      </c>
      <c r="H159" s="183" t="s">
        <v>3</v>
      </c>
      <c r="L159" s="182"/>
      <c r="M159" s="185"/>
      <c r="N159" s="186"/>
      <c r="O159" s="186"/>
      <c r="P159" s="186"/>
      <c r="Q159" s="186"/>
      <c r="R159" s="186"/>
      <c r="S159" s="186"/>
      <c r="T159" s="187"/>
      <c r="AT159" s="183" t="s">
        <v>141</v>
      </c>
      <c r="AU159" s="183" t="s">
        <v>131</v>
      </c>
      <c r="AV159" s="16" t="s">
        <v>81</v>
      </c>
      <c r="AW159" s="16" t="s">
        <v>34</v>
      </c>
      <c r="AX159" s="16" t="s">
        <v>74</v>
      </c>
      <c r="AY159" s="183" t="s">
        <v>130</v>
      </c>
    </row>
    <row r="160" spans="1:65" s="16" customFormat="1">
      <c r="B160" s="182"/>
      <c r="D160" s="161" t="s">
        <v>141</v>
      </c>
      <c r="E160" s="183" t="s">
        <v>3</v>
      </c>
      <c r="F160" s="184" t="s">
        <v>187</v>
      </c>
      <c r="H160" s="183" t="s">
        <v>3</v>
      </c>
      <c r="L160" s="182"/>
      <c r="M160" s="185"/>
      <c r="N160" s="186"/>
      <c r="O160" s="186"/>
      <c r="P160" s="186"/>
      <c r="Q160" s="186"/>
      <c r="R160" s="186"/>
      <c r="S160" s="186"/>
      <c r="T160" s="187"/>
      <c r="AT160" s="183" t="s">
        <v>141</v>
      </c>
      <c r="AU160" s="183" t="s">
        <v>131</v>
      </c>
      <c r="AV160" s="16" t="s">
        <v>81</v>
      </c>
      <c r="AW160" s="16" t="s">
        <v>34</v>
      </c>
      <c r="AX160" s="16" t="s">
        <v>74</v>
      </c>
      <c r="AY160" s="183" t="s">
        <v>130</v>
      </c>
    </row>
    <row r="161" spans="2:51" s="16" customFormat="1">
      <c r="B161" s="182"/>
      <c r="D161" s="161" t="s">
        <v>141</v>
      </c>
      <c r="E161" s="183" t="s">
        <v>3</v>
      </c>
      <c r="F161" s="184" t="s">
        <v>190</v>
      </c>
      <c r="H161" s="183" t="s">
        <v>3</v>
      </c>
      <c r="L161" s="182"/>
      <c r="M161" s="185"/>
      <c r="N161" s="186"/>
      <c r="O161" s="186"/>
      <c r="P161" s="186"/>
      <c r="Q161" s="186"/>
      <c r="R161" s="186"/>
      <c r="S161" s="186"/>
      <c r="T161" s="187"/>
      <c r="AT161" s="183" t="s">
        <v>141</v>
      </c>
      <c r="AU161" s="183" t="s">
        <v>131</v>
      </c>
      <c r="AV161" s="16" t="s">
        <v>81</v>
      </c>
      <c r="AW161" s="16" t="s">
        <v>34</v>
      </c>
      <c r="AX161" s="16" t="s">
        <v>74</v>
      </c>
      <c r="AY161" s="183" t="s">
        <v>130</v>
      </c>
    </row>
    <row r="162" spans="2:51" s="13" customFormat="1">
      <c r="B162" s="160"/>
      <c r="D162" s="161" t="s">
        <v>141</v>
      </c>
      <c r="E162" s="162" t="s">
        <v>3</v>
      </c>
      <c r="F162" s="163" t="s">
        <v>191</v>
      </c>
      <c r="H162" s="164">
        <v>20.9</v>
      </c>
      <c r="L162" s="160"/>
      <c r="M162" s="165"/>
      <c r="N162" s="166"/>
      <c r="O162" s="166"/>
      <c r="P162" s="166"/>
      <c r="Q162" s="166"/>
      <c r="R162" s="166"/>
      <c r="S162" s="166"/>
      <c r="T162" s="167"/>
      <c r="AT162" s="162" t="s">
        <v>141</v>
      </c>
      <c r="AU162" s="162" t="s">
        <v>131</v>
      </c>
      <c r="AV162" s="13" t="s">
        <v>87</v>
      </c>
      <c r="AW162" s="13" t="s">
        <v>34</v>
      </c>
      <c r="AX162" s="13" t="s">
        <v>74</v>
      </c>
      <c r="AY162" s="162" t="s">
        <v>130</v>
      </c>
    </row>
    <row r="163" spans="2:51" s="16" customFormat="1">
      <c r="B163" s="182"/>
      <c r="D163" s="161" t="s">
        <v>141</v>
      </c>
      <c r="E163" s="183" t="s">
        <v>3</v>
      </c>
      <c r="F163" s="184" t="s">
        <v>192</v>
      </c>
      <c r="H163" s="183" t="s">
        <v>3</v>
      </c>
      <c r="L163" s="182"/>
      <c r="M163" s="185"/>
      <c r="N163" s="186"/>
      <c r="O163" s="186"/>
      <c r="P163" s="186"/>
      <c r="Q163" s="186"/>
      <c r="R163" s="186"/>
      <c r="S163" s="186"/>
      <c r="T163" s="187"/>
      <c r="AT163" s="183" t="s">
        <v>141</v>
      </c>
      <c r="AU163" s="183" t="s">
        <v>131</v>
      </c>
      <c r="AV163" s="16" t="s">
        <v>81</v>
      </c>
      <c r="AW163" s="16" t="s">
        <v>34</v>
      </c>
      <c r="AX163" s="16" t="s">
        <v>74</v>
      </c>
      <c r="AY163" s="183" t="s">
        <v>130</v>
      </c>
    </row>
    <row r="164" spans="2:51" s="13" customFormat="1">
      <c r="B164" s="160"/>
      <c r="D164" s="161" t="s">
        <v>141</v>
      </c>
      <c r="E164" s="162" t="s">
        <v>3</v>
      </c>
      <c r="F164" s="163" t="s">
        <v>224</v>
      </c>
      <c r="H164" s="164">
        <v>8.6300000000000008</v>
      </c>
      <c r="L164" s="160"/>
      <c r="M164" s="165"/>
      <c r="N164" s="166"/>
      <c r="O164" s="166"/>
      <c r="P164" s="166"/>
      <c r="Q164" s="166"/>
      <c r="R164" s="166"/>
      <c r="S164" s="166"/>
      <c r="T164" s="167"/>
      <c r="AT164" s="162" t="s">
        <v>141</v>
      </c>
      <c r="AU164" s="162" t="s">
        <v>131</v>
      </c>
      <c r="AV164" s="13" t="s">
        <v>87</v>
      </c>
      <c r="AW164" s="13" t="s">
        <v>34</v>
      </c>
      <c r="AX164" s="13" t="s">
        <v>74</v>
      </c>
      <c r="AY164" s="162" t="s">
        <v>130</v>
      </c>
    </row>
    <row r="165" spans="2:51" s="14" customFormat="1">
      <c r="B165" s="168"/>
      <c r="D165" s="161" t="s">
        <v>141</v>
      </c>
      <c r="E165" s="169" t="s">
        <v>3</v>
      </c>
      <c r="F165" s="170" t="s">
        <v>144</v>
      </c>
      <c r="H165" s="171">
        <v>29.53</v>
      </c>
      <c r="L165" s="168"/>
      <c r="M165" s="172"/>
      <c r="N165" s="173"/>
      <c r="O165" s="173"/>
      <c r="P165" s="173"/>
      <c r="Q165" s="173"/>
      <c r="R165" s="173"/>
      <c r="S165" s="173"/>
      <c r="T165" s="174"/>
      <c r="AT165" s="169" t="s">
        <v>141</v>
      </c>
      <c r="AU165" s="169" t="s">
        <v>131</v>
      </c>
      <c r="AV165" s="14" t="s">
        <v>131</v>
      </c>
      <c r="AW165" s="14" t="s">
        <v>34</v>
      </c>
      <c r="AX165" s="14" t="s">
        <v>74</v>
      </c>
      <c r="AY165" s="169" t="s">
        <v>130</v>
      </c>
    </row>
    <row r="166" spans="2:51" s="16" customFormat="1">
      <c r="B166" s="182"/>
      <c r="D166" s="161" t="s">
        <v>141</v>
      </c>
      <c r="E166" s="183" t="s">
        <v>3</v>
      </c>
      <c r="F166" s="184" t="s">
        <v>194</v>
      </c>
      <c r="H166" s="183" t="s">
        <v>3</v>
      </c>
      <c r="L166" s="182"/>
      <c r="M166" s="185"/>
      <c r="N166" s="186"/>
      <c r="O166" s="186"/>
      <c r="P166" s="186"/>
      <c r="Q166" s="186"/>
      <c r="R166" s="186"/>
      <c r="S166" s="186"/>
      <c r="T166" s="187"/>
      <c r="AT166" s="183" t="s">
        <v>141</v>
      </c>
      <c r="AU166" s="183" t="s">
        <v>131</v>
      </c>
      <c r="AV166" s="16" t="s">
        <v>81</v>
      </c>
      <c r="AW166" s="16" t="s">
        <v>34</v>
      </c>
      <c r="AX166" s="16" t="s">
        <v>74</v>
      </c>
      <c r="AY166" s="183" t="s">
        <v>130</v>
      </c>
    </row>
    <row r="167" spans="2:51" s="16" customFormat="1">
      <c r="B167" s="182"/>
      <c r="D167" s="161" t="s">
        <v>141</v>
      </c>
      <c r="E167" s="183" t="s">
        <v>3</v>
      </c>
      <c r="F167" s="184" t="s">
        <v>203</v>
      </c>
      <c r="H167" s="183" t="s">
        <v>3</v>
      </c>
      <c r="L167" s="182"/>
      <c r="M167" s="185"/>
      <c r="N167" s="186"/>
      <c r="O167" s="186"/>
      <c r="P167" s="186"/>
      <c r="Q167" s="186"/>
      <c r="R167" s="186"/>
      <c r="S167" s="186"/>
      <c r="T167" s="187"/>
      <c r="AT167" s="183" t="s">
        <v>141</v>
      </c>
      <c r="AU167" s="183" t="s">
        <v>131</v>
      </c>
      <c r="AV167" s="16" t="s">
        <v>81</v>
      </c>
      <c r="AW167" s="16" t="s">
        <v>34</v>
      </c>
      <c r="AX167" s="16" t="s">
        <v>74</v>
      </c>
      <c r="AY167" s="183" t="s">
        <v>130</v>
      </c>
    </row>
    <row r="168" spans="2:51" s="13" customFormat="1">
      <c r="B168" s="160"/>
      <c r="D168" s="161" t="s">
        <v>141</v>
      </c>
      <c r="E168" s="162" t="s">
        <v>3</v>
      </c>
      <c r="F168" s="163" t="s">
        <v>225</v>
      </c>
      <c r="H168" s="164">
        <v>19.690000000000001</v>
      </c>
      <c r="L168" s="160"/>
      <c r="M168" s="165"/>
      <c r="N168" s="166"/>
      <c r="O168" s="166"/>
      <c r="P168" s="166"/>
      <c r="Q168" s="166"/>
      <c r="R168" s="166"/>
      <c r="S168" s="166"/>
      <c r="T168" s="167"/>
      <c r="AT168" s="162" t="s">
        <v>141</v>
      </c>
      <c r="AU168" s="162" t="s">
        <v>131</v>
      </c>
      <c r="AV168" s="13" t="s">
        <v>87</v>
      </c>
      <c r="AW168" s="13" t="s">
        <v>34</v>
      </c>
      <c r="AX168" s="13" t="s">
        <v>74</v>
      </c>
      <c r="AY168" s="162" t="s">
        <v>130</v>
      </c>
    </row>
    <row r="169" spans="2:51" s="16" customFormat="1">
      <c r="B169" s="182"/>
      <c r="D169" s="161" t="s">
        <v>141</v>
      </c>
      <c r="E169" s="183" t="s">
        <v>3</v>
      </c>
      <c r="F169" s="184" t="s">
        <v>205</v>
      </c>
      <c r="H169" s="183" t="s">
        <v>3</v>
      </c>
      <c r="L169" s="182"/>
      <c r="M169" s="185"/>
      <c r="N169" s="186"/>
      <c r="O169" s="186"/>
      <c r="P169" s="186"/>
      <c r="Q169" s="186"/>
      <c r="R169" s="186"/>
      <c r="S169" s="186"/>
      <c r="T169" s="187"/>
      <c r="AT169" s="183" t="s">
        <v>141</v>
      </c>
      <c r="AU169" s="183" t="s">
        <v>131</v>
      </c>
      <c r="AV169" s="16" t="s">
        <v>81</v>
      </c>
      <c r="AW169" s="16" t="s">
        <v>34</v>
      </c>
      <c r="AX169" s="16" t="s">
        <v>74</v>
      </c>
      <c r="AY169" s="183" t="s">
        <v>130</v>
      </c>
    </row>
    <row r="170" spans="2:51" s="13" customFormat="1">
      <c r="B170" s="160"/>
      <c r="D170" s="161" t="s">
        <v>141</v>
      </c>
      <c r="E170" s="162" t="s">
        <v>3</v>
      </c>
      <c r="F170" s="163" t="s">
        <v>206</v>
      </c>
      <c r="H170" s="164">
        <v>1.01</v>
      </c>
      <c r="L170" s="160"/>
      <c r="M170" s="165"/>
      <c r="N170" s="166"/>
      <c r="O170" s="166"/>
      <c r="P170" s="166"/>
      <c r="Q170" s="166"/>
      <c r="R170" s="166"/>
      <c r="S170" s="166"/>
      <c r="T170" s="167"/>
      <c r="AT170" s="162" t="s">
        <v>141</v>
      </c>
      <c r="AU170" s="162" t="s">
        <v>131</v>
      </c>
      <c r="AV170" s="13" t="s">
        <v>87</v>
      </c>
      <c r="AW170" s="13" t="s">
        <v>34</v>
      </c>
      <c r="AX170" s="13" t="s">
        <v>74</v>
      </c>
      <c r="AY170" s="162" t="s">
        <v>130</v>
      </c>
    </row>
    <row r="171" spans="2:51" s="16" customFormat="1">
      <c r="B171" s="182"/>
      <c r="D171" s="161" t="s">
        <v>141</v>
      </c>
      <c r="E171" s="183" t="s">
        <v>3</v>
      </c>
      <c r="F171" s="184" t="s">
        <v>207</v>
      </c>
      <c r="H171" s="183" t="s">
        <v>3</v>
      </c>
      <c r="L171" s="182"/>
      <c r="M171" s="185"/>
      <c r="N171" s="186"/>
      <c r="O171" s="186"/>
      <c r="P171" s="186"/>
      <c r="Q171" s="186"/>
      <c r="R171" s="186"/>
      <c r="S171" s="186"/>
      <c r="T171" s="187"/>
      <c r="AT171" s="183" t="s">
        <v>141</v>
      </c>
      <c r="AU171" s="183" t="s">
        <v>131</v>
      </c>
      <c r="AV171" s="16" t="s">
        <v>81</v>
      </c>
      <c r="AW171" s="16" t="s">
        <v>34</v>
      </c>
      <c r="AX171" s="16" t="s">
        <v>74</v>
      </c>
      <c r="AY171" s="183" t="s">
        <v>130</v>
      </c>
    </row>
    <row r="172" spans="2:51" s="13" customFormat="1">
      <c r="B172" s="160"/>
      <c r="D172" s="161" t="s">
        <v>141</v>
      </c>
      <c r="E172" s="162" t="s">
        <v>3</v>
      </c>
      <c r="F172" s="163" t="s">
        <v>206</v>
      </c>
      <c r="H172" s="164">
        <v>1.01</v>
      </c>
      <c r="L172" s="160"/>
      <c r="M172" s="165"/>
      <c r="N172" s="166"/>
      <c r="O172" s="166"/>
      <c r="P172" s="166"/>
      <c r="Q172" s="166"/>
      <c r="R172" s="166"/>
      <c r="S172" s="166"/>
      <c r="T172" s="167"/>
      <c r="AT172" s="162" t="s">
        <v>141</v>
      </c>
      <c r="AU172" s="162" t="s">
        <v>131</v>
      </c>
      <c r="AV172" s="13" t="s">
        <v>87</v>
      </c>
      <c r="AW172" s="13" t="s">
        <v>34</v>
      </c>
      <c r="AX172" s="13" t="s">
        <v>74</v>
      </c>
      <c r="AY172" s="162" t="s">
        <v>130</v>
      </c>
    </row>
    <row r="173" spans="2:51" s="16" customFormat="1">
      <c r="B173" s="182"/>
      <c r="D173" s="161" t="s">
        <v>141</v>
      </c>
      <c r="E173" s="183" t="s">
        <v>3</v>
      </c>
      <c r="F173" s="184" t="s">
        <v>226</v>
      </c>
      <c r="H173" s="183" t="s">
        <v>3</v>
      </c>
      <c r="L173" s="182"/>
      <c r="M173" s="185"/>
      <c r="N173" s="186"/>
      <c r="O173" s="186"/>
      <c r="P173" s="186"/>
      <c r="Q173" s="186"/>
      <c r="R173" s="186"/>
      <c r="S173" s="186"/>
      <c r="T173" s="187"/>
      <c r="AT173" s="183" t="s">
        <v>141</v>
      </c>
      <c r="AU173" s="183" t="s">
        <v>131</v>
      </c>
      <c r="AV173" s="16" t="s">
        <v>81</v>
      </c>
      <c r="AW173" s="16" t="s">
        <v>34</v>
      </c>
      <c r="AX173" s="16" t="s">
        <v>74</v>
      </c>
      <c r="AY173" s="183" t="s">
        <v>130</v>
      </c>
    </row>
    <row r="174" spans="2:51" s="13" customFormat="1">
      <c r="B174" s="160"/>
      <c r="D174" s="161" t="s">
        <v>141</v>
      </c>
      <c r="E174" s="162" t="s">
        <v>3</v>
      </c>
      <c r="F174" s="163" t="s">
        <v>227</v>
      </c>
      <c r="H174" s="164">
        <v>-20.193999999999999</v>
      </c>
      <c r="L174" s="160"/>
      <c r="M174" s="165"/>
      <c r="N174" s="166"/>
      <c r="O174" s="166"/>
      <c r="P174" s="166"/>
      <c r="Q174" s="166"/>
      <c r="R174" s="166"/>
      <c r="S174" s="166"/>
      <c r="T174" s="167"/>
      <c r="AT174" s="162" t="s">
        <v>141</v>
      </c>
      <c r="AU174" s="162" t="s">
        <v>131</v>
      </c>
      <c r="AV174" s="13" t="s">
        <v>87</v>
      </c>
      <c r="AW174" s="13" t="s">
        <v>34</v>
      </c>
      <c r="AX174" s="13" t="s">
        <v>74</v>
      </c>
      <c r="AY174" s="162" t="s">
        <v>130</v>
      </c>
    </row>
    <row r="175" spans="2:51" s="14" customFormat="1">
      <c r="B175" s="168"/>
      <c r="D175" s="161" t="s">
        <v>141</v>
      </c>
      <c r="E175" s="169" t="s">
        <v>3</v>
      </c>
      <c r="F175" s="170" t="s">
        <v>144</v>
      </c>
      <c r="H175" s="171">
        <v>1.51600000000001</v>
      </c>
      <c r="L175" s="168"/>
      <c r="M175" s="172"/>
      <c r="N175" s="173"/>
      <c r="O175" s="173"/>
      <c r="P175" s="173"/>
      <c r="Q175" s="173"/>
      <c r="R175" s="173"/>
      <c r="S175" s="173"/>
      <c r="T175" s="174"/>
      <c r="AT175" s="169" t="s">
        <v>141</v>
      </c>
      <c r="AU175" s="169" t="s">
        <v>131</v>
      </c>
      <c r="AV175" s="14" t="s">
        <v>131</v>
      </c>
      <c r="AW175" s="14" t="s">
        <v>34</v>
      </c>
      <c r="AX175" s="14" t="s">
        <v>74</v>
      </c>
      <c r="AY175" s="169" t="s">
        <v>130</v>
      </c>
    </row>
    <row r="176" spans="2:51" s="15" customFormat="1">
      <c r="B176" s="175"/>
      <c r="D176" s="161" t="s">
        <v>141</v>
      </c>
      <c r="E176" s="176" t="s">
        <v>3</v>
      </c>
      <c r="F176" s="177" t="s">
        <v>145</v>
      </c>
      <c r="H176" s="178">
        <v>80.775999999999996</v>
      </c>
      <c r="L176" s="175"/>
      <c r="M176" s="179"/>
      <c r="N176" s="180"/>
      <c r="O176" s="180"/>
      <c r="P176" s="180"/>
      <c r="Q176" s="180"/>
      <c r="R176" s="180"/>
      <c r="S176" s="180"/>
      <c r="T176" s="181"/>
      <c r="AT176" s="176" t="s">
        <v>141</v>
      </c>
      <c r="AU176" s="176" t="s">
        <v>131</v>
      </c>
      <c r="AV176" s="15" t="s">
        <v>137</v>
      </c>
      <c r="AW176" s="15" t="s">
        <v>34</v>
      </c>
      <c r="AX176" s="15" t="s">
        <v>81</v>
      </c>
      <c r="AY176" s="176" t="s">
        <v>130</v>
      </c>
    </row>
    <row r="177" spans="1:65" s="2" customFormat="1" ht="14.4" customHeight="1">
      <c r="A177" s="30"/>
      <c r="B177" s="141"/>
      <c r="C177" s="142" t="s">
        <v>228</v>
      </c>
      <c r="D177" s="191" t="s">
        <v>133</v>
      </c>
      <c r="E177" s="144" t="s">
        <v>229</v>
      </c>
      <c r="F177" s="145" t="s">
        <v>230</v>
      </c>
      <c r="G177" s="146" t="s">
        <v>164</v>
      </c>
      <c r="H177" s="147">
        <v>-8.859</v>
      </c>
      <c r="I177" s="148">
        <v>1620</v>
      </c>
      <c r="J177" s="148">
        <f>ROUND(I177*H177,2)</f>
        <v>-14351.58</v>
      </c>
      <c r="K177" s="149"/>
      <c r="L177" s="31"/>
      <c r="M177" s="150" t="s">
        <v>3</v>
      </c>
      <c r="N177" s="151" t="s">
        <v>46</v>
      </c>
      <c r="O177" s="152">
        <v>0</v>
      </c>
      <c r="P177" s="152">
        <f>O177*H177</f>
        <v>0</v>
      </c>
      <c r="Q177" s="152">
        <v>0</v>
      </c>
      <c r="R177" s="152">
        <f>Q177*H177</f>
        <v>0</v>
      </c>
      <c r="S177" s="152">
        <v>2.2000000000000002</v>
      </c>
      <c r="T177" s="153">
        <f>S177*H177</f>
        <v>-19.489800000000002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54" t="s">
        <v>137</v>
      </c>
      <c r="AT177" s="154" t="s">
        <v>133</v>
      </c>
      <c r="AU177" s="154" t="s">
        <v>131</v>
      </c>
      <c r="AY177" s="18" t="s">
        <v>130</v>
      </c>
      <c r="BE177" s="155">
        <f>IF(N177="základní",J177,0)</f>
        <v>0</v>
      </c>
      <c r="BF177" s="155">
        <f>IF(N177="snížená",J177,0)</f>
        <v>-14351.58</v>
      </c>
      <c r="BG177" s="155">
        <f>IF(N177="zákl. přenesená",J177,0)</f>
        <v>0</v>
      </c>
      <c r="BH177" s="155">
        <f>IF(N177="sníž. přenesená",J177,0)</f>
        <v>0</v>
      </c>
      <c r="BI177" s="155">
        <f>IF(N177="nulová",J177,0)</f>
        <v>0</v>
      </c>
      <c r="BJ177" s="18" t="s">
        <v>87</v>
      </c>
      <c r="BK177" s="155">
        <f>ROUND(I177*H177,2)</f>
        <v>-14351.58</v>
      </c>
      <c r="BL177" s="18" t="s">
        <v>137</v>
      </c>
      <c r="BM177" s="154" t="s">
        <v>231</v>
      </c>
    </row>
    <row r="178" spans="1:65" s="16" customFormat="1">
      <c r="B178" s="182"/>
      <c r="D178" s="161" t="s">
        <v>141</v>
      </c>
      <c r="E178" s="183" t="s">
        <v>3</v>
      </c>
      <c r="F178" s="184" t="s">
        <v>178</v>
      </c>
      <c r="H178" s="183" t="s">
        <v>3</v>
      </c>
      <c r="L178" s="182"/>
      <c r="M178" s="185"/>
      <c r="N178" s="186"/>
      <c r="O178" s="186"/>
      <c r="P178" s="186"/>
      <c r="Q178" s="186"/>
      <c r="R178" s="186"/>
      <c r="S178" s="186"/>
      <c r="T178" s="187"/>
      <c r="AT178" s="183" t="s">
        <v>141</v>
      </c>
      <c r="AU178" s="183" t="s">
        <v>131</v>
      </c>
      <c r="AV178" s="16" t="s">
        <v>81</v>
      </c>
      <c r="AW178" s="16" t="s">
        <v>34</v>
      </c>
      <c r="AX178" s="16" t="s">
        <v>74</v>
      </c>
      <c r="AY178" s="183" t="s">
        <v>130</v>
      </c>
    </row>
    <row r="179" spans="1:65" s="16" customFormat="1">
      <c r="B179" s="182"/>
      <c r="D179" s="161" t="s">
        <v>141</v>
      </c>
      <c r="E179" s="183" t="s">
        <v>3</v>
      </c>
      <c r="F179" s="184" t="s">
        <v>232</v>
      </c>
      <c r="H179" s="183" t="s">
        <v>3</v>
      </c>
      <c r="L179" s="182"/>
      <c r="M179" s="185"/>
      <c r="N179" s="186"/>
      <c r="O179" s="186"/>
      <c r="P179" s="186"/>
      <c r="Q179" s="186"/>
      <c r="R179" s="186"/>
      <c r="S179" s="186"/>
      <c r="T179" s="187"/>
      <c r="AT179" s="183" t="s">
        <v>141</v>
      </c>
      <c r="AU179" s="183" t="s">
        <v>131</v>
      </c>
      <c r="AV179" s="16" t="s">
        <v>81</v>
      </c>
      <c r="AW179" s="16" t="s">
        <v>34</v>
      </c>
      <c r="AX179" s="16" t="s">
        <v>74</v>
      </c>
      <c r="AY179" s="183" t="s">
        <v>130</v>
      </c>
    </row>
    <row r="180" spans="1:65" s="16" customFormat="1">
      <c r="B180" s="182"/>
      <c r="D180" s="161" t="s">
        <v>141</v>
      </c>
      <c r="E180" s="183" t="s">
        <v>3</v>
      </c>
      <c r="F180" s="184" t="s">
        <v>180</v>
      </c>
      <c r="H180" s="183" t="s">
        <v>3</v>
      </c>
      <c r="L180" s="182"/>
      <c r="M180" s="185"/>
      <c r="N180" s="186"/>
      <c r="O180" s="186"/>
      <c r="P180" s="186"/>
      <c r="Q180" s="186"/>
      <c r="R180" s="186"/>
      <c r="S180" s="186"/>
      <c r="T180" s="187"/>
      <c r="AT180" s="183" t="s">
        <v>141</v>
      </c>
      <c r="AU180" s="183" t="s">
        <v>131</v>
      </c>
      <c r="AV180" s="16" t="s">
        <v>81</v>
      </c>
      <c r="AW180" s="16" t="s">
        <v>34</v>
      </c>
      <c r="AX180" s="16" t="s">
        <v>74</v>
      </c>
      <c r="AY180" s="183" t="s">
        <v>130</v>
      </c>
    </row>
    <row r="181" spans="1:65" s="16" customFormat="1">
      <c r="B181" s="182"/>
      <c r="D181" s="161" t="s">
        <v>141</v>
      </c>
      <c r="E181" s="183" t="s">
        <v>3</v>
      </c>
      <c r="F181" s="184" t="s">
        <v>181</v>
      </c>
      <c r="H181" s="183" t="s">
        <v>3</v>
      </c>
      <c r="L181" s="182"/>
      <c r="M181" s="185"/>
      <c r="N181" s="186"/>
      <c r="O181" s="186"/>
      <c r="P181" s="186"/>
      <c r="Q181" s="186"/>
      <c r="R181" s="186"/>
      <c r="S181" s="186"/>
      <c r="T181" s="187"/>
      <c r="AT181" s="183" t="s">
        <v>141</v>
      </c>
      <c r="AU181" s="183" t="s">
        <v>131</v>
      </c>
      <c r="AV181" s="16" t="s">
        <v>81</v>
      </c>
      <c r="AW181" s="16" t="s">
        <v>34</v>
      </c>
      <c r="AX181" s="16" t="s">
        <v>74</v>
      </c>
      <c r="AY181" s="183" t="s">
        <v>130</v>
      </c>
    </row>
    <row r="182" spans="1:65" s="13" customFormat="1">
      <c r="B182" s="160"/>
      <c r="D182" s="161" t="s">
        <v>141</v>
      </c>
      <c r="E182" s="162" t="s">
        <v>3</v>
      </c>
      <c r="F182" s="163" t="s">
        <v>233</v>
      </c>
      <c r="H182" s="164">
        <v>-0.20599999999999999</v>
      </c>
      <c r="L182" s="160"/>
      <c r="M182" s="165"/>
      <c r="N182" s="166"/>
      <c r="O182" s="166"/>
      <c r="P182" s="166"/>
      <c r="Q182" s="166"/>
      <c r="R182" s="166"/>
      <c r="S182" s="166"/>
      <c r="T182" s="167"/>
      <c r="AT182" s="162" t="s">
        <v>141</v>
      </c>
      <c r="AU182" s="162" t="s">
        <v>131</v>
      </c>
      <c r="AV182" s="13" t="s">
        <v>87</v>
      </c>
      <c r="AW182" s="13" t="s">
        <v>34</v>
      </c>
      <c r="AX182" s="13" t="s">
        <v>74</v>
      </c>
      <c r="AY182" s="162" t="s">
        <v>130</v>
      </c>
    </row>
    <row r="183" spans="1:65" s="16" customFormat="1">
      <c r="B183" s="182"/>
      <c r="D183" s="161" t="s">
        <v>141</v>
      </c>
      <c r="E183" s="183" t="s">
        <v>3</v>
      </c>
      <c r="F183" s="184" t="s">
        <v>183</v>
      </c>
      <c r="H183" s="183" t="s">
        <v>3</v>
      </c>
      <c r="L183" s="182"/>
      <c r="M183" s="185"/>
      <c r="N183" s="186"/>
      <c r="O183" s="186"/>
      <c r="P183" s="186"/>
      <c r="Q183" s="186"/>
      <c r="R183" s="186"/>
      <c r="S183" s="186"/>
      <c r="T183" s="187"/>
      <c r="AT183" s="183" t="s">
        <v>141</v>
      </c>
      <c r="AU183" s="183" t="s">
        <v>131</v>
      </c>
      <c r="AV183" s="16" t="s">
        <v>81</v>
      </c>
      <c r="AW183" s="16" t="s">
        <v>34</v>
      </c>
      <c r="AX183" s="16" t="s">
        <v>74</v>
      </c>
      <c r="AY183" s="183" t="s">
        <v>130</v>
      </c>
    </row>
    <row r="184" spans="1:65" s="13" customFormat="1">
      <c r="B184" s="160"/>
      <c r="D184" s="161" t="s">
        <v>141</v>
      </c>
      <c r="E184" s="162" t="s">
        <v>3</v>
      </c>
      <c r="F184" s="163" t="s">
        <v>233</v>
      </c>
      <c r="H184" s="164">
        <v>-0.20599999999999999</v>
      </c>
      <c r="L184" s="160"/>
      <c r="M184" s="165"/>
      <c r="N184" s="166"/>
      <c r="O184" s="166"/>
      <c r="P184" s="166"/>
      <c r="Q184" s="166"/>
      <c r="R184" s="166"/>
      <c r="S184" s="166"/>
      <c r="T184" s="167"/>
      <c r="AT184" s="162" t="s">
        <v>141</v>
      </c>
      <c r="AU184" s="162" t="s">
        <v>131</v>
      </c>
      <c r="AV184" s="13" t="s">
        <v>87</v>
      </c>
      <c r="AW184" s="13" t="s">
        <v>34</v>
      </c>
      <c r="AX184" s="13" t="s">
        <v>74</v>
      </c>
      <c r="AY184" s="162" t="s">
        <v>130</v>
      </c>
    </row>
    <row r="185" spans="1:65" s="16" customFormat="1">
      <c r="B185" s="182"/>
      <c r="D185" s="161" t="s">
        <v>141</v>
      </c>
      <c r="E185" s="183" t="s">
        <v>3</v>
      </c>
      <c r="F185" s="184" t="s">
        <v>185</v>
      </c>
      <c r="H185" s="183" t="s">
        <v>3</v>
      </c>
      <c r="L185" s="182"/>
      <c r="M185" s="185"/>
      <c r="N185" s="186"/>
      <c r="O185" s="186"/>
      <c r="P185" s="186"/>
      <c r="Q185" s="186"/>
      <c r="R185" s="186"/>
      <c r="S185" s="186"/>
      <c r="T185" s="187"/>
      <c r="AT185" s="183" t="s">
        <v>141</v>
      </c>
      <c r="AU185" s="183" t="s">
        <v>131</v>
      </c>
      <c r="AV185" s="16" t="s">
        <v>81</v>
      </c>
      <c r="AW185" s="16" t="s">
        <v>34</v>
      </c>
      <c r="AX185" s="16" t="s">
        <v>74</v>
      </c>
      <c r="AY185" s="183" t="s">
        <v>130</v>
      </c>
    </row>
    <row r="186" spans="1:65" s="13" customFormat="1">
      <c r="B186" s="160"/>
      <c r="D186" s="161" t="s">
        <v>141</v>
      </c>
      <c r="E186" s="162" t="s">
        <v>3</v>
      </c>
      <c r="F186" s="163" t="s">
        <v>234</v>
      </c>
      <c r="H186" s="164">
        <v>-2.27</v>
      </c>
      <c r="L186" s="160"/>
      <c r="M186" s="165"/>
      <c r="N186" s="166"/>
      <c r="O186" s="166"/>
      <c r="P186" s="166"/>
      <c r="Q186" s="166"/>
      <c r="R186" s="166"/>
      <c r="S186" s="166"/>
      <c r="T186" s="167"/>
      <c r="AT186" s="162" t="s">
        <v>141</v>
      </c>
      <c r="AU186" s="162" t="s">
        <v>131</v>
      </c>
      <c r="AV186" s="13" t="s">
        <v>87</v>
      </c>
      <c r="AW186" s="13" t="s">
        <v>34</v>
      </c>
      <c r="AX186" s="13" t="s">
        <v>74</v>
      </c>
      <c r="AY186" s="162" t="s">
        <v>130</v>
      </c>
    </row>
    <row r="187" spans="1:65" s="14" customFormat="1">
      <c r="B187" s="168"/>
      <c r="D187" s="161" t="s">
        <v>141</v>
      </c>
      <c r="E187" s="169" t="s">
        <v>3</v>
      </c>
      <c r="F187" s="170" t="s">
        <v>144</v>
      </c>
      <c r="H187" s="171">
        <v>-2.6819999999999999</v>
      </c>
      <c r="L187" s="168"/>
      <c r="M187" s="172"/>
      <c r="N187" s="173"/>
      <c r="O187" s="173"/>
      <c r="P187" s="173"/>
      <c r="Q187" s="173"/>
      <c r="R187" s="173"/>
      <c r="S187" s="173"/>
      <c r="T187" s="174"/>
      <c r="AT187" s="169" t="s">
        <v>141</v>
      </c>
      <c r="AU187" s="169" t="s">
        <v>131</v>
      </c>
      <c r="AV187" s="14" t="s">
        <v>131</v>
      </c>
      <c r="AW187" s="14" t="s">
        <v>34</v>
      </c>
      <c r="AX187" s="14" t="s">
        <v>74</v>
      </c>
      <c r="AY187" s="169" t="s">
        <v>130</v>
      </c>
    </row>
    <row r="188" spans="1:65" s="16" customFormat="1">
      <c r="B188" s="182"/>
      <c r="D188" s="161" t="s">
        <v>141</v>
      </c>
      <c r="E188" s="183" t="s">
        <v>3</v>
      </c>
      <c r="F188" s="184" t="s">
        <v>187</v>
      </c>
      <c r="H188" s="183" t="s">
        <v>3</v>
      </c>
      <c r="L188" s="182"/>
      <c r="M188" s="185"/>
      <c r="N188" s="186"/>
      <c r="O188" s="186"/>
      <c r="P188" s="186"/>
      <c r="Q188" s="186"/>
      <c r="R188" s="186"/>
      <c r="S188" s="186"/>
      <c r="T188" s="187"/>
      <c r="AT188" s="183" t="s">
        <v>141</v>
      </c>
      <c r="AU188" s="183" t="s">
        <v>131</v>
      </c>
      <c r="AV188" s="16" t="s">
        <v>81</v>
      </c>
      <c r="AW188" s="16" t="s">
        <v>34</v>
      </c>
      <c r="AX188" s="16" t="s">
        <v>74</v>
      </c>
      <c r="AY188" s="183" t="s">
        <v>130</v>
      </c>
    </row>
    <row r="189" spans="1:65" s="16" customFormat="1">
      <c r="B189" s="182"/>
      <c r="D189" s="161" t="s">
        <v>141</v>
      </c>
      <c r="E189" s="183" t="s">
        <v>3</v>
      </c>
      <c r="F189" s="184" t="s">
        <v>188</v>
      </c>
      <c r="H189" s="183" t="s">
        <v>3</v>
      </c>
      <c r="L189" s="182"/>
      <c r="M189" s="185"/>
      <c r="N189" s="186"/>
      <c r="O189" s="186"/>
      <c r="P189" s="186"/>
      <c r="Q189" s="186"/>
      <c r="R189" s="186"/>
      <c r="S189" s="186"/>
      <c r="T189" s="187"/>
      <c r="AT189" s="183" t="s">
        <v>141</v>
      </c>
      <c r="AU189" s="183" t="s">
        <v>131</v>
      </c>
      <c r="AV189" s="16" t="s">
        <v>81</v>
      </c>
      <c r="AW189" s="16" t="s">
        <v>34</v>
      </c>
      <c r="AX189" s="16" t="s">
        <v>74</v>
      </c>
      <c r="AY189" s="183" t="s">
        <v>130</v>
      </c>
    </row>
    <row r="190" spans="1:65" s="13" customFormat="1">
      <c r="B190" s="160"/>
      <c r="D190" s="161" t="s">
        <v>141</v>
      </c>
      <c r="E190" s="162" t="s">
        <v>3</v>
      </c>
      <c r="F190" s="163" t="s">
        <v>235</v>
      </c>
      <c r="H190" s="164">
        <v>-7.4580000000000002</v>
      </c>
      <c r="L190" s="160"/>
      <c r="M190" s="165"/>
      <c r="N190" s="166"/>
      <c r="O190" s="166"/>
      <c r="P190" s="166"/>
      <c r="Q190" s="166"/>
      <c r="R190" s="166"/>
      <c r="S190" s="166"/>
      <c r="T190" s="167"/>
      <c r="AT190" s="162" t="s">
        <v>141</v>
      </c>
      <c r="AU190" s="162" t="s">
        <v>131</v>
      </c>
      <c r="AV190" s="13" t="s">
        <v>87</v>
      </c>
      <c r="AW190" s="13" t="s">
        <v>34</v>
      </c>
      <c r="AX190" s="13" t="s">
        <v>74</v>
      </c>
      <c r="AY190" s="162" t="s">
        <v>130</v>
      </c>
    </row>
    <row r="191" spans="1:65" s="16" customFormat="1">
      <c r="B191" s="182"/>
      <c r="D191" s="161" t="s">
        <v>141</v>
      </c>
      <c r="E191" s="183" t="s">
        <v>3</v>
      </c>
      <c r="F191" s="184" t="s">
        <v>190</v>
      </c>
      <c r="H191" s="183" t="s">
        <v>3</v>
      </c>
      <c r="L191" s="182"/>
      <c r="M191" s="185"/>
      <c r="N191" s="186"/>
      <c r="O191" s="186"/>
      <c r="P191" s="186"/>
      <c r="Q191" s="186"/>
      <c r="R191" s="186"/>
      <c r="S191" s="186"/>
      <c r="T191" s="187"/>
      <c r="AT191" s="183" t="s">
        <v>141</v>
      </c>
      <c r="AU191" s="183" t="s">
        <v>131</v>
      </c>
      <c r="AV191" s="16" t="s">
        <v>81</v>
      </c>
      <c r="AW191" s="16" t="s">
        <v>34</v>
      </c>
      <c r="AX191" s="16" t="s">
        <v>74</v>
      </c>
      <c r="AY191" s="183" t="s">
        <v>130</v>
      </c>
    </row>
    <row r="192" spans="1:65" s="13" customFormat="1">
      <c r="B192" s="160"/>
      <c r="D192" s="161" t="s">
        <v>141</v>
      </c>
      <c r="E192" s="162" t="s">
        <v>3</v>
      </c>
      <c r="F192" s="163" t="s">
        <v>236</v>
      </c>
      <c r="H192" s="164">
        <v>-3.1349999999999998</v>
      </c>
      <c r="L192" s="160"/>
      <c r="M192" s="165"/>
      <c r="N192" s="166"/>
      <c r="O192" s="166"/>
      <c r="P192" s="166"/>
      <c r="Q192" s="166"/>
      <c r="R192" s="166"/>
      <c r="S192" s="166"/>
      <c r="T192" s="167"/>
      <c r="AT192" s="162" t="s">
        <v>141</v>
      </c>
      <c r="AU192" s="162" t="s">
        <v>131</v>
      </c>
      <c r="AV192" s="13" t="s">
        <v>87</v>
      </c>
      <c r="AW192" s="13" t="s">
        <v>34</v>
      </c>
      <c r="AX192" s="13" t="s">
        <v>74</v>
      </c>
      <c r="AY192" s="162" t="s">
        <v>130</v>
      </c>
    </row>
    <row r="193" spans="2:51" s="16" customFormat="1">
      <c r="B193" s="182"/>
      <c r="D193" s="161" t="s">
        <v>141</v>
      </c>
      <c r="E193" s="183" t="s">
        <v>3</v>
      </c>
      <c r="F193" s="184" t="s">
        <v>192</v>
      </c>
      <c r="H193" s="183" t="s">
        <v>3</v>
      </c>
      <c r="L193" s="182"/>
      <c r="M193" s="185"/>
      <c r="N193" s="186"/>
      <c r="O193" s="186"/>
      <c r="P193" s="186"/>
      <c r="Q193" s="186"/>
      <c r="R193" s="186"/>
      <c r="S193" s="186"/>
      <c r="T193" s="187"/>
      <c r="AT193" s="183" t="s">
        <v>141</v>
      </c>
      <c r="AU193" s="183" t="s">
        <v>131</v>
      </c>
      <c r="AV193" s="16" t="s">
        <v>81</v>
      </c>
      <c r="AW193" s="16" t="s">
        <v>34</v>
      </c>
      <c r="AX193" s="16" t="s">
        <v>74</v>
      </c>
      <c r="AY193" s="183" t="s">
        <v>130</v>
      </c>
    </row>
    <row r="194" spans="2:51" s="13" customFormat="1">
      <c r="B194" s="160"/>
      <c r="D194" s="161" t="s">
        <v>141</v>
      </c>
      <c r="E194" s="162" t="s">
        <v>3</v>
      </c>
      <c r="F194" s="163" t="s">
        <v>237</v>
      </c>
      <c r="H194" s="164">
        <v>-1.2809999999999999</v>
      </c>
      <c r="L194" s="160"/>
      <c r="M194" s="165"/>
      <c r="N194" s="166"/>
      <c r="O194" s="166"/>
      <c r="P194" s="166"/>
      <c r="Q194" s="166"/>
      <c r="R194" s="166"/>
      <c r="S194" s="166"/>
      <c r="T194" s="167"/>
      <c r="AT194" s="162" t="s">
        <v>141</v>
      </c>
      <c r="AU194" s="162" t="s">
        <v>131</v>
      </c>
      <c r="AV194" s="13" t="s">
        <v>87</v>
      </c>
      <c r="AW194" s="13" t="s">
        <v>34</v>
      </c>
      <c r="AX194" s="13" t="s">
        <v>74</v>
      </c>
      <c r="AY194" s="162" t="s">
        <v>130</v>
      </c>
    </row>
    <row r="195" spans="2:51" s="14" customFormat="1">
      <c r="B195" s="168"/>
      <c r="D195" s="161" t="s">
        <v>141</v>
      </c>
      <c r="E195" s="169" t="s">
        <v>3</v>
      </c>
      <c r="F195" s="170" t="s">
        <v>144</v>
      </c>
      <c r="H195" s="171">
        <v>-11.874000000000001</v>
      </c>
      <c r="L195" s="168"/>
      <c r="M195" s="172"/>
      <c r="N195" s="173"/>
      <c r="O195" s="173"/>
      <c r="P195" s="173"/>
      <c r="Q195" s="173"/>
      <c r="R195" s="173"/>
      <c r="S195" s="173"/>
      <c r="T195" s="174"/>
      <c r="AT195" s="169" t="s">
        <v>141</v>
      </c>
      <c r="AU195" s="169" t="s">
        <v>131</v>
      </c>
      <c r="AV195" s="14" t="s">
        <v>131</v>
      </c>
      <c r="AW195" s="14" t="s">
        <v>34</v>
      </c>
      <c r="AX195" s="14" t="s">
        <v>74</v>
      </c>
      <c r="AY195" s="169" t="s">
        <v>130</v>
      </c>
    </row>
    <row r="196" spans="2:51" s="16" customFormat="1">
      <c r="B196" s="182"/>
      <c r="D196" s="161" t="s">
        <v>141</v>
      </c>
      <c r="E196" s="183" t="s">
        <v>3</v>
      </c>
      <c r="F196" s="184" t="s">
        <v>194</v>
      </c>
      <c r="H196" s="183" t="s">
        <v>3</v>
      </c>
      <c r="L196" s="182"/>
      <c r="M196" s="185"/>
      <c r="N196" s="186"/>
      <c r="O196" s="186"/>
      <c r="P196" s="186"/>
      <c r="Q196" s="186"/>
      <c r="R196" s="186"/>
      <c r="S196" s="186"/>
      <c r="T196" s="187"/>
      <c r="AT196" s="183" t="s">
        <v>141</v>
      </c>
      <c r="AU196" s="183" t="s">
        <v>131</v>
      </c>
      <c r="AV196" s="16" t="s">
        <v>81</v>
      </c>
      <c r="AW196" s="16" t="s">
        <v>34</v>
      </c>
      <c r="AX196" s="16" t="s">
        <v>74</v>
      </c>
      <c r="AY196" s="183" t="s">
        <v>130</v>
      </c>
    </row>
    <row r="197" spans="2:51" s="16" customFormat="1">
      <c r="B197" s="182"/>
      <c r="D197" s="161" t="s">
        <v>141</v>
      </c>
      <c r="E197" s="183" t="s">
        <v>3</v>
      </c>
      <c r="F197" s="184" t="s">
        <v>195</v>
      </c>
      <c r="H197" s="183" t="s">
        <v>3</v>
      </c>
      <c r="L197" s="182"/>
      <c r="M197" s="185"/>
      <c r="N197" s="186"/>
      <c r="O197" s="186"/>
      <c r="P197" s="186"/>
      <c r="Q197" s="186"/>
      <c r="R197" s="186"/>
      <c r="S197" s="186"/>
      <c r="T197" s="187"/>
      <c r="AT197" s="183" t="s">
        <v>141</v>
      </c>
      <c r="AU197" s="183" t="s">
        <v>131</v>
      </c>
      <c r="AV197" s="16" t="s">
        <v>81</v>
      </c>
      <c r="AW197" s="16" t="s">
        <v>34</v>
      </c>
      <c r="AX197" s="16" t="s">
        <v>74</v>
      </c>
      <c r="AY197" s="183" t="s">
        <v>130</v>
      </c>
    </row>
    <row r="198" spans="2:51" s="13" customFormat="1">
      <c r="B198" s="160"/>
      <c r="D198" s="161" t="s">
        <v>141</v>
      </c>
      <c r="E198" s="162" t="s">
        <v>3</v>
      </c>
      <c r="F198" s="163" t="s">
        <v>238</v>
      </c>
      <c r="H198" s="164">
        <v>-0.97399999999999998</v>
      </c>
      <c r="L198" s="160"/>
      <c r="M198" s="165"/>
      <c r="N198" s="166"/>
      <c r="O198" s="166"/>
      <c r="P198" s="166"/>
      <c r="Q198" s="166"/>
      <c r="R198" s="166"/>
      <c r="S198" s="166"/>
      <c r="T198" s="167"/>
      <c r="AT198" s="162" t="s">
        <v>141</v>
      </c>
      <c r="AU198" s="162" t="s">
        <v>131</v>
      </c>
      <c r="AV198" s="13" t="s">
        <v>87</v>
      </c>
      <c r="AW198" s="13" t="s">
        <v>34</v>
      </c>
      <c r="AX198" s="13" t="s">
        <v>74</v>
      </c>
      <c r="AY198" s="162" t="s">
        <v>130</v>
      </c>
    </row>
    <row r="199" spans="2:51" s="16" customFormat="1">
      <c r="B199" s="182"/>
      <c r="D199" s="161" t="s">
        <v>141</v>
      </c>
      <c r="E199" s="183" t="s">
        <v>3</v>
      </c>
      <c r="F199" s="184" t="s">
        <v>197</v>
      </c>
      <c r="H199" s="183" t="s">
        <v>3</v>
      </c>
      <c r="L199" s="182"/>
      <c r="M199" s="185"/>
      <c r="N199" s="186"/>
      <c r="O199" s="186"/>
      <c r="P199" s="186"/>
      <c r="Q199" s="186"/>
      <c r="R199" s="186"/>
      <c r="S199" s="186"/>
      <c r="T199" s="187"/>
      <c r="AT199" s="183" t="s">
        <v>141</v>
      </c>
      <c r="AU199" s="183" t="s">
        <v>131</v>
      </c>
      <c r="AV199" s="16" t="s">
        <v>81</v>
      </c>
      <c r="AW199" s="16" t="s">
        <v>34</v>
      </c>
      <c r="AX199" s="16" t="s">
        <v>74</v>
      </c>
      <c r="AY199" s="183" t="s">
        <v>130</v>
      </c>
    </row>
    <row r="200" spans="2:51" s="13" customFormat="1">
      <c r="B200" s="160"/>
      <c r="D200" s="161" t="s">
        <v>141</v>
      </c>
      <c r="E200" s="162" t="s">
        <v>3</v>
      </c>
      <c r="F200" s="163" t="s">
        <v>239</v>
      </c>
      <c r="H200" s="164">
        <v>-1.2110000000000001</v>
      </c>
      <c r="L200" s="160"/>
      <c r="M200" s="165"/>
      <c r="N200" s="166"/>
      <c r="O200" s="166"/>
      <c r="P200" s="166"/>
      <c r="Q200" s="166"/>
      <c r="R200" s="166"/>
      <c r="S200" s="166"/>
      <c r="T200" s="167"/>
      <c r="AT200" s="162" t="s">
        <v>141</v>
      </c>
      <c r="AU200" s="162" t="s">
        <v>131</v>
      </c>
      <c r="AV200" s="13" t="s">
        <v>87</v>
      </c>
      <c r="AW200" s="13" t="s">
        <v>34</v>
      </c>
      <c r="AX200" s="13" t="s">
        <v>74</v>
      </c>
      <c r="AY200" s="162" t="s">
        <v>130</v>
      </c>
    </row>
    <row r="201" spans="2:51" s="16" customFormat="1">
      <c r="B201" s="182"/>
      <c r="D201" s="161" t="s">
        <v>141</v>
      </c>
      <c r="E201" s="183" t="s">
        <v>3</v>
      </c>
      <c r="F201" s="184" t="s">
        <v>199</v>
      </c>
      <c r="H201" s="183" t="s">
        <v>3</v>
      </c>
      <c r="L201" s="182"/>
      <c r="M201" s="185"/>
      <c r="N201" s="186"/>
      <c r="O201" s="186"/>
      <c r="P201" s="186"/>
      <c r="Q201" s="186"/>
      <c r="R201" s="186"/>
      <c r="S201" s="186"/>
      <c r="T201" s="187"/>
      <c r="AT201" s="183" t="s">
        <v>141</v>
      </c>
      <c r="AU201" s="183" t="s">
        <v>131</v>
      </c>
      <c r="AV201" s="16" t="s">
        <v>81</v>
      </c>
      <c r="AW201" s="16" t="s">
        <v>34</v>
      </c>
      <c r="AX201" s="16" t="s">
        <v>74</v>
      </c>
      <c r="AY201" s="183" t="s">
        <v>130</v>
      </c>
    </row>
    <row r="202" spans="2:51" s="13" customFormat="1">
      <c r="B202" s="160"/>
      <c r="D202" s="161" t="s">
        <v>141</v>
      </c>
      <c r="E202" s="162" t="s">
        <v>3</v>
      </c>
      <c r="F202" s="163" t="s">
        <v>240</v>
      </c>
      <c r="H202" s="164">
        <v>-0.68300000000000005</v>
      </c>
      <c r="L202" s="160"/>
      <c r="M202" s="165"/>
      <c r="N202" s="166"/>
      <c r="O202" s="166"/>
      <c r="P202" s="166"/>
      <c r="Q202" s="166"/>
      <c r="R202" s="166"/>
      <c r="S202" s="166"/>
      <c r="T202" s="167"/>
      <c r="AT202" s="162" t="s">
        <v>141</v>
      </c>
      <c r="AU202" s="162" t="s">
        <v>131</v>
      </c>
      <c r="AV202" s="13" t="s">
        <v>87</v>
      </c>
      <c r="AW202" s="13" t="s">
        <v>34</v>
      </c>
      <c r="AX202" s="13" t="s">
        <v>74</v>
      </c>
      <c r="AY202" s="162" t="s">
        <v>130</v>
      </c>
    </row>
    <row r="203" spans="2:51" s="16" customFormat="1">
      <c r="B203" s="182"/>
      <c r="D203" s="161" t="s">
        <v>141</v>
      </c>
      <c r="E203" s="183" t="s">
        <v>3</v>
      </c>
      <c r="F203" s="184" t="s">
        <v>201</v>
      </c>
      <c r="H203" s="183" t="s">
        <v>3</v>
      </c>
      <c r="L203" s="182"/>
      <c r="M203" s="185"/>
      <c r="N203" s="186"/>
      <c r="O203" s="186"/>
      <c r="P203" s="186"/>
      <c r="Q203" s="186"/>
      <c r="R203" s="186"/>
      <c r="S203" s="186"/>
      <c r="T203" s="187"/>
      <c r="AT203" s="183" t="s">
        <v>141</v>
      </c>
      <c r="AU203" s="183" t="s">
        <v>131</v>
      </c>
      <c r="AV203" s="16" t="s">
        <v>81</v>
      </c>
      <c r="AW203" s="16" t="s">
        <v>34</v>
      </c>
      <c r="AX203" s="16" t="s">
        <v>74</v>
      </c>
      <c r="AY203" s="183" t="s">
        <v>130</v>
      </c>
    </row>
    <row r="204" spans="2:51" s="13" customFormat="1">
      <c r="B204" s="160"/>
      <c r="D204" s="161" t="s">
        <v>141</v>
      </c>
      <c r="E204" s="162" t="s">
        <v>3</v>
      </c>
      <c r="F204" s="163" t="s">
        <v>241</v>
      </c>
      <c r="H204" s="164">
        <v>-0.59299999999999997</v>
      </c>
      <c r="L204" s="160"/>
      <c r="M204" s="165"/>
      <c r="N204" s="166"/>
      <c r="O204" s="166"/>
      <c r="P204" s="166"/>
      <c r="Q204" s="166"/>
      <c r="R204" s="166"/>
      <c r="S204" s="166"/>
      <c r="T204" s="167"/>
      <c r="AT204" s="162" t="s">
        <v>141</v>
      </c>
      <c r="AU204" s="162" t="s">
        <v>131</v>
      </c>
      <c r="AV204" s="13" t="s">
        <v>87</v>
      </c>
      <c r="AW204" s="13" t="s">
        <v>34</v>
      </c>
      <c r="AX204" s="13" t="s">
        <v>74</v>
      </c>
      <c r="AY204" s="162" t="s">
        <v>130</v>
      </c>
    </row>
    <row r="205" spans="2:51" s="16" customFormat="1">
      <c r="B205" s="182"/>
      <c r="D205" s="161" t="s">
        <v>141</v>
      </c>
      <c r="E205" s="183" t="s">
        <v>3</v>
      </c>
      <c r="F205" s="184" t="s">
        <v>203</v>
      </c>
      <c r="H205" s="183" t="s">
        <v>3</v>
      </c>
      <c r="L205" s="182"/>
      <c r="M205" s="185"/>
      <c r="N205" s="186"/>
      <c r="O205" s="186"/>
      <c r="P205" s="186"/>
      <c r="Q205" s="186"/>
      <c r="R205" s="186"/>
      <c r="S205" s="186"/>
      <c r="T205" s="187"/>
      <c r="AT205" s="183" t="s">
        <v>141</v>
      </c>
      <c r="AU205" s="183" t="s">
        <v>131</v>
      </c>
      <c r="AV205" s="16" t="s">
        <v>81</v>
      </c>
      <c r="AW205" s="16" t="s">
        <v>34</v>
      </c>
      <c r="AX205" s="16" t="s">
        <v>74</v>
      </c>
      <c r="AY205" s="183" t="s">
        <v>130</v>
      </c>
    </row>
    <row r="206" spans="2:51" s="13" customFormat="1">
      <c r="B206" s="160"/>
      <c r="D206" s="161" t="s">
        <v>141</v>
      </c>
      <c r="E206" s="162" t="s">
        <v>3</v>
      </c>
      <c r="F206" s="163" t="s">
        <v>242</v>
      </c>
      <c r="H206" s="164">
        <v>-2.8740000000000001</v>
      </c>
      <c r="L206" s="160"/>
      <c r="M206" s="165"/>
      <c r="N206" s="166"/>
      <c r="O206" s="166"/>
      <c r="P206" s="166"/>
      <c r="Q206" s="166"/>
      <c r="R206" s="166"/>
      <c r="S206" s="166"/>
      <c r="T206" s="167"/>
      <c r="AT206" s="162" t="s">
        <v>141</v>
      </c>
      <c r="AU206" s="162" t="s">
        <v>131</v>
      </c>
      <c r="AV206" s="13" t="s">
        <v>87</v>
      </c>
      <c r="AW206" s="13" t="s">
        <v>34</v>
      </c>
      <c r="AX206" s="13" t="s">
        <v>74</v>
      </c>
      <c r="AY206" s="162" t="s">
        <v>130</v>
      </c>
    </row>
    <row r="207" spans="2:51" s="16" customFormat="1">
      <c r="B207" s="182"/>
      <c r="D207" s="161" t="s">
        <v>141</v>
      </c>
      <c r="E207" s="183" t="s">
        <v>3</v>
      </c>
      <c r="F207" s="184" t="s">
        <v>205</v>
      </c>
      <c r="H207" s="183" t="s">
        <v>3</v>
      </c>
      <c r="L207" s="182"/>
      <c r="M207" s="185"/>
      <c r="N207" s="186"/>
      <c r="O207" s="186"/>
      <c r="P207" s="186"/>
      <c r="Q207" s="186"/>
      <c r="R207" s="186"/>
      <c r="S207" s="186"/>
      <c r="T207" s="187"/>
      <c r="AT207" s="183" t="s">
        <v>141</v>
      </c>
      <c r="AU207" s="183" t="s">
        <v>131</v>
      </c>
      <c r="AV207" s="16" t="s">
        <v>81</v>
      </c>
      <c r="AW207" s="16" t="s">
        <v>34</v>
      </c>
      <c r="AX207" s="16" t="s">
        <v>74</v>
      </c>
      <c r="AY207" s="183" t="s">
        <v>130</v>
      </c>
    </row>
    <row r="208" spans="2:51" s="13" customFormat="1">
      <c r="B208" s="160"/>
      <c r="D208" s="161" t="s">
        <v>141</v>
      </c>
      <c r="E208" s="162" t="s">
        <v>3</v>
      </c>
      <c r="F208" s="163" t="s">
        <v>243</v>
      </c>
      <c r="H208" s="164">
        <v>-0.152</v>
      </c>
      <c r="L208" s="160"/>
      <c r="M208" s="165"/>
      <c r="N208" s="166"/>
      <c r="O208" s="166"/>
      <c r="P208" s="166"/>
      <c r="Q208" s="166"/>
      <c r="R208" s="166"/>
      <c r="S208" s="166"/>
      <c r="T208" s="167"/>
      <c r="AT208" s="162" t="s">
        <v>141</v>
      </c>
      <c r="AU208" s="162" t="s">
        <v>131</v>
      </c>
      <c r="AV208" s="13" t="s">
        <v>87</v>
      </c>
      <c r="AW208" s="13" t="s">
        <v>34</v>
      </c>
      <c r="AX208" s="13" t="s">
        <v>74</v>
      </c>
      <c r="AY208" s="162" t="s">
        <v>130</v>
      </c>
    </row>
    <row r="209" spans="2:51" s="16" customFormat="1">
      <c r="B209" s="182"/>
      <c r="D209" s="161" t="s">
        <v>141</v>
      </c>
      <c r="E209" s="183" t="s">
        <v>3</v>
      </c>
      <c r="F209" s="184" t="s">
        <v>207</v>
      </c>
      <c r="H209" s="183" t="s">
        <v>3</v>
      </c>
      <c r="L209" s="182"/>
      <c r="M209" s="185"/>
      <c r="N209" s="186"/>
      <c r="O209" s="186"/>
      <c r="P209" s="186"/>
      <c r="Q209" s="186"/>
      <c r="R209" s="186"/>
      <c r="S209" s="186"/>
      <c r="T209" s="187"/>
      <c r="AT209" s="183" t="s">
        <v>141</v>
      </c>
      <c r="AU209" s="183" t="s">
        <v>131</v>
      </c>
      <c r="AV209" s="16" t="s">
        <v>81</v>
      </c>
      <c r="AW209" s="16" t="s">
        <v>34</v>
      </c>
      <c r="AX209" s="16" t="s">
        <v>74</v>
      </c>
      <c r="AY209" s="183" t="s">
        <v>130</v>
      </c>
    </row>
    <row r="210" spans="2:51" s="13" customFormat="1">
      <c r="B210" s="160"/>
      <c r="D210" s="161" t="s">
        <v>141</v>
      </c>
      <c r="E210" s="162" t="s">
        <v>3</v>
      </c>
      <c r="F210" s="163" t="s">
        <v>243</v>
      </c>
      <c r="H210" s="164">
        <v>-0.152</v>
      </c>
      <c r="L210" s="160"/>
      <c r="M210" s="165"/>
      <c r="N210" s="166"/>
      <c r="O210" s="166"/>
      <c r="P210" s="166"/>
      <c r="Q210" s="166"/>
      <c r="R210" s="166"/>
      <c r="S210" s="166"/>
      <c r="T210" s="167"/>
      <c r="AT210" s="162" t="s">
        <v>141</v>
      </c>
      <c r="AU210" s="162" t="s">
        <v>131</v>
      </c>
      <c r="AV210" s="13" t="s">
        <v>87</v>
      </c>
      <c r="AW210" s="13" t="s">
        <v>34</v>
      </c>
      <c r="AX210" s="13" t="s">
        <v>74</v>
      </c>
      <c r="AY210" s="162" t="s">
        <v>130</v>
      </c>
    </row>
    <row r="211" spans="2:51" s="16" customFormat="1">
      <c r="B211" s="182"/>
      <c r="D211" s="161" t="s">
        <v>141</v>
      </c>
      <c r="E211" s="183" t="s">
        <v>3</v>
      </c>
      <c r="F211" s="184" t="s">
        <v>208</v>
      </c>
      <c r="H211" s="183" t="s">
        <v>3</v>
      </c>
      <c r="L211" s="182"/>
      <c r="M211" s="185"/>
      <c r="N211" s="186"/>
      <c r="O211" s="186"/>
      <c r="P211" s="186"/>
      <c r="Q211" s="186"/>
      <c r="R211" s="186"/>
      <c r="S211" s="186"/>
      <c r="T211" s="187"/>
      <c r="AT211" s="183" t="s">
        <v>141</v>
      </c>
      <c r="AU211" s="183" t="s">
        <v>131</v>
      </c>
      <c r="AV211" s="16" t="s">
        <v>81</v>
      </c>
      <c r="AW211" s="16" t="s">
        <v>34</v>
      </c>
      <c r="AX211" s="16" t="s">
        <v>74</v>
      </c>
      <c r="AY211" s="183" t="s">
        <v>130</v>
      </c>
    </row>
    <row r="212" spans="2:51" s="13" customFormat="1">
      <c r="B212" s="160"/>
      <c r="D212" s="161" t="s">
        <v>141</v>
      </c>
      <c r="E212" s="162" t="s">
        <v>3</v>
      </c>
      <c r="F212" s="163" t="s">
        <v>244</v>
      </c>
      <c r="H212" s="164">
        <v>-4.3319999999999999</v>
      </c>
      <c r="L212" s="160"/>
      <c r="M212" s="165"/>
      <c r="N212" s="166"/>
      <c r="O212" s="166"/>
      <c r="P212" s="166"/>
      <c r="Q212" s="166"/>
      <c r="R212" s="166"/>
      <c r="S212" s="166"/>
      <c r="T212" s="167"/>
      <c r="AT212" s="162" t="s">
        <v>141</v>
      </c>
      <c r="AU212" s="162" t="s">
        <v>131</v>
      </c>
      <c r="AV212" s="13" t="s">
        <v>87</v>
      </c>
      <c r="AW212" s="13" t="s">
        <v>34</v>
      </c>
      <c r="AX212" s="13" t="s">
        <v>74</v>
      </c>
      <c r="AY212" s="162" t="s">
        <v>130</v>
      </c>
    </row>
    <row r="213" spans="2:51" s="16" customFormat="1">
      <c r="B213" s="182"/>
      <c r="D213" s="161" t="s">
        <v>141</v>
      </c>
      <c r="E213" s="183" t="s">
        <v>3</v>
      </c>
      <c r="F213" s="184" t="s">
        <v>210</v>
      </c>
      <c r="H213" s="183" t="s">
        <v>3</v>
      </c>
      <c r="L213" s="182"/>
      <c r="M213" s="185"/>
      <c r="N213" s="186"/>
      <c r="O213" s="186"/>
      <c r="P213" s="186"/>
      <c r="Q213" s="186"/>
      <c r="R213" s="186"/>
      <c r="S213" s="186"/>
      <c r="T213" s="187"/>
      <c r="AT213" s="183" t="s">
        <v>141</v>
      </c>
      <c r="AU213" s="183" t="s">
        <v>131</v>
      </c>
      <c r="AV213" s="16" t="s">
        <v>81</v>
      </c>
      <c r="AW213" s="16" t="s">
        <v>34</v>
      </c>
      <c r="AX213" s="16" t="s">
        <v>74</v>
      </c>
      <c r="AY213" s="183" t="s">
        <v>130</v>
      </c>
    </row>
    <row r="214" spans="2:51" s="13" customFormat="1">
      <c r="B214" s="160"/>
      <c r="D214" s="161" t="s">
        <v>141</v>
      </c>
      <c r="E214" s="162" t="s">
        <v>3</v>
      </c>
      <c r="F214" s="163" t="s">
        <v>245</v>
      </c>
      <c r="H214" s="164">
        <v>-2.9630000000000001</v>
      </c>
      <c r="L214" s="160"/>
      <c r="M214" s="165"/>
      <c r="N214" s="166"/>
      <c r="O214" s="166"/>
      <c r="P214" s="166"/>
      <c r="Q214" s="166"/>
      <c r="R214" s="166"/>
      <c r="S214" s="166"/>
      <c r="T214" s="167"/>
      <c r="AT214" s="162" t="s">
        <v>141</v>
      </c>
      <c r="AU214" s="162" t="s">
        <v>131</v>
      </c>
      <c r="AV214" s="13" t="s">
        <v>87</v>
      </c>
      <c r="AW214" s="13" t="s">
        <v>34</v>
      </c>
      <c r="AX214" s="13" t="s">
        <v>74</v>
      </c>
      <c r="AY214" s="162" t="s">
        <v>130</v>
      </c>
    </row>
    <row r="215" spans="2:51" s="14" customFormat="1">
      <c r="B215" s="168"/>
      <c r="D215" s="161" t="s">
        <v>141</v>
      </c>
      <c r="E215" s="169" t="s">
        <v>3</v>
      </c>
      <c r="F215" s="170" t="s">
        <v>144</v>
      </c>
      <c r="H215" s="171">
        <v>-13.934000000000001</v>
      </c>
      <c r="L215" s="168"/>
      <c r="M215" s="172"/>
      <c r="N215" s="173"/>
      <c r="O215" s="173"/>
      <c r="P215" s="173"/>
      <c r="Q215" s="173"/>
      <c r="R215" s="173"/>
      <c r="S215" s="173"/>
      <c r="T215" s="174"/>
      <c r="AT215" s="169" t="s">
        <v>141</v>
      </c>
      <c r="AU215" s="169" t="s">
        <v>131</v>
      </c>
      <c r="AV215" s="14" t="s">
        <v>131</v>
      </c>
      <c r="AW215" s="14" t="s">
        <v>34</v>
      </c>
      <c r="AX215" s="14" t="s">
        <v>74</v>
      </c>
      <c r="AY215" s="169" t="s">
        <v>130</v>
      </c>
    </row>
    <row r="216" spans="2:51" s="16" customFormat="1">
      <c r="B216" s="182"/>
      <c r="D216" s="161" t="s">
        <v>141</v>
      </c>
      <c r="E216" s="183" t="s">
        <v>3</v>
      </c>
      <c r="F216" s="184" t="s">
        <v>246</v>
      </c>
      <c r="H216" s="183" t="s">
        <v>3</v>
      </c>
      <c r="L216" s="182"/>
      <c r="M216" s="185"/>
      <c r="N216" s="186"/>
      <c r="O216" s="186"/>
      <c r="P216" s="186"/>
      <c r="Q216" s="186"/>
      <c r="R216" s="186"/>
      <c r="S216" s="186"/>
      <c r="T216" s="187"/>
      <c r="AT216" s="183" t="s">
        <v>141</v>
      </c>
      <c r="AU216" s="183" t="s">
        <v>131</v>
      </c>
      <c r="AV216" s="16" t="s">
        <v>81</v>
      </c>
      <c r="AW216" s="16" t="s">
        <v>34</v>
      </c>
      <c r="AX216" s="16" t="s">
        <v>74</v>
      </c>
      <c r="AY216" s="183" t="s">
        <v>130</v>
      </c>
    </row>
    <row r="217" spans="2:51" s="13" customFormat="1">
      <c r="B217" s="160"/>
      <c r="D217" s="161" t="s">
        <v>141</v>
      </c>
      <c r="E217" s="162" t="s">
        <v>3</v>
      </c>
      <c r="F217" s="163" t="s">
        <v>247</v>
      </c>
      <c r="H217" s="164">
        <v>1.77</v>
      </c>
      <c r="L217" s="160"/>
      <c r="M217" s="165"/>
      <c r="N217" s="166"/>
      <c r="O217" s="166"/>
      <c r="P217" s="166"/>
      <c r="Q217" s="166"/>
      <c r="R217" s="166"/>
      <c r="S217" s="166"/>
      <c r="T217" s="167"/>
      <c r="AT217" s="162" t="s">
        <v>141</v>
      </c>
      <c r="AU217" s="162" t="s">
        <v>131</v>
      </c>
      <c r="AV217" s="13" t="s">
        <v>87</v>
      </c>
      <c r="AW217" s="13" t="s">
        <v>34</v>
      </c>
      <c r="AX217" s="13" t="s">
        <v>74</v>
      </c>
      <c r="AY217" s="162" t="s">
        <v>130</v>
      </c>
    </row>
    <row r="218" spans="2:51" s="14" customFormat="1">
      <c r="B218" s="168"/>
      <c r="D218" s="161" t="s">
        <v>141</v>
      </c>
      <c r="E218" s="169" t="s">
        <v>3</v>
      </c>
      <c r="F218" s="170" t="s">
        <v>144</v>
      </c>
      <c r="H218" s="171">
        <v>1.77</v>
      </c>
      <c r="L218" s="168"/>
      <c r="M218" s="172"/>
      <c r="N218" s="173"/>
      <c r="O218" s="173"/>
      <c r="P218" s="173"/>
      <c r="Q218" s="173"/>
      <c r="R218" s="173"/>
      <c r="S218" s="173"/>
      <c r="T218" s="174"/>
      <c r="AT218" s="169" t="s">
        <v>141</v>
      </c>
      <c r="AU218" s="169" t="s">
        <v>131</v>
      </c>
      <c r="AV218" s="14" t="s">
        <v>131</v>
      </c>
      <c r="AW218" s="14" t="s">
        <v>34</v>
      </c>
      <c r="AX218" s="14" t="s">
        <v>74</v>
      </c>
      <c r="AY218" s="169" t="s">
        <v>130</v>
      </c>
    </row>
    <row r="219" spans="2:51" s="16" customFormat="1">
      <c r="B219" s="182"/>
      <c r="D219" s="161" t="s">
        <v>141</v>
      </c>
      <c r="E219" s="183" t="s">
        <v>3</v>
      </c>
      <c r="F219" s="184" t="s">
        <v>178</v>
      </c>
      <c r="H219" s="183" t="s">
        <v>3</v>
      </c>
      <c r="L219" s="182"/>
      <c r="M219" s="185"/>
      <c r="N219" s="186"/>
      <c r="O219" s="186"/>
      <c r="P219" s="186"/>
      <c r="Q219" s="186"/>
      <c r="R219" s="186"/>
      <c r="S219" s="186"/>
      <c r="T219" s="187"/>
      <c r="AT219" s="183" t="s">
        <v>141</v>
      </c>
      <c r="AU219" s="183" t="s">
        <v>131</v>
      </c>
      <c r="AV219" s="16" t="s">
        <v>81</v>
      </c>
      <c r="AW219" s="16" t="s">
        <v>34</v>
      </c>
      <c r="AX219" s="16" t="s">
        <v>74</v>
      </c>
      <c r="AY219" s="183" t="s">
        <v>130</v>
      </c>
    </row>
    <row r="220" spans="2:51" s="16" customFormat="1">
      <c r="B220" s="182"/>
      <c r="D220" s="161" t="s">
        <v>141</v>
      </c>
      <c r="E220" s="183" t="s">
        <v>3</v>
      </c>
      <c r="F220" s="184" t="s">
        <v>232</v>
      </c>
      <c r="H220" s="183" t="s">
        <v>3</v>
      </c>
      <c r="L220" s="182"/>
      <c r="M220" s="185"/>
      <c r="N220" s="186"/>
      <c r="O220" s="186"/>
      <c r="P220" s="186"/>
      <c r="Q220" s="186"/>
      <c r="R220" s="186"/>
      <c r="S220" s="186"/>
      <c r="T220" s="187"/>
      <c r="AT220" s="183" t="s">
        <v>141</v>
      </c>
      <c r="AU220" s="183" t="s">
        <v>131</v>
      </c>
      <c r="AV220" s="16" t="s">
        <v>81</v>
      </c>
      <c r="AW220" s="16" t="s">
        <v>34</v>
      </c>
      <c r="AX220" s="16" t="s">
        <v>74</v>
      </c>
      <c r="AY220" s="183" t="s">
        <v>130</v>
      </c>
    </row>
    <row r="221" spans="2:51" s="16" customFormat="1">
      <c r="B221" s="182"/>
      <c r="D221" s="161" t="s">
        <v>141</v>
      </c>
      <c r="E221" s="183" t="s">
        <v>3</v>
      </c>
      <c r="F221" s="184" t="s">
        <v>180</v>
      </c>
      <c r="H221" s="183" t="s">
        <v>3</v>
      </c>
      <c r="L221" s="182"/>
      <c r="M221" s="185"/>
      <c r="N221" s="186"/>
      <c r="O221" s="186"/>
      <c r="P221" s="186"/>
      <c r="Q221" s="186"/>
      <c r="R221" s="186"/>
      <c r="S221" s="186"/>
      <c r="T221" s="187"/>
      <c r="AT221" s="183" t="s">
        <v>141</v>
      </c>
      <c r="AU221" s="183" t="s">
        <v>131</v>
      </c>
      <c r="AV221" s="16" t="s">
        <v>81</v>
      </c>
      <c r="AW221" s="16" t="s">
        <v>34</v>
      </c>
      <c r="AX221" s="16" t="s">
        <v>74</v>
      </c>
      <c r="AY221" s="183" t="s">
        <v>130</v>
      </c>
    </row>
    <row r="222" spans="2:51" s="16" customFormat="1">
      <c r="B222" s="182"/>
      <c r="D222" s="161" t="s">
        <v>141</v>
      </c>
      <c r="E222" s="183" t="s">
        <v>3</v>
      </c>
      <c r="F222" s="184" t="s">
        <v>181</v>
      </c>
      <c r="H222" s="183" t="s">
        <v>3</v>
      </c>
      <c r="L222" s="182"/>
      <c r="M222" s="185"/>
      <c r="N222" s="186"/>
      <c r="O222" s="186"/>
      <c r="P222" s="186"/>
      <c r="Q222" s="186"/>
      <c r="R222" s="186"/>
      <c r="S222" s="186"/>
      <c r="T222" s="187"/>
      <c r="AT222" s="183" t="s">
        <v>141</v>
      </c>
      <c r="AU222" s="183" t="s">
        <v>131</v>
      </c>
      <c r="AV222" s="16" t="s">
        <v>81</v>
      </c>
      <c r="AW222" s="16" t="s">
        <v>34</v>
      </c>
      <c r="AX222" s="16" t="s">
        <v>74</v>
      </c>
      <c r="AY222" s="183" t="s">
        <v>130</v>
      </c>
    </row>
    <row r="223" spans="2:51" s="13" customFormat="1">
      <c r="B223" s="160"/>
      <c r="D223" s="161" t="s">
        <v>141</v>
      </c>
      <c r="E223" s="162" t="s">
        <v>3</v>
      </c>
      <c r="F223" s="163" t="s">
        <v>248</v>
      </c>
      <c r="H223" s="164">
        <v>0.13700000000000001</v>
      </c>
      <c r="L223" s="160"/>
      <c r="M223" s="165"/>
      <c r="N223" s="166"/>
      <c r="O223" s="166"/>
      <c r="P223" s="166"/>
      <c r="Q223" s="166"/>
      <c r="R223" s="166"/>
      <c r="S223" s="166"/>
      <c r="T223" s="167"/>
      <c r="AT223" s="162" t="s">
        <v>141</v>
      </c>
      <c r="AU223" s="162" t="s">
        <v>131</v>
      </c>
      <c r="AV223" s="13" t="s">
        <v>87</v>
      </c>
      <c r="AW223" s="13" t="s">
        <v>34</v>
      </c>
      <c r="AX223" s="13" t="s">
        <v>74</v>
      </c>
      <c r="AY223" s="162" t="s">
        <v>130</v>
      </c>
    </row>
    <row r="224" spans="2:51" s="16" customFormat="1">
      <c r="B224" s="182"/>
      <c r="D224" s="161" t="s">
        <v>141</v>
      </c>
      <c r="E224" s="183" t="s">
        <v>3</v>
      </c>
      <c r="F224" s="184" t="s">
        <v>183</v>
      </c>
      <c r="H224" s="183" t="s">
        <v>3</v>
      </c>
      <c r="L224" s="182"/>
      <c r="M224" s="185"/>
      <c r="N224" s="186"/>
      <c r="O224" s="186"/>
      <c r="P224" s="186"/>
      <c r="Q224" s="186"/>
      <c r="R224" s="186"/>
      <c r="S224" s="186"/>
      <c r="T224" s="187"/>
      <c r="AT224" s="183" t="s">
        <v>141</v>
      </c>
      <c r="AU224" s="183" t="s">
        <v>131</v>
      </c>
      <c r="AV224" s="16" t="s">
        <v>81</v>
      </c>
      <c r="AW224" s="16" t="s">
        <v>34</v>
      </c>
      <c r="AX224" s="16" t="s">
        <v>74</v>
      </c>
      <c r="AY224" s="183" t="s">
        <v>130</v>
      </c>
    </row>
    <row r="225" spans="2:51" s="13" customFormat="1">
      <c r="B225" s="160"/>
      <c r="D225" s="161" t="s">
        <v>141</v>
      </c>
      <c r="E225" s="162" t="s">
        <v>3</v>
      </c>
      <c r="F225" s="163" t="s">
        <v>248</v>
      </c>
      <c r="H225" s="164">
        <v>0.13700000000000001</v>
      </c>
      <c r="L225" s="160"/>
      <c r="M225" s="165"/>
      <c r="N225" s="166"/>
      <c r="O225" s="166"/>
      <c r="P225" s="166"/>
      <c r="Q225" s="166"/>
      <c r="R225" s="166"/>
      <c r="S225" s="166"/>
      <c r="T225" s="167"/>
      <c r="AT225" s="162" t="s">
        <v>141</v>
      </c>
      <c r="AU225" s="162" t="s">
        <v>131</v>
      </c>
      <c r="AV225" s="13" t="s">
        <v>87</v>
      </c>
      <c r="AW225" s="13" t="s">
        <v>34</v>
      </c>
      <c r="AX225" s="13" t="s">
        <v>74</v>
      </c>
      <c r="AY225" s="162" t="s">
        <v>130</v>
      </c>
    </row>
    <row r="226" spans="2:51" s="16" customFormat="1">
      <c r="B226" s="182"/>
      <c r="D226" s="161" t="s">
        <v>141</v>
      </c>
      <c r="E226" s="183" t="s">
        <v>3</v>
      </c>
      <c r="F226" s="184" t="s">
        <v>185</v>
      </c>
      <c r="H226" s="183" t="s">
        <v>3</v>
      </c>
      <c r="L226" s="182"/>
      <c r="M226" s="185"/>
      <c r="N226" s="186"/>
      <c r="O226" s="186"/>
      <c r="P226" s="186"/>
      <c r="Q226" s="186"/>
      <c r="R226" s="186"/>
      <c r="S226" s="186"/>
      <c r="T226" s="187"/>
      <c r="AT226" s="183" t="s">
        <v>141</v>
      </c>
      <c r="AU226" s="183" t="s">
        <v>131</v>
      </c>
      <c r="AV226" s="16" t="s">
        <v>81</v>
      </c>
      <c r="AW226" s="16" t="s">
        <v>34</v>
      </c>
      <c r="AX226" s="16" t="s">
        <v>74</v>
      </c>
      <c r="AY226" s="183" t="s">
        <v>130</v>
      </c>
    </row>
    <row r="227" spans="2:51" s="13" customFormat="1">
      <c r="B227" s="160"/>
      <c r="D227" s="161" t="s">
        <v>141</v>
      </c>
      <c r="E227" s="162" t="s">
        <v>3</v>
      </c>
      <c r="F227" s="163" t="s">
        <v>249</v>
      </c>
      <c r="H227" s="164">
        <v>1.5129999999999999</v>
      </c>
      <c r="L227" s="160"/>
      <c r="M227" s="165"/>
      <c r="N227" s="166"/>
      <c r="O227" s="166"/>
      <c r="P227" s="166"/>
      <c r="Q227" s="166"/>
      <c r="R227" s="166"/>
      <c r="S227" s="166"/>
      <c r="T227" s="167"/>
      <c r="AT227" s="162" t="s">
        <v>141</v>
      </c>
      <c r="AU227" s="162" t="s">
        <v>131</v>
      </c>
      <c r="AV227" s="13" t="s">
        <v>87</v>
      </c>
      <c r="AW227" s="13" t="s">
        <v>34</v>
      </c>
      <c r="AX227" s="13" t="s">
        <v>74</v>
      </c>
      <c r="AY227" s="162" t="s">
        <v>130</v>
      </c>
    </row>
    <row r="228" spans="2:51" s="14" customFormat="1">
      <c r="B228" s="168"/>
      <c r="D228" s="161" t="s">
        <v>141</v>
      </c>
      <c r="E228" s="169" t="s">
        <v>3</v>
      </c>
      <c r="F228" s="170" t="s">
        <v>144</v>
      </c>
      <c r="H228" s="171">
        <v>1.7869999999999999</v>
      </c>
      <c r="L228" s="168"/>
      <c r="M228" s="172"/>
      <c r="N228" s="173"/>
      <c r="O228" s="173"/>
      <c r="P228" s="173"/>
      <c r="Q228" s="173"/>
      <c r="R228" s="173"/>
      <c r="S228" s="173"/>
      <c r="T228" s="174"/>
      <c r="AT228" s="169" t="s">
        <v>141</v>
      </c>
      <c r="AU228" s="169" t="s">
        <v>131</v>
      </c>
      <c r="AV228" s="14" t="s">
        <v>131</v>
      </c>
      <c r="AW228" s="14" t="s">
        <v>34</v>
      </c>
      <c r="AX228" s="14" t="s">
        <v>74</v>
      </c>
      <c r="AY228" s="169" t="s">
        <v>130</v>
      </c>
    </row>
    <row r="229" spans="2:51" s="16" customFormat="1">
      <c r="B229" s="182"/>
      <c r="D229" s="161" t="s">
        <v>141</v>
      </c>
      <c r="E229" s="183" t="s">
        <v>3</v>
      </c>
      <c r="F229" s="184" t="s">
        <v>187</v>
      </c>
      <c r="H229" s="183" t="s">
        <v>3</v>
      </c>
      <c r="L229" s="182"/>
      <c r="M229" s="185"/>
      <c r="N229" s="186"/>
      <c r="O229" s="186"/>
      <c r="P229" s="186"/>
      <c r="Q229" s="186"/>
      <c r="R229" s="186"/>
      <c r="S229" s="186"/>
      <c r="T229" s="187"/>
      <c r="AT229" s="183" t="s">
        <v>141</v>
      </c>
      <c r="AU229" s="183" t="s">
        <v>131</v>
      </c>
      <c r="AV229" s="16" t="s">
        <v>81</v>
      </c>
      <c r="AW229" s="16" t="s">
        <v>34</v>
      </c>
      <c r="AX229" s="16" t="s">
        <v>74</v>
      </c>
      <c r="AY229" s="183" t="s">
        <v>130</v>
      </c>
    </row>
    <row r="230" spans="2:51" s="16" customFormat="1">
      <c r="B230" s="182"/>
      <c r="D230" s="161" t="s">
        <v>141</v>
      </c>
      <c r="E230" s="183" t="s">
        <v>3</v>
      </c>
      <c r="F230" s="184" t="s">
        <v>188</v>
      </c>
      <c r="H230" s="183" t="s">
        <v>3</v>
      </c>
      <c r="L230" s="182"/>
      <c r="M230" s="185"/>
      <c r="N230" s="186"/>
      <c r="O230" s="186"/>
      <c r="P230" s="186"/>
      <c r="Q230" s="186"/>
      <c r="R230" s="186"/>
      <c r="S230" s="186"/>
      <c r="T230" s="187"/>
      <c r="AT230" s="183" t="s">
        <v>141</v>
      </c>
      <c r="AU230" s="183" t="s">
        <v>131</v>
      </c>
      <c r="AV230" s="16" t="s">
        <v>81</v>
      </c>
      <c r="AW230" s="16" t="s">
        <v>34</v>
      </c>
      <c r="AX230" s="16" t="s">
        <v>74</v>
      </c>
      <c r="AY230" s="183" t="s">
        <v>130</v>
      </c>
    </row>
    <row r="231" spans="2:51" s="13" customFormat="1">
      <c r="B231" s="160"/>
      <c r="D231" s="161" t="s">
        <v>141</v>
      </c>
      <c r="E231" s="162" t="s">
        <v>3</v>
      </c>
      <c r="F231" s="163" t="s">
        <v>250</v>
      </c>
      <c r="H231" s="164">
        <v>4.9720000000000004</v>
      </c>
      <c r="L231" s="160"/>
      <c r="M231" s="165"/>
      <c r="N231" s="166"/>
      <c r="O231" s="166"/>
      <c r="P231" s="166"/>
      <c r="Q231" s="166"/>
      <c r="R231" s="166"/>
      <c r="S231" s="166"/>
      <c r="T231" s="167"/>
      <c r="AT231" s="162" t="s">
        <v>141</v>
      </c>
      <c r="AU231" s="162" t="s">
        <v>131</v>
      </c>
      <c r="AV231" s="13" t="s">
        <v>87</v>
      </c>
      <c r="AW231" s="13" t="s">
        <v>34</v>
      </c>
      <c r="AX231" s="13" t="s">
        <v>74</v>
      </c>
      <c r="AY231" s="162" t="s">
        <v>130</v>
      </c>
    </row>
    <row r="232" spans="2:51" s="16" customFormat="1">
      <c r="B232" s="182"/>
      <c r="D232" s="161" t="s">
        <v>141</v>
      </c>
      <c r="E232" s="183" t="s">
        <v>3</v>
      </c>
      <c r="F232" s="184" t="s">
        <v>190</v>
      </c>
      <c r="H232" s="183" t="s">
        <v>3</v>
      </c>
      <c r="L232" s="182"/>
      <c r="M232" s="185"/>
      <c r="N232" s="186"/>
      <c r="O232" s="186"/>
      <c r="P232" s="186"/>
      <c r="Q232" s="186"/>
      <c r="R232" s="186"/>
      <c r="S232" s="186"/>
      <c r="T232" s="187"/>
      <c r="AT232" s="183" t="s">
        <v>141</v>
      </c>
      <c r="AU232" s="183" t="s">
        <v>131</v>
      </c>
      <c r="AV232" s="16" t="s">
        <v>81</v>
      </c>
      <c r="AW232" s="16" t="s">
        <v>34</v>
      </c>
      <c r="AX232" s="16" t="s">
        <v>74</v>
      </c>
      <c r="AY232" s="183" t="s">
        <v>130</v>
      </c>
    </row>
    <row r="233" spans="2:51" s="13" customFormat="1">
      <c r="B233" s="160"/>
      <c r="D233" s="161" t="s">
        <v>141</v>
      </c>
      <c r="E233" s="162" t="s">
        <v>3</v>
      </c>
      <c r="F233" s="163" t="s">
        <v>251</v>
      </c>
      <c r="H233" s="164">
        <v>2.09</v>
      </c>
      <c r="L233" s="160"/>
      <c r="M233" s="165"/>
      <c r="N233" s="166"/>
      <c r="O233" s="166"/>
      <c r="P233" s="166"/>
      <c r="Q233" s="166"/>
      <c r="R233" s="166"/>
      <c r="S233" s="166"/>
      <c r="T233" s="167"/>
      <c r="AT233" s="162" t="s">
        <v>141</v>
      </c>
      <c r="AU233" s="162" t="s">
        <v>131</v>
      </c>
      <c r="AV233" s="13" t="s">
        <v>87</v>
      </c>
      <c r="AW233" s="13" t="s">
        <v>34</v>
      </c>
      <c r="AX233" s="13" t="s">
        <v>74</v>
      </c>
      <c r="AY233" s="162" t="s">
        <v>130</v>
      </c>
    </row>
    <row r="234" spans="2:51" s="16" customFormat="1">
      <c r="B234" s="182"/>
      <c r="D234" s="161" t="s">
        <v>141</v>
      </c>
      <c r="E234" s="183" t="s">
        <v>3</v>
      </c>
      <c r="F234" s="184" t="s">
        <v>192</v>
      </c>
      <c r="H234" s="183" t="s">
        <v>3</v>
      </c>
      <c r="L234" s="182"/>
      <c r="M234" s="185"/>
      <c r="N234" s="186"/>
      <c r="O234" s="186"/>
      <c r="P234" s="186"/>
      <c r="Q234" s="186"/>
      <c r="R234" s="186"/>
      <c r="S234" s="186"/>
      <c r="T234" s="187"/>
      <c r="AT234" s="183" t="s">
        <v>141</v>
      </c>
      <c r="AU234" s="183" t="s">
        <v>131</v>
      </c>
      <c r="AV234" s="16" t="s">
        <v>81</v>
      </c>
      <c r="AW234" s="16" t="s">
        <v>34</v>
      </c>
      <c r="AX234" s="16" t="s">
        <v>74</v>
      </c>
      <c r="AY234" s="183" t="s">
        <v>130</v>
      </c>
    </row>
    <row r="235" spans="2:51" s="13" customFormat="1">
      <c r="B235" s="160"/>
      <c r="D235" s="161" t="s">
        <v>141</v>
      </c>
      <c r="E235" s="162" t="s">
        <v>3</v>
      </c>
      <c r="F235" s="163" t="s">
        <v>252</v>
      </c>
      <c r="H235" s="164">
        <v>0.85399999999999998</v>
      </c>
      <c r="L235" s="160"/>
      <c r="M235" s="165"/>
      <c r="N235" s="166"/>
      <c r="O235" s="166"/>
      <c r="P235" s="166"/>
      <c r="Q235" s="166"/>
      <c r="R235" s="166"/>
      <c r="S235" s="166"/>
      <c r="T235" s="167"/>
      <c r="AT235" s="162" t="s">
        <v>141</v>
      </c>
      <c r="AU235" s="162" t="s">
        <v>131</v>
      </c>
      <c r="AV235" s="13" t="s">
        <v>87</v>
      </c>
      <c r="AW235" s="13" t="s">
        <v>34</v>
      </c>
      <c r="AX235" s="13" t="s">
        <v>74</v>
      </c>
      <c r="AY235" s="162" t="s">
        <v>130</v>
      </c>
    </row>
    <row r="236" spans="2:51" s="14" customFormat="1">
      <c r="B236" s="168"/>
      <c r="D236" s="161" t="s">
        <v>141</v>
      </c>
      <c r="E236" s="169" t="s">
        <v>3</v>
      </c>
      <c r="F236" s="170" t="s">
        <v>144</v>
      </c>
      <c r="H236" s="171">
        <v>7.9160000000000004</v>
      </c>
      <c r="L236" s="168"/>
      <c r="M236" s="172"/>
      <c r="N236" s="173"/>
      <c r="O236" s="173"/>
      <c r="P236" s="173"/>
      <c r="Q236" s="173"/>
      <c r="R236" s="173"/>
      <c r="S236" s="173"/>
      <c r="T236" s="174"/>
      <c r="AT236" s="169" t="s">
        <v>141</v>
      </c>
      <c r="AU236" s="169" t="s">
        <v>131</v>
      </c>
      <c r="AV236" s="14" t="s">
        <v>131</v>
      </c>
      <c r="AW236" s="14" t="s">
        <v>34</v>
      </c>
      <c r="AX236" s="14" t="s">
        <v>74</v>
      </c>
      <c r="AY236" s="169" t="s">
        <v>130</v>
      </c>
    </row>
    <row r="237" spans="2:51" s="16" customFormat="1">
      <c r="B237" s="182"/>
      <c r="D237" s="161" t="s">
        <v>141</v>
      </c>
      <c r="E237" s="183" t="s">
        <v>3</v>
      </c>
      <c r="F237" s="184" t="s">
        <v>194</v>
      </c>
      <c r="H237" s="183" t="s">
        <v>3</v>
      </c>
      <c r="L237" s="182"/>
      <c r="M237" s="185"/>
      <c r="N237" s="186"/>
      <c r="O237" s="186"/>
      <c r="P237" s="186"/>
      <c r="Q237" s="186"/>
      <c r="R237" s="186"/>
      <c r="S237" s="186"/>
      <c r="T237" s="187"/>
      <c r="AT237" s="183" t="s">
        <v>141</v>
      </c>
      <c r="AU237" s="183" t="s">
        <v>131</v>
      </c>
      <c r="AV237" s="16" t="s">
        <v>81</v>
      </c>
      <c r="AW237" s="16" t="s">
        <v>34</v>
      </c>
      <c r="AX237" s="16" t="s">
        <v>74</v>
      </c>
      <c r="AY237" s="183" t="s">
        <v>130</v>
      </c>
    </row>
    <row r="238" spans="2:51" s="16" customFormat="1">
      <c r="B238" s="182"/>
      <c r="D238" s="161" t="s">
        <v>141</v>
      </c>
      <c r="E238" s="183" t="s">
        <v>3</v>
      </c>
      <c r="F238" s="184" t="s">
        <v>195</v>
      </c>
      <c r="H238" s="183" t="s">
        <v>3</v>
      </c>
      <c r="L238" s="182"/>
      <c r="M238" s="185"/>
      <c r="N238" s="186"/>
      <c r="O238" s="186"/>
      <c r="P238" s="186"/>
      <c r="Q238" s="186"/>
      <c r="R238" s="186"/>
      <c r="S238" s="186"/>
      <c r="T238" s="187"/>
      <c r="AT238" s="183" t="s">
        <v>141</v>
      </c>
      <c r="AU238" s="183" t="s">
        <v>131</v>
      </c>
      <c r="AV238" s="16" t="s">
        <v>81</v>
      </c>
      <c r="AW238" s="16" t="s">
        <v>34</v>
      </c>
      <c r="AX238" s="16" t="s">
        <v>74</v>
      </c>
      <c r="AY238" s="183" t="s">
        <v>130</v>
      </c>
    </row>
    <row r="239" spans="2:51" s="13" customFormat="1">
      <c r="B239" s="160"/>
      <c r="D239" s="161" t="s">
        <v>141</v>
      </c>
      <c r="E239" s="162" t="s">
        <v>3</v>
      </c>
      <c r="F239" s="163" t="s">
        <v>253</v>
      </c>
      <c r="H239" s="164">
        <v>0.64900000000000002</v>
      </c>
      <c r="L239" s="160"/>
      <c r="M239" s="165"/>
      <c r="N239" s="166"/>
      <c r="O239" s="166"/>
      <c r="P239" s="166"/>
      <c r="Q239" s="166"/>
      <c r="R239" s="166"/>
      <c r="S239" s="166"/>
      <c r="T239" s="167"/>
      <c r="AT239" s="162" t="s">
        <v>141</v>
      </c>
      <c r="AU239" s="162" t="s">
        <v>131</v>
      </c>
      <c r="AV239" s="13" t="s">
        <v>87</v>
      </c>
      <c r="AW239" s="13" t="s">
        <v>34</v>
      </c>
      <c r="AX239" s="13" t="s">
        <v>74</v>
      </c>
      <c r="AY239" s="162" t="s">
        <v>130</v>
      </c>
    </row>
    <row r="240" spans="2:51" s="16" customFormat="1">
      <c r="B240" s="182"/>
      <c r="D240" s="161" t="s">
        <v>141</v>
      </c>
      <c r="E240" s="183" t="s">
        <v>3</v>
      </c>
      <c r="F240" s="184" t="s">
        <v>197</v>
      </c>
      <c r="H240" s="183" t="s">
        <v>3</v>
      </c>
      <c r="L240" s="182"/>
      <c r="M240" s="185"/>
      <c r="N240" s="186"/>
      <c r="O240" s="186"/>
      <c r="P240" s="186"/>
      <c r="Q240" s="186"/>
      <c r="R240" s="186"/>
      <c r="S240" s="186"/>
      <c r="T240" s="187"/>
      <c r="AT240" s="183" t="s">
        <v>141</v>
      </c>
      <c r="AU240" s="183" t="s">
        <v>131</v>
      </c>
      <c r="AV240" s="16" t="s">
        <v>81</v>
      </c>
      <c r="AW240" s="16" t="s">
        <v>34</v>
      </c>
      <c r="AX240" s="16" t="s">
        <v>74</v>
      </c>
      <c r="AY240" s="183" t="s">
        <v>130</v>
      </c>
    </row>
    <row r="241" spans="2:51" s="13" customFormat="1">
      <c r="B241" s="160"/>
      <c r="D241" s="161" t="s">
        <v>141</v>
      </c>
      <c r="E241" s="162" t="s">
        <v>3</v>
      </c>
      <c r="F241" s="163" t="s">
        <v>254</v>
      </c>
      <c r="H241" s="164">
        <v>0.80700000000000005</v>
      </c>
      <c r="L241" s="160"/>
      <c r="M241" s="165"/>
      <c r="N241" s="166"/>
      <c r="O241" s="166"/>
      <c r="P241" s="166"/>
      <c r="Q241" s="166"/>
      <c r="R241" s="166"/>
      <c r="S241" s="166"/>
      <c r="T241" s="167"/>
      <c r="AT241" s="162" t="s">
        <v>141</v>
      </c>
      <c r="AU241" s="162" t="s">
        <v>131</v>
      </c>
      <c r="AV241" s="13" t="s">
        <v>87</v>
      </c>
      <c r="AW241" s="13" t="s">
        <v>34</v>
      </c>
      <c r="AX241" s="13" t="s">
        <v>74</v>
      </c>
      <c r="AY241" s="162" t="s">
        <v>130</v>
      </c>
    </row>
    <row r="242" spans="2:51" s="16" customFormat="1">
      <c r="B242" s="182"/>
      <c r="D242" s="161" t="s">
        <v>141</v>
      </c>
      <c r="E242" s="183" t="s">
        <v>3</v>
      </c>
      <c r="F242" s="184" t="s">
        <v>199</v>
      </c>
      <c r="H242" s="183" t="s">
        <v>3</v>
      </c>
      <c r="L242" s="182"/>
      <c r="M242" s="185"/>
      <c r="N242" s="186"/>
      <c r="O242" s="186"/>
      <c r="P242" s="186"/>
      <c r="Q242" s="186"/>
      <c r="R242" s="186"/>
      <c r="S242" s="186"/>
      <c r="T242" s="187"/>
      <c r="AT242" s="183" t="s">
        <v>141</v>
      </c>
      <c r="AU242" s="183" t="s">
        <v>131</v>
      </c>
      <c r="AV242" s="16" t="s">
        <v>81</v>
      </c>
      <c r="AW242" s="16" t="s">
        <v>34</v>
      </c>
      <c r="AX242" s="16" t="s">
        <v>74</v>
      </c>
      <c r="AY242" s="183" t="s">
        <v>130</v>
      </c>
    </row>
    <row r="243" spans="2:51" s="13" customFormat="1">
      <c r="B243" s="160"/>
      <c r="D243" s="161" t="s">
        <v>141</v>
      </c>
      <c r="E243" s="162" t="s">
        <v>3</v>
      </c>
      <c r="F243" s="163" t="s">
        <v>255</v>
      </c>
      <c r="H243" s="164">
        <v>0.45500000000000002</v>
      </c>
      <c r="L243" s="160"/>
      <c r="M243" s="165"/>
      <c r="N243" s="166"/>
      <c r="O243" s="166"/>
      <c r="P243" s="166"/>
      <c r="Q243" s="166"/>
      <c r="R243" s="166"/>
      <c r="S243" s="166"/>
      <c r="T243" s="167"/>
      <c r="AT243" s="162" t="s">
        <v>141</v>
      </c>
      <c r="AU243" s="162" t="s">
        <v>131</v>
      </c>
      <c r="AV243" s="13" t="s">
        <v>87</v>
      </c>
      <c r="AW243" s="13" t="s">
        <v>34</v>
      </c>
      <c r="AX243" s="13" t="s">
        <v>74</v>
      </c>
      <c r="AY243" s="162" t="s">
        <v>130</v>
      </c>
    </row>
    <row r="244" spans="2:51" s="16" customFormat="1">
      <c r="B244" s="182"/>
      <c r="D244" s="161" t="s">
        <v>141</v>
      </c>
      <c r="E244" s="183" t="s">
        <v>3</v>
      </c>
      <c r="F244" s="184" t="s">
        <v>201</v>
      </c>
      <c r="H244" s="183" t="s">
        <v>3</v>
      </c>
      <c r="L244" s="182"/>
      <c r="M244" s="185"/>
      <c r="N244" s="186"/>
      <c r="O244" s="186"/>
      <c r="P244" s="186"/>
      <c r="Q244" s="186"/>
      <c r="R244" s="186"/>
      <c r="S244" s="186"/>
      <c r="T244" s="187"/>
      <c r="AT244" s="183" t="s">
        <v>141</v>
      </c>
      <c r="AU244" s="183" t="s">
        <v>131</v>
      </c>
      <c r="AV244" s="16" t="s">
        <v>81</v>
      </c>
      <c r="AW244" s="16" t="s">
        <v>34</v>
      </c>
      <c r="AX244" s="16" t="s">
        <v>74</v>
      </c>
      <c r="AY244" s="183" t="s">
        <v>130</v>
      </c>
    </row>
    <row r="245" spans="2:51" s="13" customFormat="1">
      <c r="B245" s="160"/>
      <c r="D245" s="161" t="s">
        <v>141</v>
      </c>
      <c r="E245" s="162" t="s">
        <v>3</v>
      </c>
      <c r="F245" s="163" t="s">
        <v>256</v>
      </c>
      <c r="H245" s="164">
        <v>0.39500000000000002</v>
      </c>
      <c r="L245" s="160"/>
      <c r="M245" s="165"/>
      <c r="N245" s="166"/>
      <c r="O245" s="166"/>
      <c r="P245" s="166"/>
      <c r="Q245" s="166"/>
      <c r="R245" s="166"/>
      <c r="S245" s="166"/>
      <c r="T245" s="167"/>
      <c r="AT245" s="162" t="s">
        <v>141</v>
      </c>
      <c r="AU245" s="162" t="s">
        <v>131</v>
      </c>
      <c r="AV245" s="13" t="s">
        <v>87</v>
      </c>
      <c r="AW245" s="13" t="s">
        <v>34</v>
      </c>
      <c r="AX245" s="13" t="s">
        <v>74</v>
      </c>
      <c r="AY245" s="162" t="s">
        <v>130</v>
      </c>
    </row>
    <row r="246" spans="2:51" s="16" customFormat="1">
      <c r="B246" s="182"/>
      <c r="D246" s="161" t="s">
        <v>141</v>
      </c>
      <c r="E246" s="183" t="s">
        <v>3</v>
      </c>
      <c r="F246" s="184" t="s">
        <v>203</v>
      </c>
      <c r="H246" s="183" t="s">
        <v>3</v>
      </c>
      <c r="L246" s="182"/>
      <c r="M246" s="185"/>
      <c r="N246" s="186"/>
      <c r="O246" s="186"/>
      <c r="P246" s="186"/>
      <c r="Q246" s="186"/>
      <c r="R246" s="186"/>
      <c r="S246" s="186"/>
      <c r="T246" s="187"/>
      <c r="AT246" s="183" t="s">
        <v>141</v>
      </c>
      <c r="AU246" s="183" t="s">
        <v>131</v>
      </c>
      <c r="AV246" s="16" t="s">
        <v>81</v>
      </c>
      <c r="AW246" s="16" t="s">
        <v>34</v>
      </c>
      <c r="AX246" s="16" t="s">
        <v>74</v>
      </c>
      <c r="AY246" s="183" t="s">
        <v>130</v>
      </c>
    </row>
    <row r="247" spans="2:51" s="13" customFormat="1">
      <c r="B247" s="160"/>
      <c r="D247" s="161" t="s">
        <v>141</v>
      </c>
      <c r="E247" s="162" t="s">
        <v>3</v>
      </c>
      <c r="F247" s="163" t="s">
        <v>257</v>
      </c>
      <c r="H247" s="164">
        <v>1.9159999999999999</v>
      </c>
      <c r="L247" s="160"/>
      <c r="M247" s="165"/>
      <c r="N247" s="166"/>
      <c r="O247" s="166"/>
      <c r="P247" s="166"/>
      <c r="Q247" s="166"/>
      <c r="R247" s="166"/>
      <c r="S247" s="166"/>
      <c r="T247" s="167"/>
      <c r="AT247" s="162" t="s">
        <v>141</v>
      </c>
      <c r="AU247" s="162" t="s">
        <v>131</v>
      </c>
      <c r="AV247" s="13" t="s">
        <v>87</v>
      </c>
      <c r="AW247" s="13" t="s">
        <v>34</v>
      </c>
      <c r="AX247" s="13" t="s">
        <v>74</v>
      </c>
      <c r="AY247" s="162" t="s">
        <v>130</v>
      </c>
    </row>
    <row r="248" spans="2:51" s="16" customFormat="1">
      <c r="B248" s="182"/>
      <c r="D248" s="161" t="s">
        <v>141</v>
      </c>
      <c r="E248" s="183" t="s">
        <v>3</v>
      </c>
      <c r="F248" s="184" t="s">
        <v>205</v>
      </c>
      <c r="H248" s="183" t="s">
        <v>3</v>
      </c>
      <c r="L248" s="182"/>
      <c r="M248" s="185"/>
      <c r="N248" s="186"/>
      <c r="O248" s="186"/>
      <c r="P248" s="186"/>
      <c r="Q248" s="186"/>
      <c r="R248" s="186"/>
      <c r="S248" s="186"/>
      <c r="T248" s="187"/>
      <c r="AT248" s="183" t="s">
        <v>141</v>
      </c>
      <c r="AU248" s="183" t="s">
        <v>131</v>
      </c>
      <c r="AV248" s="16" t="s">
        <v>81</v>
      </c>
      <c r="AW248" s="16" t="s">
        <v>34</v>
      </c>
      <c r="AX248" s="16" t="s">
        <v>74</v>
      </c>
      <c r="AY248" s="183" t="s">
        <v>130</v>
      </c>
    </row>
    <row r="249" spans="2:51" s="13" customFormat="1">
      <c r="B249" s="160"/>
      <c r="D249" s="161" t="s">
        <v>141</v>
      </c>
      <c r="E249" s="162" t="s">
        <v>3</v>
      </c>
      <c r="F249" s="163" t="s">
        <v>258</v>
      </c>
      <c r="H249" s="164">
        <v>0.152</v>
      </c>
      <c r="L249" s="160"/>
      <c r="M249" s="165"/>
      <c r="N249" s="166"/>
      <c r="O249" s="166"/>
      <c r="P249" s="166"/>
      <c r="Q249" s="166"/>
      <c r="R249" s="166"/>
      <c r="S249" s="166"/>
      <c r="T249" s="167"/>
      <c r="AT249" s="162" t="s">
        <v>141</v>
      </c>
      <c r="AU249" s="162" t="s">
        <v>131</v>
      </c>
      <c r="AV249" s="13" t="s">
        <v>87</v>
      </c>
      <c r="AW249" s="13" t="s">
        <v>34</v>
      </c>
      <c r="AX249" s="13" t="s">
        <v>74</v>
      </c>
      <c r="AY249" s="162" t="s">
        <v>130</v>
      </c>
    </row>
    <row r="250" spans="2:51" s="16" customFormat="1">
      <c r="B250" s="182"/>
      <c r="D250" s="161" t="s">
        <v>141</v>
      </c>
      <c r="E250" s="183" t="s">
        <v>3</v>
      </c>
      <c r="F250" s="184" t="s">
        <v>207</v>
      </c>
      <c r="H250" s="183" t="s">
        <v>3</v>
      </c>
      <c r="L250" s="182"/>
      <c r="M250" s="185"/>
      <c r="N250" s="186"/>
      <c r="O250" s="186"/>
      <c r="P250" s="186"/>
      <c r="Q250" s="186"/>
      <c r="R250" s="186"/>
      <c r="S250" s="186"/>
      <c r="T250" s="187"/>
      <c r="AT250" s="183" t="s">
        <v>141</v>
      </c>
      <c r="AU250" s="183" t="s">
        <v>131</v>
      </c>
      <c r="AV250" s="16" t="s">
        <v>81</v>
      </c>
      <c r="AW250" s="16" t="s">
        <v>34</v>
      </c>
      <c r="AX250" s="16" t="s">
        <v>74</v>
      </c>
      <c r="AY250" s="183" t="s">
        <v>130</v>
      </c>
    </row>
    <row r="251" spans="2:51" s="13" customFormat="1">
      <c r="B251" s="160"/>
      <c r="D251" s="161" t="s">
        <v>141</v>
      </c>
      <c r="E251" s="162" t="s">
        <v>3</v>
      </c>
      <c r="F251" s="163" t="s">
        <v>259</v>
      </c>
      <c r="H251" s="164">
        <v>0.10100000000000001</v>
      </c>
      <c r="L251" s="160"/>
      <c r="M251" s="165"/>
      <c r="N251" s="166"/>
      <c r="O251" s="166"/>
      <c r="P251" s="166"/>
      <c r="Q251" s="166"/>
      <c r="R251" s="166"/>
      <c r="S251" s="166"/>
      <c r="T251" s="167"/>
      <c r="AT251" s="162" t="s">
        <v>141</v>
      </c>
      <c r="AU251" s="162" t="s">
        <v>131</v>
      </c>
      <c r="AV251" s="13" t="s">
        <v>87</v>
      </c>
      <c r="AW251" s="13" t="s">
        <v>34</v>
      </c>
      <c r="AX251" s="13" t="s">
        <v>74</v>
      </c>
      <c r="AY251" s="162" t="s">
        <v>130</v>
      </c>
    </row>
    <row r="252" spans="2:51" s="16" customFormat="1">
      <c r="B252" s="182"/>
      <c r="D252" s="161" t="s">
        <v>141</v>
      </c>
      <c r="E252" s="183" t="s">
        <v>3</v>
      </c>
      <c r="F252" s="184" t="s">
        <v>208</v>
      </c>
      <c r="H252" s="183" t="s">
        <v>3</v>
      </c>
      <c r="L252" s="182"/>
      <c r="M252" s="185"/>
      <c r="N252" s="186"/>
      <c r="O252" s="186"/>
      <c r="P252" s="186"/>
      <c r="Q252" s="186"/>
      <c r="R252" s="186"/>
      <c r="S252" s="186"/>
      <c r="T252" s="187"/>
      <c r="AT252" s="183" t="s">
        <v>141</v>
      </c>
      <c r="AU252" s="183" t="s">
        <v>131</v>
      </c>
      <c r="AV252" s="16" t="s">
        <v>81</v>
      </c>
      <c r="AW252" s="16" t="s">
        <v>34</v>
      </c>
      <c r="AX252" s="16" t="s">
        <v>74</v>
      </c>
      <c r="AY252" s="183" t="s">
        <v>130</v>
      </c>
    </row>
    <row r="253" spans="2:51" s="13" customFormat="1">
      <c r="B253" s="160"/>
      <c r="D253" s="161" t="s">
        <v>141</v>
      </c>
      <c r="E253" s="162" t="s">
        <v>3</v>
      </c>
      <c r="F253" s="163" t="s">
        <v>260</v>
      </c>
      <c r="H253" s="164">
        <v>2.8879999999999999</v>
      </c>
      <c r="L253" s="160"/>
      <c r="M253" s="165"/>
      <c r="N253" s="166"/>
      <c r="O253" s="166"/>
      <c r="P253" s="166"/>
      <c r="Q253" s="166"/>
      <c r="R253" s="166"/>
      <c r="S253" s="166"/>
      <c r="T253" s="167"/>
      <c r="AT253" s="162" t="s">
        <v>141</v>
      </c>
      <c r="AU253" s="162" t="s">
        <v>131</v>
      </c>
      <c r="AV253" s="13" t="s">
        <v>87</v>
      </c>
      <c r="AW253" s="13" t="s">
        <v>34</v>
      </c>
      <c r="AX253" s="13" t="s">
        <v>74</v>
      </c>
      <c r="AY253" s="162" t="s">
        <v>130</v>
      </c>
    </row>
    <row r="254" spans="2:51" s="16" customFormat="1">
      <c r="B254" s="182"/>
      <c r="D254" s="161" t="s">
        <v>141</v>
      </c>
      <c r="E254" s="183" t="s">
        <v>3</v>
      </c>
      <c r="F254" s="184" t="s">
        <v>210</v>
      </c>
      <c r="H254" s="183" t="s">
        <v>3</v>
      </c>
      <c r="L254" s="182"/>
      <c r="M254" s="185"/>
      <c r="N254" s="186"/>
      <c r="O254" s="186"/>
      <c r="P254" s="186"/>
      <c r="Q254" s="186"/>
      <c r="R254" s="186"/>
      <c r="S254" s="186"/>
      <c r="T254" s="187"/>
      <c r="AT254" s="183" t="s">
        <v>141</v>
      </c>
      <c r="AU254" s="183" t="s">
        <v>131</v>
      </c>
      <c r="AV254" s="16" t="s">
        <v>81</v>
      </c>
      <c r="AW254" s="16" t="s">
        <v>34</v>
      </c>
      <c r="AX254" s="16" t="s">
        <v>74</v>
      </c>
      <c r="AY254" s="183" t="s">
        <v>130</v>
      </c>
    </row>
    <row r="255" spans="2:51" s="13" customFormat="1">
      <c r="B255" s="160"/>
      <c r="D255" s="161" t="s">
        <v>141</v>
      </c>
      <c r="E255" s="162" t="s">
        <v>3</v>
      </c>
      <c r="F255" s="163" t="s">
        <v>261</v>
      </c>
      <c r="H255" s="164">
        <v>1.9750000000000001</v>
      </c>
      <c r="L255" s="160"/>
      <c r="M255" s="165"/>
      <c r="N255" s="166"/>
      <c r="O255" s="166"/>
      <c r="P255" s="166"/>
      <c r="Q255" s="166"/>
      <c r="R255" s="166"/>
      <c r="S255" s="166"/>
      <c r="T255" s="167"/>
      <c r="AT255" s="162" t="s">
        <v>141</v>
      </c>
      <c r="AU255" s="162" t="s">
        <v>131</v>
      </c>
      <c r="AV255" s="13" t="s">
        <v>87</v>
      </c>
      <c r="AW255" s="13" t="s">
        <v>34</v>
      </c>
      <c r="AX255" s="13" t="s">
        <v>74</v>
      </c>
      <c r="AY255" s="162" t="s">
        <v>130</v>
      </c>
    </row>
    <row r="256" spans="2:51" s="14" customFormat="1">
      <c r="B256" s="168"/>
      <c r="D256" s="161" t="s">
        <v>141</v>
      </c>
      <c r="E256" s="169" t="s">
        <v>3</v>
      </c>
      <c r="F256" s="170" t="s">
        <v>144</v>
      </c>
      <c r="H256" s="171">
        <v>9.3379999999999992</v>
      </c>
      <c r="L256" s="168"/>
      <c r="M256" s="172"/>
      <c r="N256" s="173"/>
      <c r="O256" s="173"/>
      <c r="P256" s="173"/>
      <c r="Q256" s="173"/>
      <c r="R256" s="173"/>
      <c r="S256" s="173"/>
      <c r="T256" s="174"/>
      <c r="AT256" s="169" t="s">
        <v>141</v>
      </c>
      <c r="AU256" s="169" t="s">
        <v>131</v>
      </c>
      <c r="AV256" s="14" t="s">
        <v>131</v>
      </c>
      <c r="AW256" s="14" t="s">
        <v>34</v>
      </c>
      <c r="AX256" s="14" t="s">
        <v>74</v>
      </c>
      <c r="AY256" s="169" t="s">
        <v>130</v>
      </c>
    </row>
    <row r="257" spans="1:65" s="16" customFormat="1">
      <c r="B257" s="182"/>
      <c r="D257" s="161" t="s">
        <v>141</v>
      </c>
      <c r="E257" s="183" t="s">
        <v>3</v>
      </c>
      <c r="F257" s="184" t="s">
        <v>246</v>
      </c>
      <c r="H257" s="183" t="s">
        <v>3</v>
      </c>
      <c r="L257" s="182"/>
      <c r="M257" s="185"/>
      <c r="N257" s="186"/>
      <c r="O257" s="186"/>
      <c r="P257" s="186"/>
      <c r="Q257" s="186"/>
      <c r="R257" s="186"/>
      <c r="S257" s="186"/>
      <c r="T257" s="187"/>
      <c r="AT257" s="183" t="s">
        <v>141</v>
      </c>
      <c r="AU257" s="183" t="s">
        <v>131</v>
      </c>
      <c r="AV257" s="16" t="s">
        <v>81</v>
      </c>
      <c r="AW257" s="16" t="s">
        <v>34</v>
      </c>
      <c r="AX257" s="16" t="s">
        <v>74</v>
      </c>
      <c r="AY257" s="183" t="s">
        <v>130</v>
      </c>
    </row>
    <row r="258" spans="1:65" s="13" customFormat="1">
      <c r="B258" s="160"/>
      <c r="D258" s="161" t="s">
        <v>141</v>
      </c>
      <c r="E258" s="162" t="s">
        <v>3</v>
      </c>
      <c r="F258" s="163" t="s">
        <v>262</v>
      </c>
      <c r="H258" s="164">
        <v>-1.18</v>
      </c>
      <c r="L258" s="160"/>
      <c r="M258" s="165"/>
      <c r="N258" s="166"/>
      <c r="O258" s="166"/>
      <c r="P258" s="166"/>
      <c r="Q258" s="166"/>
      <c r="R258" s="166"/>
      <c r="S258" s="166"/>
      <c r="T258" s="167"/>
      <c r="AT258" s="162" t="s">
        <v>141</v>
      </c>
      <c r="AU258" s="162" t="s">
        <v>131</v>
      </c>
      <c r="AV258" s="13" t="s">
        <v>87</v>
      </c>
      <c r="AW258" s="13" t="s">
        <v>34</v>
      </c>
      <c r="AX258" s="13" t="s">
        <v>74</v>
      </c>
      <c r="AY258" s="162" t="s">
        <v>130</v>
      </c>
    </row>
    <row r="259" spans="1:65" s="14" customFormat="1">
      <c r="B259" s="168"/>
      <c r="D259" s="161" t="s">
        <v>141</v>
      </c>
      <c r="E259" s="169" t="s">
        <v>3</v>
      </c>
      <c r="F259" s="170" t="s">
        <v>144</v>
      </c>
      <c r="H259" s="171">
        <v>-1.18</v>
      </c>
      <c r="L259" s="168"/>
      <c r="M259" s="172"/>
      <c r="N259" s="173"/>
      <c r="O259" s="173"/>
      <c r="P259" s="173"/>
      <c r="Q259" s="173"/>
      <c r="R259" s="173"/>
      <c r="S259" s="173"/>
      <c r="T259" s="174"/>
      <c r="AT259" s="169" t="s">
        <v>141</v>
      </c>
      <c r="AU259" s="169" t="s">
        <v>131</v>
      </c>
      <c r="AV259" s="14" t="s">
        <v>131</v>
      </c>
      <c r="AW259" s="14" t="s">
        <v>34</v>
      </c>
      <c r="AX259" s="14" t="s">
        <v>74</v>
      </c>
      <c r="AY259" s="169" t="s">
        <v>130</v>
      </c>
    </row>
    <row r="260" spans="1:65" s="15" customFormat="1">
      <c r="B260" s="175"/>
      <c r="D260" s="161" t="s">
        <v>141</v>
      </c>
      <c r="E260" s="176" t="s">
        <v>3</v>
      </c>
      <c r="F260" s="177" t="s">
        <v>145</v>
      </c>
      <c r="H260" s="178">
        <v>-8.8589999999999982</v>
      </c>
      <c r="L260" s="175"/>
      <c r="M260" s="179"/>
      <c r="N260" s="180"/>
      <c r="O260" s="180"/>
      <c r="P260" s="180"/>
      <c r="Q260" s="180"/>
      <c r="R260" s="180"/>
      <c r="S260" s="180"/>
      <c r="T260" s="181"/>
      <c r="AT260" s="176" t="s">
        <v>141</v>
      </c>
      <c r="AU260" s="176" t="s">
        <v>131</v>
      </c>
      <c r="AV260" s="15" t="s">
        <v>137</v>
      </c>
      <c r="AW260" s="15" t="s">
        <v>34</v>
      </c>
      <c r="AX260" s="15" t="s">
        <v>81</v>
      </c>
      <c r="AY260" s="176" t="s">
        <v>130</v>
      </c>
    </row>
    <row r="261" spans="1:65" s="2" customFormat="1" ht="19.8" customHeight="1">
      <c r="A261" s="30"/>
      <c r="B261" s="141"/>
      <c r="C261" s="142" t="s">
        <v>137</v>
      </c>
      <c r="D261" s="191" t="s">
        <v>133</v>
      </c>
      <c r="E261" s="144" t="s">
        <v>263</v>
      </c>
      <c r="F261" s="145" t="s">
        <v>264</v>
      </c>
      <c r="G261" s="146" t="s">
        <v>164</v>
      </c>
      <c r="H261" s="147">
        <v>-8.859</v>
      </c>
      <c r="I261" s="148">
        <v>1023</v>
      </c>
      <c r="J261" s="148">
        <f>ROUND(I261*H261,2)</f>
        <v>-9062.76</v>
      </c>
      <c r="K261" s="149"/>
      <c r="L261" s="31"/>
      <c r="M261" s="150" t="s">
        <v>3</v>
      </c>
      <c r="N261" s="151" t="s">
        <v>46</v>
      </c>
      <c r="O261" s="152">
        <v>0</v>
      </c>
      <c r="P261" s="152">
        <f>O261*H261</f>
        <v>0</v>
      </c>
      <c r="Q261" s="152">
        <v>0</v>
      </c>
      <c r="R261" s="152">
        <f>Q261*H261</f>
        <v>0</v>
      </c>
      <c r="S261" s="152">
        <v>2.9000000000000001E-2</v>
      </c>
      <c r="T261" s="153">
        <f>S261*H261</f>
        <v>-0.256911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4" t="s">
        <v>137</v>
      </c>
      <c r="AT261" s="154" t="s">
        <v>133</v>
      </c>
      <c r="AU261" s="154" t="s">
        <v>131</v>
      </c>
      <c r="AY261" s="18" t="s">
        <v>130</v>
      </c>
      <c r="BE261" s="155">
        <f>IF(N261="základní",J261,0)</f>
        <v>0</v>
      </c>
      <c r="BF261" s="155">
        <f>IF(N261="snížená",J261,0)</f>
        <v>-9062.76</v>
      </c>
      <c r="BG261" s="155">
        <f>IF(N261="zákl. přenesená",J261,0)</f>
        <v>0</v>
      </c>
      <c r="BH261" s="155">
        <f>IF(N261="sníž. přenesená",J261,0)</f>
        <v>0</v>
      </c>
      <c r="BI261" s="155">
        <f>IF(N261="nulová",J261,0)</f>
        <v>0</v>
      </c>
      <c r="BJ261" s="18" t="s">
        <v>87</v>
      </c>
      <c r="BK261" s="155">
        <f>ROUND(I261*H261,2)</f>
        <v>-9062.76</v>
      </c>
      <c r="BL261" s="18" t="s">
        <v>137</v>
      </c>
      <c r="BM261" s="154" t="s">
        <v>265</v>
      </c>
    </row>
    <row r="262" spans="1:65" s="2" customFormat="1" ht="19.8" customHeight="1">
      <c r="A262" s="30"/>
      <c r="B262" s="141"/>
      <c r="C262" s="142" t="s">
        <v>266</v>
      </c>
      <c r="D262" s="192" t="s">
        <v>133</v>
      </c>
      <c r="E262" s="144" t="s">
        <v>267</v>
      </c>
      <c r="F262" s="145" t="s">
        <v>268</v>
      </c>
      <c r="G262" s="146" t="s">
        <v>164</v>
      </c>
      <c r="H262" s="147">
        <v>26.72</v>
      </c>
      <c r="I262" s="148">
        <v>764</v>
      </c>
      <c r="J262" s="148">
        <f>ROUND(I262*H262,2)</f>
        <v>20414.080000000002</v>
      </c>
      <c r="K262" s="149"/>
      <c r="L262" s="31"/>
      <c r="M262" s="150" t="s">
        <v>3</v>
      </c>
      <c r="N262" s="151" t="s">
        <v>46</v>
      </c>
      <c r="O262" s="152">
        <v>0</v>
      </c>
      <c r="P262" s="152">
        <f>O262*H262</f>
        <v>0</v>
      </c>
      <c r="Q262" s="152">
        <v>0</v>
      </c>
      <c r="R262" s="152">
        <f>Q262*H262</f>
        <v>0</v>
      </c>
      <c r="S262" s="152">
        <v>1.4</v>
      </c>
      <c r="T262" s="153">
        <f>S262*H262</f>
        <v>37.407999999999994</v>
      </c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R262" s="154" t="s">
        <v>137</v>
      </c>
      <c r="AT262" s="154" t="s">
        <v>133</v>
      </c>
      <c r="AU262" s="154" t="s">
        <v>131</v>
      </c>
      <c r="AY262" s="18" t="s">
        <v>130</v>
      </c>
      <c r="BE262" s="155">
        <f>IF(N262="základní",J262,0)</f>
        <v>0</v>
      </c>
      <c r="BF262" s="155">
        <f>IF(N262="snížená",J262,0)</f>
        <v>20414.080000000002</v>
      </c>
      <c r="BG262" s="155">
        <f>IF(N262="zákl. přenesená",J262,0)</f>
        <v>0</v>
      </c>
      <c r="BH262" s="155">
        <f>IF(N262="sníž. přenesená",J262,0)</f>
        <v>0</v>
      </c>
      <c r="BI262" s="155">
        <f>IF(N262="nulová",J262,0)</f>
        <v>0</v>
      </c>
      <c r="BJ262" s="18" t="s">
        <v>87</v>
      </c>
      <c r="BK262" s="155">
        <f>ROUND(I262*H262,2)</f>
        <v>20414.080000000002</v>
      </c>
      <c r="BL262" s="18" t="s">
        <v>137</v>
      </c>
      <c r="BM262" s="154" t="s">
        <v>269</v>
      </c>
    </row>
    <row r="263" spans="1:65" s="16" customFormat="1">
      <c r="B263" s="182"/>
      <c r="D263" s="161" t="s">
        <v>141</v>
      </c>
      <c r="E263" s="183" t="s">
        <v>3</v>
      </c>
      <c r="F263" s="184" t="s">
        <v>178</v>
      </c>
      <c r="H263" s="183" t="s">
        <v>3</v>
      </c>
      <c r="L263" s="182"/>
      <c r="M263" s="185"/>
      <c r="N263" s="186"/>
      <c r="O263" s="186"/>
      <c r="P263" s="186"/>
      <c r="Q263" s="186"/>
      <c r="R263" s="186"/>
      <c r="S263" s="186"/>
      <c r="T263" s="187"/>
      <c r="AT263" s="183" t="s">
        <v>141</v>
      </c>
      <c r="AU263" s="183" t="s">
        <v>131</v>
      </c>
      <c r="AV263" s="16" t="s">
        <v>81</v>
      </c>
      <c r="AW263" s="16" t="s">
        <v>34</v>
      </c>
      <c r="AX263" s="16" t="s">
        <v>74</v>
      </c>
      <c r="AY263" s="183" t="s">
        <v>130</v>
      </c>
    </row>
    <row r="264" spans="1:65" s="16" customFormat="1">
      <c r="B264" s="182"/>
      <c r="D264" s="161" t="s">
        <v>141</v>
      </c>
      <c r="E264" s="183" t="s">
        <v>3</v>
      </c>
      <c r="F264" s="184" t="s">
        <v>270</v>
      </c>
      <c r="H264" s="183" t="s">
        <v>3</v>
      </c>
      <c r="L264" s="182"/>
      <c r="M264" s="185"/>
      <c r="N264" s="186"/>
      <c r="O264" s="186"/>
      <c r="P264" s="186"/>
      <c r="Q264" s="186"/>
      <c r="R264" s="186"/>
      <c r="S264" s="186"/>
      <c r="T264" s="187"/>
      <c r="AT264" s="183" t="s">
        <v>141</v>
      </c>
      <c r="AU264" s="183" t="s">
        <v>131</v>
      </c>
      <c r="AV264" s="16" t="s">
        <v>81</v>
      </c>
      <c r="AW264" s="16" t="s">
        <v>34</v>
      </c>
      <c r="AX264" s="16" t="s">
        <v>74</v>
      </c>
      <c r="AY264" s="183" t="s">
        <v>130</v>
      </c>
    </row>
    <row r="265" spans="1:65" s="16" customFormat="1">
      <c r="B265" s="182"/>
      <c r="D265" s="161" t="s">
        <v>141</v>
      </c>
      <c r="E265" s="183" t="s">
        <v>3</v>
      </c>
      <c r="F265" s="184" t="s">
        <v>180</v>
      </c>
      <c r="H265" s="183" t="s">
        <v>3</v>
      </c>
      <c r="L265" s="182"/>
      <c r="M265" s="185"/>
      <c r="N265" s="186"/>
      <c r="O265" s="186"/>
      <c r="P265" s="186"/>
      <c r="Q265" s="186"/>
      <c r="R265" s="186"/>
      <c r="S265" s="186"/>
      <c r="T265" s="187"/>
      <c r="AT265" s="183" t="s">
        <v>141</v>
      </c>
      <c r="AU265" s="183" t="s">
        <v>131</v>
      </c>
      <c r="AV265" s="16" t="s">
        <v>81</v>
      </c>
      <c r="AW265" s="16" t="s">
        <v>34</v>
      </c>
      <c r="AX265" s="16" t="s">
        <v>74</v>
      </c>
      <c r="AY265" s="183" t="s">
        <v>130</v>
      </c>
    </row>
    <row r="266" spans="1:65" s="16" customFormat="1">
      <c r="B266" s="182"/>
      <c r="D266" s="161" t="s">
        <v>141</v>
      </c>
      <c r="E266" s="183" t="s">
        <v>3</v>
      </c>
      <c r="F266" s="184" t="s">
        <v>181</v>
      </c>
      <c r="H266" s="183" t="s">
        <v>3</v>
      </c>
      <c r="L266" s="182"/>
      <c r="M266" s="185"/>
      <c r="N266" s="186"/>
      <c r="O266" s="186"/>
      <c r="P266" s="186"/>
      <c r="Q266" s="186"/>
      <c r="R266" s="186"/>
      <c r="S266" s="186"/>
      <c r="T266" s="187"/>
      <c r="AT266" s="183" t="s">
        <v>141</v>
      </c>
      <c r="AU266" s="183" t="s">
        <v>131</v>
      </c>
      <c r="AV266" s="16" t="s">
        <v>81</v>
      </c>
      <c r="AW266" s="16" t="s">
        <v>34</v>
      </c>
      <c r="AX266" s="16" t="s">
        <v>74</v>
      </c>
      <c r="AY266" s="183" t="s">
        <v>130</v>
      </c>
    </row>
    <row r="267" spans="1:65" s="13" customFormat="1">
      <c r="B267" s="160"/>
      <c r="D267" s="161" t="s">
        <v>141</v>
      </c>
      <c r="E267" s="162" t="s">
        <v>3</v>
      </c>
      <c r="F267" s="163" t="s">
        <v>271</v>
      </c>
      <c r="H267" s="164">
        <v>-0.13700000000000001</v>
      </c>
      <c r="L267" s="160"/>
      <c r="M267" s="165"/>
      <c r="N267" s="166"/>
      <c r="O267" s="166"/>
      <c r="P267" s="166"/>
      <c r="Q267" s="166"/>
      <c r="R267" s="166"/>
      <c r="S267" s="166"/>
      <c r="T267" s="167"/>
      <c r="AT267" s="162" t="s">
        <v>141</v>
      </c>
      <c r="AU267" s="162" t="s">
        <v>131</v>
      </c>
      <c r="AV267" s="13" t="s">
        <v>87</v>
      </c>
      <c r="AW267" s="13" t="s">
        <v>34</v>
      </c>
      <c r="AX267" s="13" t="s">
        <v>74</v>
      </c>
      <c r="AY267" s="162" t="s">
        <v>130</v>
      </c>
    </row>
    <row r="268" spans="1:65" s="16" customFormat="1">
      <c r="B268" s="182"/>
      <c r="D268" s="161" t="s">
        <v>141</v>
      </c>
      <c r="E268" s="183" t="s">
        <v>3</v>
      </c>
      <c r="F268" s="184" t="s">
        <v>183</v>
      </c>
      <c r="H268" s="183" t="s">
        <v>3</v>
      </c>
      <c r="L268" s="182"/>
      <c r="M268" s="185"/>
      <c r="N268" s="186"/>
      <c r="O268" s="186"/>
      <c r="P268" s="186"/>
      <c r="Q268" s="186"/>
      <c r="R268" s="186"/>
      <c r="S268" s="186"/>
      <c r="T268" s="187"/>
      <c r="AT268" s="183" t="s">
        <v>141</v>
      </c>
      <c r="AU268" s="183" t="s">
        <v>131</v>
      </c>
      <c r="AV268" s="16" t="s">
        <v>81</v>
      </c>
      <c r="AW268" s="16" t="s">
        <v>34</v>
      </c>
      <c r="AX268" s="16" t="s">
        <v>74</v>
      </c>
      <c r="AY268" s="183" t="s">
        <v>130</v>
      </c>
    </row>
    <row r="269" spans="1:65" s="13" customFormat="1">
      <c r="B269" s="160"/>
      <c r="D269" s="161" t="s">
        <v>141</v>
      </c>
      <c r="E269" s="162" t="s">
        <v>3</v>
      </c>
      <c r="F269" s="163" t="s">
        <v>271</v>
      </c>
      <c r="H269" s="164">
        <v>-0.13700000000000001</v>
      </c>
      <c r="L269" s="160"/>
      <c r="M269" s="165"/>
      <c r="N269" s="166"/>
      <c r="O269" s="166"/>
      <c r="P269" s="166"/>
      <c r="Q269" s="166"/>
      <c r="R269" s="166"/>
      <c r="S269" s="166"/>
      <c r="T269" s="167"/>
      <c r="AT269" s="162" t="s">
        <v>141</v>
      </c>
      <c r="AU269" s="162" t="s">
        <v>131</v>
      </c>
      <c r="AV269" s="13" t="s">
        <v>87</v>
      </c>
      <c r="AW269" s="13" t="s">
        <v>34</v>
      </c>
      <c r="AX269" s="13" t="s">
        <v>74</v>
      </c>
      <c r="AY269" s="162" t="s">
        <v>130</v>
      </c>
    </row>
    <row r="270" spans="1:65" s="16" customFormat="1">
      <c r="B270" s="182"/>
      <c r="D270" s="161" t="s">
        <v>141</v>
      </c>
      <c r="E270" s="183" t="s">
        <v>3</v>
      </c>
      <c r="F270" s="184" t="s">
        <v>185</v>
      </c>
      <c r="H270" s="183" t="s">
        <v>3</v>
      </c>
      <c r="L270" s="182"/>
      <c r="M270" s="185"/>
      <c r="N270" s="186"/>
      <c r="O270" s="186"/>
      <c r="P270" s="186"/>
      <c r="Q270" s="186"/>
      <c r="R270" s="186"/>
      <c r="S270" s="186"/>
      <c r="T270" s="187"/>
      <c r="AT270" s="183" t="s">
        <v>141</v>
      </c>
      <c r="AU270" s="183" t="s">
        <v>131</v>
      </c>
      <c r="AV270" s="16" t="s">
        <v>81</v>
      </c>
      <c r="AW270" s="16" t="s">
        <v>34</v>
      </c>
      <c r="AX270" s="16" t="s">
        <v>74</v>
      </c>
      <c r="AY270" s="183" t="s">
        <v>130</v>
      </c>
    </row>
    <row r="271" spans="1:65" s="13" customFormat="1">
      <c r="B271" s="160"/>
      <c r="D271" s="161" t="s">
        <v>141</v>
      </c>
      <c r="E271" s="162" t="s">
        <v>3</v>
      </c>
      <c r="F271" s="163" t="s">
        <v>272</v>
      </c>
      <c r="H271" s="164">
        <v>-1.5129999999999999</v>
      </c>
      <c r="L271" s="160"/>
      <c r="M271" s="165"/>
      <c r="N271" s="166"/>
      <c r="O271" s="166"/>
      <c r="P271" s="166"/>
      <c r="Q271" s="166"/>
      <c r="R271" s="166"/>
      <c r="S271" s="166"/>
      <c r="T271" s="167"/>
      <c r="AT271" s="162" t="s">
        <v>141</v>
      </c>
      <c r="AU271" s="162" t="s">
        <v>131</v>
      </c>
      <c r="AV271" s="13" t="s">
        <v>87</v>
      </c>
      <c r="AW271" s="13" t="s">
        <v>34</v>
      </c>
      <c r="AX271" s="13" t="s">
        <v>74</v>
      </c>
      <c r="AY271" s="162" t="s">
        <v>130</v>
      </c>
    </row>
    <row r="272" spans="1:65" s="14" customFormat="1">
      <c r="B272" s="168"/>
      <c r="D272" s="161" t="s">
        <v>141</v>
      </c>
      <c r="E272" s="169" t="s">
        <v>3</v>
      </c>
      <c r="F272" s="170" t="s">
        <v>144</v>
      </c>
      <c r="H272" s="171">
        <v>-1.7869999999999999</v>
      </c>
      <c r="L272" s="168"/>
      <c r="M272" s="172"/>
      <c r="N272" s="173"/>
      <c r="O272" s="173"/>
      <c r="P272" s="173"/>
      <c r="Q272" s="173"/>
      <c r="R272" s="173"/>
      <c r="S272" s="173"/>
      <c r="T272" s="174"/>
      <c r="AT272" s="169" t="s">
        <v>141</v>
      </c>
      <c r="AU272" s="169" t="s">
        <v>131</v>
      </c>
      <c r="AV272" s="14" t="s">
        <v>131</v>
      </c>
      <c r="AW272" s="14" t="s">
        <v>34</v>
      </c>
      <c r="AX272" s="14" t="s">
        <v>74</v>
      </c>
      <c r="AY272" s="169" t="s">
        <v>130</v>
      </c>
    </row>
    <row r="273" spans="2:51" s="16" customFormat="1">
      <c r="B273" s="182"/>
      <c r="D273" s="161" t="s">
        <v>141</v>
      </c>
      <c r="E273" s="183" t="s">
        <v>3</v>
      </c>
      <c r="F273" s="184" t="s">
        <v>187</v>
      </c>
      <c r="H273" s="183" t="s">
        <v>3</v>
      </c>
      <c r="L273" s="182"/>
      <c r="M273" s="185"/>
      <c r="N273" s="186"/>
      <c r="O273" s="186"/>
      <c r="P273" s="186"/>
      <c r="Q273" s="186"/>
      <c r="R273" s="186"/>
      <c r="S273" s="186"/>
      <c r="T273" s="187"/>
      <c r="AT273" s="183" t="s">
        <v>141</v>
      </c>
      <c r="AU273" s="183" t="s">
        <v>131</v>
      </c>
      <c r="AV273" s="16" t="s">
        <v>81</v>
      </c>
      <c r="AW273" s="16" t="s">
        <v>34</v>
      </c>
      <c r="AX273" s="16" t="s">
        <v>74</v>
      </c>
      <c r="AY273" s="183" t="s">
        <v>130</v>
      </c>
    </row>
    <row r="274" spans="2:51" s="16" customFormat="1">
      <c r="B274" s="182"/>
      <c r="D274" s="161" t="s">
        <v>141</v>
      </c>
      <c r="E274" s="183" t="s">
        <v>3</v>
      </c>
      <c r="F274" s="184" t="s">
        <v>188</v>
      </c>
      <c r="H274" s="183" t="s">
        <v>3</v>
      </c>
      <c r="L274" s="182"/>
      <c r="M274" s="185"/>
      <c r="N274" s="186"/>
      <c r="O274" s="186"/>
      <c r="P274" s="186"/>
      <c r="Q274" s="186"/>
      <c r="R274" s="186"/>
      <c r="S274" s="186"/>
      <c r="T274" s="187"/>
      <c r="AT274" s="183" t="s">
        <v>141</v>
      </c>
      <c r="AU274" s="183" t="s">
        <v>131</v>
      </c>
      <c r="AV274" s="16" t="s">
        <v>81</v>
      </c>
      <c r="AW274" s="16" t="s">
        <v>34</v>
      </c>
      <c r="AX274" s="16" t="s">
        <v>74</v>
      </c>
      <c r="AY274" s="183" t="s">
        <v>130</v>
      </c>
    </row>
    <row r="275" spans="2:51" s="13" customFormat="1">
      <c r="B275" s="160"/>
      <c r="D275" s="161" t="s">
        <v>141</v>
      </c>
      <c r="E275" s="162" t="s">
        <v>3</v>
      </c>
      <c r="F275" s="163" t="s">
        <v>273</v>
      </c>
      <c r="H275" s="164">
        <v>-4.9720000000000004</v>
      </c>
      <c r="L275" s="160"/>
      <c r="M275" s="165"/>
      <c r="N275" s="166"/>
      <c r="O275" s="166"/>
      <c r="P275" s="166"/>
      <c r="Q275" s="166"/>
      <c r="R275" s="166"/>
      <c r="S275" s="166"/>
      <c r="T275" s="167"/>
      <c r="AT275" s="162" t="s">
        <v>141</v>
      </c>
      <c r="AU275" s="162" t="s">
        <v>131</v>
      </c>
      <c r="AV275" s="13" t="s">
        <v>87</v>
      </c>
      <c r="AW275" s="13" t="s">
        <v>34</v>
      </c>
      <c r="AX275" s="13" t="s">
        <v>74</v>
      </c>
      <c r="AY275" s="162" t="s">
        <v>130</v>
      </c>
    </row>
    <row r="276" spans="2:51" s="16" customFormat="1">
      <c r="B276" s="182"/>
      <c r="D276" s="161" t="s">
        <v>141</v>
      </c>
      <c r="E276" s="183" t="s">
        <v>3</v>
      </c>
      <c r="F276" s="184" t="s">
        <v>190</v>
      </c>
      <c r="H276" s="183" t="s">
        <v>3</v>
      </c>
      <c r="L276" s="182"/>
      <c r="M276" s="185"/>
      <c r="N276" s="186"/>
      <c r="O276" s="186"/>
      <c r="P276" s="186"/>
      <c r="Q276" s="186"/>
      <c r="R276" s="186"/>
      <c r="S276" s="186"/>
      <c r="T276" s="187"/>
      <c r="AT276" s="183" t="s">
        <v>141</v>
      </c>
      <c r="AU276" s="183" t="s">
        <v>131</v>
      </c>
      <c r="AV276" s="16" t="s">
        <v>81</v>
      </c>
      <c r="AW276" s="16" t="s">
        <v>34</v>
      </c>
      <c r="AX276" s="16" t="s">
        <v>74</v>
      </c>
      <c r="AY276" s="183" t="s">
        <v>130</v>
      </c>
    </row>
    <row r="277" spans="2:51" s="13" customFormat="1">
      <c r="B277" s="160"/>
      <c r="D277" s="161" t="s">
        <v>141</v>
      </c>
      <c r="E277" s="162" t="s">
        <v>3</v>
      </c>
      <c r="F277" s="163" t="s">
        <v>274</v>
      </c>
      <c r="H277" s="164">
        <v>-2.09</v>
      </c>
      <c r="L277" s="160"/>
      <c r="M277" s="165"/>
      <c r="N277" s="166"/>
      <c r="O277" s="166"/>
      <c r="P277" s="166"/>
      <c r="Q277" s="166"/>
      <c r="R277" s="166"/>
      <c r="S277" s="166"/>
      <c r="T277" s="167"/>
      <c r="AT277" s="162" t="s">
        <v>141</v>
      </c>
      <c r="AU277" s="162" t="s">
        <v>131</v>
      </c>
      <c r="AV277" s="13" t="s">
        <v>87</v>
      </c>
      <c r="AW277" s="13" t="s">
        <v>34</v>
      </c>
      <c r="AX277" s="13" t="s">
        <v>74</v>
      </c>
      <c r="AY277" s="162" t="s">
        <v>130</v>
      </c>
    </row>
    <row r="278" spans="2:51" s="16" customFormat="1">
      <c r="B278" s="182"/>
      <c r="D278" s="161" t="s">
        <v>141</v>
      </c>
      <c r="E278" s="183" t="s">
        <v>3</v>
      </c>
      <c r="F278" s="184" t="s">
        <v>192</v>
      </c>
      <c r="H278" s="183" t="s">
        <v>3</v>
      </c>
      <c r="L278" s="182"/>
      <c r="M278" s="185"/>
      <c r="N278" s="186"/>
      <c r="O278" s="186"/>
      <c r="P278" s="186"/>
      <c r="Q278" s="186"/>
      <c r="R278" s="186"/>
      <c r="S278" s="186"/>
      <c r="T278" s="187"/>
      <c r="AT278" s="183" t="s">
        <v>141</v>
      </c>
      <c r="AU278" s="183" t="s">
        <v>131</v>
      </c>
      <c r="AV278" s="16" t="s">
        <v>81</v>
      </c>
      <c r="AW278" s="16" t="s">
        <v>34</v>
      </c>
      <c r="AX278" s="16" t="s">
        <v>74</v>
      </c>
      <c r="AY278" s="183" t="s">
        <v>130</v>
      </c>
    </row>
    <row r="279" spans="2:51" s="13" customFormat="1">
      <c r="B279" s="160"/>
      <c r="D279" s="161" t="s">
        <v>141</v>
      </c>
      <c r="E279" s="162" t="s">
        <v>3</v>
      </c>
      <c r="F279" s="163" t="s">
        <v>275</v>
      </c>
      <c r="H279" s="164">
        <v>-0.85399999999999998</v>
      </c>
      <c r="L279" s="160"/>
      <c r="M279" s="165"/>
      <c r="N279" s="166"/>
      <c r="O279" s="166"/>
      <c r="P279" s="166"/>
      <c r="Q279" s="166"/>
      <c r="R279" s="166"/>
      <c r="S279" s="166"/>
      <c r="T279" s="167"/>
      <c r="AT279" s="162" t="s">
        <v>141</v>
      </c>
      <c r="AU279" s="162" t="s">
        <v>131</v>
      </c>
      <c r="AV279" s="13" t="s">
        <v>87</v>
      </c>
      <c r="AW279" s="13" t="s">
        <v>34</v>
      </c>
      <c r="AX279" s="13" t="s">
        <v>74</v>
      </c>
      <c r="AY279" s="162" t="s">
        <v>130</v>
      </c>
    </row>
    <row r="280" spans="2:51" s="14" customFormat="1">
      <c r="B280" s="168"/>
      <c r="D280" s="161" t="s">
        <v>141</v>
      </c>
      <c r="E280" s="169" t="s">
        <v>3</v>
      </c>
      <c r="F280" s="170" t="s">
        <v>144</v>
      </c>
      <c r="H280" s="171">
        <v>-7.9160000000000004</v>
      </c>
      <c r="L280" s="168"/>
      <c r="M280" s="172"/>
      <c r="N280" s="173"/>
      <c r="O280" s="173"/>
      <c r="P280" s="173"/>
      <c r="Q280" s="173"/>
      <c r="R280" s="173"/>
      <c r="S280" s="173"/>
      <c r="T280" s="174"/>
      <c r="AT280" s="169" t="s">
        <v>141</v>
      </c>
      <c r="AU280" s="169" t="s">
        <v>131</v>
      </c>
      <c r="AV280" s="14" t="s">
        <v>131</v>
      </c>
      <c r="AW280" s="14" t="s">
        <v>34</v>
      </c>
      <c r="AX280" s="14" t="s">
        <v>74</v>
      </c>
      <c r="AY280" s="169" t="s">
        <v>130</v>
      </c>
    </row>
    <row r="281" spans="2:51" s="16" customFormat="1">
      <c r="B281" s="182"/>
      <c r="D281" s="161" t="s">
        <v>141</v>
      </c>
      <c r="E281" s="183" t="s">
        <v>3</v>
      </c>
      <c r="F281" s="184" t="s">
        <v>194</v>
      </c>
      <c r="H281" s="183" t="s">
        <v>3</v>
      </c>
      <c r="L281" s="182"/>
      <c r="M281" s="185"/>
      <c r="N281" s="186"/>
      <c r="O281" s="186"/>
      <c r="P281" s="186"/>
      <c r="Q281" s="186"/>
      <c r="R281" s="186"/>
      <c r="S281" s="186"/>
      <c r="T281" s="187"/>
      <c r="AT281" s="183" t="s">
        <v>141</v>
      </c>
      <c r="AU281" s="183" t="s">
        <v>131</v>
      </c>
      <c r="AV281" s="16" t="s">
        <v>81</v>
      </c>
      <c r="AW281" s="16" t="s">
        <v>34</v>
      </c>
      <c r="AX281" s="16" t="s">
        <v>74</v>
      </c>
      <c r="AY281" s="183" t="s">
        <v>130</v>
      </c>
    </row>
    <row r="282" spans="2:51" s="16" customFormat="1">
      <c r="B282" s="182"/>
      <c r="D282" s="161" t="s">
        <v>141</v>
      </c>
      <c r="E282" s="183" t="s">
        <v>3</v>
      </c>
      <c r="F282" s="184" t="s">
        <v>195</v>
      </c>
      <c r="H282" s="183" t="s">
        <v>3</v>
      </c>
      <c r="L282" s="182"/>
      <c r="M282" s="185"/>
      <c r="N282" s="186"/>
      <c r="O282" s="186"/>
      <c r="P282" s="186"/>
      <c r="Q282" s="186"/>
      <c r="R282" s="186"/>
      <c r="S282" s="186"/>
      <c r="T282" s="187"/>
      <c r="AT282" s="183" t="s">
        <v>141</v>
      </c>
      <c r="AU282" s="183" t="s">
        <v>131</v>
      </c>
      <c r="AV282" s="16" t="s">
        <v>81</v>
      </c>
      <c r="AW282" s="16" t="s">
        <v>34</v>
      </c>
      <c r="AX282" s="16" t="s">
        <v>74</v>
      </c>
      <c r="AY282" s="183" t="s">
        <v>130</v>
      </c>
    </row>
    <row r="283" spans="2:51" s="13" customFormat="1">
      <c r="B283" s="160"/>
      <c r="D283" s="161" t="s">
        <v>141</v>
      </c>
      <c r="E283" s="162" t="s">
        <v>3</v>
      </c>
      <c r="F283" s="163" t="s">
        <v>276</v>
      </c>
      <c r="H283" s="164">
        <v>-0.64900000000000002</v>
      </c>
      <c r="L283" s="160"/>
      <c r="M283" s="165"/>
      <c r="N283" s="166"/>
      <c r="O283" s="166"/>
      <c r="P283" s="166"/>
      <c r="Q283" s="166"/>
      <c r="R283" s="166"/>
      <c r="S283" s="166"/>
      <c r="T283" s="167"/>
      <c r="AT283" s="162" t="s">
        <v>141</v>
      </c>
      <c r="AU283" s="162" t="s">
        <v>131</v>
      </c>
      <c r="AV283" s="13" t="s">
        <v>87</v>
      </c>
      <c r="AW283" s="13" t="s">
        <v>34</v>
      </c>
      <c r="AX283" s="13" t="s">
        <v>74</v>
      </c>
      <c r="AY283" s="162" t="s">
        <v>130</v>
      </c>
    </row>
    <row r="284" spans="2:51" s="16" customFormat="1">
      <c r="B284" s="182"/>
      <c r="D284" s="161" t="s">
        <v>141</v>
      </c>
      <c r="E284" s="183" t="s">
        <v>3</v>
      </c>
      <c r="F284" s="184" t="s">
        <v>197</v>
      </c>
      <c r="H284" s="183" t="s">
        <v>3</v>
      </c>
      <c r="L284" s="182"/>
      <c r="M284" s="185"/>
      <c r="N284" s="186"/>
      <c r="O284" s="186"/>
      <c r="P284" s="186"/>
      <c r="Q284" s="186"/>
      <c r="R284" s="186"/>
      <c r="S284" s="186"/>
      <c r="T284" s="187"/>
      <c r="AT284" s="183" t="s">
        <v>141</v>
      </c>
      <c r="AU284" s="183" t="s">
        <v>131</v>
      </c>
      <c r="AV284" s="16" t="s">
        <v>81</v>
      </c>
      <c r="AW284" s="16" t="s">
        <v>34</v>
      </c>
      <c r="AX284" s="16" t="s">
        <v>74</v>
      </c>
      <c r="AY284" s="183" t="s">
        <v>130</v>
      </c>
    </row>
    <row r="285" spans="2:51" s="13" customFormat="1">
      <c r="B285" s="160"/>
      <c r="D285" s="161" t="s">
        <v>141</v>
      </c>
      <c r="E285" s="162" t="s">
        <v>3</v>
      </c>
      <c r="F285" s="163" t="s">
        <v>277</v>
      </c>
      <c r="H285" s="164">
        <v>-0.80700000000000005</v>
      </c>
      <c r="L285" s="160"/>
      <c r="M285" s="165"/>
      <c r="N285" s="166"/>
      <c r="O285" s="166"/>
      <c r="P285" s="166"/>
      <c r="Q285" s="166"/>
      <c r="R285" s="166"/>
      <c r="S285" s="166"/>
      <c r="T285" s="167"/>
      <c r="AT285" s="162" t="s">
        <v>141</v>
      </c>
      <c r="AU285" s="162" t="s">
        <v>131</v>
      </c>
      <c r="AV285" s="13" t="s">
        <v>87</v>
      </c>
      <c r="AW285" s="13" t="s">
        <v>34</v>
      </c>
      <c r="AX285" s="13" t="s">
        <v>74</v>
      </c>
      <c r="AY285" s="162" t="s">
        <v>130</v>
      </c>
    </row>
    <row r="286" spans="2:51" s="16" customFormat="1">
      <c r="B286" s="182"/>
      <c r="D286" s="161" t="s">
        <v>141</v>
      </c>
      <c r="E286" s="183" t="s">
        <v>3</v>
      </c>
      <c r="F286" s="184" t="s">
        <v>199</v>
      </c>
      <c r="H286" s="183" t="s">
        <v>3</v>
      </c>
      <c r="L286" s="182"/>
      <c r="M286" s="185"/>
      <c r="N286" s="186"/>
      <c r="O286" s="186"/>
      <c r="P286" s="186"/>
      <c r="Q286" s="186"/>
      <c r="R286" s="186"/>
      <c r="S286" s="186"/>
      <c r="T286" s="187"/>
      <c r="AT286" s="183" t="s">
        <v>141</v>
      </c>
      <c r="AU286" s="183" t="s">
        <v>131</v>
      </c>
      <c r="AV286" s="16" t="s">
        <v>81</v>
      </c>
      <c r="AW286" s="16" t="s">
        <v>34</v>
      </c>
      <c r="AX286" s="16" t="s">
        <v>74</v>
      </c>
      <c r="AY286" s="183" t="s">
        <v>130</v>
      </c>
    </row>
    <row r="287" spans="2:51" s="13" customFormat="1">
      <c r="B287" s="160"/>
      <c r="D287" s="161" t="s">
        <v>141</v>
      </c>
      <c r="E287" s="162" t="s">
        <v>3</v>
      </c>
      <c r="F287" s="163" t="s">
        <v>278</v>
      </c>
      <c r="H287" s="164">
        <v>-0.45500000000000002</v>
      </c>
      <c r="L287" s="160"/>
      <c r="M287" s="165"/>
      <c r="N287" s="166"/>
      <c r="O287" s="166"/>
      <c r="P287" s="166"/>
      <c r="Q287" s="166"/>
      <c r="R287" s="166"/>
      <c r="S287" s="166"/>
      <c r="T287" s="167"/>
      <c r="AT287" s="162" t="s">
        <v>141</v>
      </c>
      <c r="AU287" s="162" t="s">
        <v>131</v>
      </c>
      <c r="AV287" s="13" t="s">
        <v>87</v>
      </c>
      <c r="AW287" s="13" t="s">
        <v>34</v>
      </c>
      <c r="AX287" s="13" t="s">
        <v>74</v>
      </c>
      <c r="AY287" s="162" t="s">
        <v>130</v>
      </c>
    </row>
    <row r="288" spans="2:51" s="16" customFormat="1">
      <c r="B288" s="182"/>
      <c r="D288" s="161" t="s">
        <v>141</v>
      </c>
      <c r="E288" s="183" t="s">
        <v>3</v>
      </c>
      <c r="F288" s="184" t="s">
        <v>201</v>
      </c>
      <c r="H288" s="183" t="s">
        <v>3</v>
      </c>
      <c r="L288" s="182"/>
      <c r="M288" s="185"/>
      <c r="N288" s="186"/>
      <c r="O288" s="186"/>
      <c r="P288" s="186"/>
      <c r="Q288" s="186"/>
      <c r="R288" s="186"/>
      <c r="S288" s="186"/>
      <c r="T288" s="187"/>
      <c r="AT288" s="183" t="s">
        <v>141</v>
      </c>
      <c r="AU288" s="183" t="s">
        <v>131</v>
      </c>
      <c r="AV288" s="16" t="s">
        <v>81</v>
      </c>
      <c r="AW288" s="16" t="s">
        <v>34</v>
      </c>
      <c r="AX288" s="16" t="s">
        <v>74</v>
      </c>
      <c r="AY288" s="183" t="s">
        <v>130</v>
      </c>
    </row>
    <row r="289" spans="2:51" s="13" customFormat="1">
      <c r="B289" s="160"/>
      <c r="D289" s="161" t="s">
        <v>141</v>
      </c>
      <c r="E289" s="162" t="s">
        <v>3</v>
      </c>
      <c r="F289" s="163" t="s">
        <v>279</v>
      </c>
      <c r="H289" s="164">
        <v>-0.39500000000000002</v>
      </c>
      <c r="L289" s="160"/>
      <c r="M289" s="165"/>
      <c r="N289" s="166"/>
      <c r="O289" s="166"/>
      <c r="P289" s="166"/>
      <c r="Q289" s="166"/>
      <c r="R289" s="166"/>
      <c r="S289" s="166"/>
      <c r="T289" s="167"/>
      <c r="AT289" s="162" t="s">
        <v>141</v>
      </c>
      <c r="AU289" s="162" t="s">
        <v>131</v>
      </c>
      <c r="AV289" s="13" t="s">
        <v>87</v>
      </c>
      <c r="AW289" s="13" t="s">
        <v>34</v>
      </c>
      <c r="AX289" s="13" t="s">
        <v>74</v>
      </c>
      <c r="AY289" s="162" t="s">
        <v>130</v>
      </c>
    </row>
    <row r="290" spans="2:51" s="16" customFormat="1">
      <c r="B290" s="182"/>
      <c r="D290" s="161" t="s">
        <v>141</v>
      </c>
      <c r="E290" s="183" t="s">
        <v>3</v>
      </c>
      <c r="F290" s="184" t="s">
        <v>203</v>
      </c>
      <c r="H290" s="183" t="s">
        <v>3</v>
      </c>
      <c r="L290" s="182"/>
      <c r="M290" s="185"/>
      <c r="N290" s="186"/>
      <c r="O290" s="186"/>
      <c r="P290" s="186"/>
      <c r="Q290" s="186"/>
      <c r="R290" s="186"/>
      <c r="S290" s="186"/>
      <c r="T290" s="187"/>
      <c r="AT290" s="183" t="s">
        <v>141</v>
      </c>
      <c r="AU290" s="183" t="s">
        <v>131</v>
      </c>
      <c r="AV290" s="16" t="s">
        <v>81</v>
      </c>
      <c r="AW290" s="16" t="s">
        <v>34</v>
      </c>
      <c r="AX290" s="16" t="s">
        <v>74</v>
      </c>
      <c r="AY290" s="183" t="s">
        <v>130</v>
      </c>
    </row>
    <row r="291" spans="2:51" s="13" customFormat="1">
      <c r="B291" s="160"/>
      <c r="D291" s="161" t="s">
        <v>141</v>
      </c>
      <c r="E291" s="162" t="s">
        <v>3</v>
      </c>
      <c r="F291" s="163" t="s">
        <v>280</v>
      </c>
      <c r="H291" s="164">
        <v>-1.9159999999999999</v>
      </c>
      <c r="L291" s="160"/>
      <c r="M291" s="165"/>
      <c r="N291" s="166"/>
      <c r="O291" s="166"/>
      <c r="P291" s="166"/>
      <c r="Q291" s="166"/>
      <c r="R291" s="166"/>
      <c r="S291" s="166"/>
      <c r="T291" s="167"/>
      <c r="AT291" s="162" t="s">
        <v>141</v>
      </c>
      <c r="AU291" s="162" t="s">
        <v>131</v>
      </c>
      <c r="AV291" s="13" t="s">
        <v>87</v>
      </c>
      <c r="AW291" s="13" t="s">
        <v>34</v>
      </c>
      <c r="AX291" s="13" t="s">
        <v>74</v>
      </c>
      <c r="AY291" s="162" t="s">
        <v>130</v>
      </c>
    </row>
    <row r="292" spans="2:51" s="16" customFormat="1">
      <c r="B292" s="182"/>
      <c r="D292" s="161" t="s">
        <v>141</v>
      </c>
      <c r="E292" s="183" t="s">
        <v>3</v>
      </c>
      <c r="F292" s="184" t="s">
        <v>205</v>
      </c>
      <c r="H292" s="183" t="s">
        <v>3</v>
      </c>
      <c r="L292" s="182"/>
      <c r="M292" s="185"/>
      <c r="N292" s="186"/>
      <c r="O292" s="186"/>
      <c r="P292" s="186"/>
      <c r="Q292" s="186"/>
      <c r="R292" s="186"/>
      <c r="S292" s="186"/>
      <c r="T292" s="187"/>
      <c r="AT292" s="183" t="s">
        <v>141</v>
      </c>
      <c r="AU292" s="183" t="s">
        <v>131</v>
      </c>
      <c r="AV292" s="16" t="s">
        <v>81</v>
      </c>
      <c r="AW292" s="16" t="s">
        <v>34</v>
      </c>
      <c r="AX292" s="16" t="s">
        <v>74</v>
      </c>
      <c r="AY292" s="183" t="s">
        <v>130</v>
      </c>
    </row>
    <row r="293" spans="2:51" s="13" customFormat="1">
      <c r="B293" s="160"/>
      <c r="D293" s="161" t="s">
        <v>141</v>
      </c>
      <c r="E293" s="162" t="s">
        <v>3</v>
      </c>
      <c r="F293" s="163" t="s">
        <v>281</v>
      </c>
      <c r="H293" s="164">
        <v>-0.10100000000000001</v>
      </c>
      <c r="L293" s="160"/>
      <c r="M293" s="165"/>
      <c r="N293" s="166"/>
      <c r="O293" s="166"/>
      <c r="P293" s="166"/>
      <c r="Q293" s="166"/>
      <c r="R293" s="166"/>
      <c r="S293" s="166"/>
      <c r="T293" s="167"/>
      <c r="AT293" s="162" t="s">
        <v>141</v>
      </c>
      <c r="AU293" s="162" t="s">
        <v>131</v>
      </c>
      <c r="AV293" s="13" t="s">
        <v>87</v>
      </c>
      <c r="AW293" s="13" t="s">
        <v>34</v>
      </c>
      <c r="AX293" s="13" t="s">
        <v>74</v>
      </c>
      <c r="AY293" s="162" t="s">
        <v>130</v>
      </c>
    </row>
    <row r="294" spans="2:51" s="16" customFormat="1">
      <c r="B294" s="182"/>
      <c r="D294" s="161" t="s">
        <v>141</v>
      </c>
      <c r="E294" s="183" t="s">
        <v>3</v>
      </c>
      <c r="F294" s="184" t="s">
        <v>207</v>
      </c>
      <c r="H294" s="183" t="s">
        <v>3</v>
      </c>
      <c r="L294" s="182"/>
      <c r="M294" s="185"/>
      <c r="N294" s="186"/>
      <c r="O294" s="186"/>
      <c r="P294" s="186"/>
      <c r="Q294" s="186"/>
      <c r="R294" s="186"/>
      <c r="S294" s="186"/>
      <c r="T294" s="187"/>
      <c r="AT294" s="183" t="s">
        <v>141</v>
      </c>
      <c r="AU294" s="183" t="s">
        <v>131</v>
      </c>
      <c r="AV294" s="16" t="s">
        <v>81</v>
      </c>
      <c r="AW294" s="16" t="s">
        <v>34</v>
      </c>
      <c r="AX294" s="16" t="s">
        <v>74</v>
      </c>
      <c r="AY294" s="183" t="s">
        <v>130</v>
      </c>
    </row>
    <row r="295" spans="2:51" s="13" customFormat="1">
      <c r="B295" s="160"/>
      <c r="D295" s="161" t="s">
        <v>141</v>
      </c>
      <c r="E295" s="162" t="s">
        <v>3</v>
      </c>
      <c r="F295" s="163" t="s">
        <v>281</v>
      </c>
      <c r="H295" s="164">
        <v>-0.10100000000000001</v>
      </c>
      <c r="L295" s="160"/>
      <c r="M295" s="165"/>
      <c r="N295" s="166"/>
      <c r="O295" s="166"/>
      <c r="P295" s="166"/>
      <c r="Q295" s="166"/>
      <c r="R295" s="166"/>
      <c r="S295" s="166"/>
      <c r="T295" s="167"/>
      <c r="AT295" s="162" t="s">
        <v>141</v>
      </c>
      <c r="AU295" s="162" t="s">
        <v>131</v>
      </c>
      <c r="AV295" s="13" t="s">
        <v>87</v>
      </c>
      <c r="AW295" s="13" t="s">
        <v>34</v>
      </c>
      <c r="AX295" s="13" t="s">
        <v>74</v>
      </c>
      <c r="AY295" s="162" t="s">
        <v>130</v>
      </c>
    </row>
    <row r="296" spans="2:51" s="13" customFormat="1">
      <c r="B296" s="160"/>
      <c r="D296" s="161" t="s">
        <v>141</v>
      </c>
      <c r="E296" s="162" t="s">
        <v>3</v>
      </c>
      <c r="F296" s="163" t="s">
        <v>282</v>
      </c>
      <c r="H296" s="164">
        <v>-2.8879999999999999</v>
      </c>
      <c r="L296" s="160"/>
      <c r="M296" s="165"/>
      <c r="N296" s="166"/>
      <c r="O296" s="166"/>
      <c r="P296" s="166"/>
      <c r="Q296" s="166"/>
      <c r="R296" s="166"/>
      <c r="S296" s="166"/>
      <c r="T296" s="167"/>
      <c r="AT296" s="162" t="s">
        <v>141</v>
      </c>
      <c r="AU296" s="162" t="s">
        <v>131</v>
      </c>
      <c r="AV296" s="13" t="s">
        <v>87</v>
      </c>
      <c r="AW296" s="13" t="s">
        <v>34</v>
      </c>
      <c r="AX296" s="13" t="s">
        <v>74</v>
      </c>
      <c r="AY296" s="162" t="s">
        <v>130</v>
      </c>
    </row>
    <row r="297" spans="2:51" s="16" customFormat="1">
      <c r="B297" s="182"/>
      <c r="D297" s="161" t="s">
        <v>141</v>
      </c>
      <c r="E297" s="183" t="s">
        <v>3</v>
      </c>
      <c r="F297" s="184" t="s">
        <v>210</v>
      </c>
      <c r="H297" s="183" t="s">
        <v>3</v>
      </c>
      <c r="L297" s="182"/>
      <c r="M297" s="185"/>
      <c r="N297" s="186"/>
      <c r="O297" s="186"/>
      <c r="P297" s="186"/>
      <c r="Q297" s="186"/>
      <c r="R297" s="186"/>
      <c r="S297" s="186"/>
      <c r="T297" s="187"/>
      <c r="AT297" s="183" t="s">
        <v>141</v>
      </c>
      <c r="AU297" s="183" t="s">
        <v>131</v>
      </c>
      <c r="AV297" s="16" t="s">
        <v>81</v>
      </c>
      <c r="AW297" s="16" t="s">
        <v>34</v>
      </c>
      <c r="AX297" s="16" t="s">
        <v>74</v>
      </c>
      <c r="AY297" s="183" t="s">
        <v>130</v>
      </c>
    </row>
    <row r="298" spans="2:51" s="13" customFormat="1">
      <c r="B298" s="160"/>
      <c r="D298" s="161" t="s">
        <v>141</v>
      </c>
      <c r="E298" s="162" t="s">
        <v>3</v>
      </c>
      <c r="F298" s="163" t="s">
        <v>283</v>
      </c>
      <c r="H298" s="164">
        <v>-1.9750000000000001</v>
      </c>
      <c r="L298" s="160"/>
      <c r="M298" s="165"/>
      <c r="N298" s="166"/>
      <c r="O298" s="166"/>
      <c r="P298" s="166"/>
      <c r="Q298" s="166"/>
      <c r="R298" s="166"/>
      <c r="S298" s="166"/>
      <c r="T298" s="167"/>
      <c r="AT298" s="162" t="s">
        <v>141</v>
      </c>
      <c r="AU298" s="162" t="s">
        <v>131</v>
      </c>
      <c r="AV298" s="13" t="s">
        <v>87</v>
      </c>
      <c r="AW298" s="13" t="s">
        <v>34</v>
      </c>
      <c r="AX298" s="13" t="s">
        <v>74</v>
      </c>
      <c r="AY298" s="162" t="s">
        <v>130</v>
      </c>
    </row>
    <row r="299" spans="2:51" s="14" customFormat="1">
      <c r="B299" s="168"/>
      <c r="D299" s="161" t="s">
        <v>141</v>
      </c>
      <c r="E299" s="169" t="s">
        <v>3</v>
      </c>
      <c r="F299" s="170" t="s">
        <v>144</v>
      </c>
      <c r="H299" s="171">
        <v>-9.286999999999999</v>
      </c>
      <c r="L299" s="168"/>
      <c r="M299" s="172"/>
      <c r="N299" s="173"/>
      <c r="O299" s="173"/>
      <c r="P299" s="173"/>
      <c r="Q299" s="173"/>
      <c r="R299" s="173"/>
      <c r="S299" s="173"/>
      <c r="T299" s="174"/>
      <c r="AT299" s="169" t="s">
        <v>141</v>
      </c>
      <c r="AU299" s="169" t="s">
        <v>131</v>
      </c>
      <c r="AV299" s="14" t="s">
        <v>131</v>
      </c>
      <c r="AW299" s="14" t="s">
        <v>34</v>
      </c>
      <c r="AX299" s="14" t="s">
        <v>74</v>
      </c>
      <c r="AY299" s="169" t="s">
        <v>130</v>
      </c>
    </row>
    <row r="300" spans="2:51" s="16" customFormat="1">
      <c r="B300" s="182"/>
      <c r="D300" s="161" t="s">
        <v>141</v>
      </c>
      <c r="E300" s="183" t="s">
        <v>3</v>
      </c>
      <c r="F300" s="184" t="s">
        <v>246</v>
      </c>
      <c r="H300" s="183" t="s">
        <v>3</v>
      </c>
      <c r="L300" s="182"/>
      <c r="M300" s="185"/>
      <c r="N300" s="186"/>
      <c r="O300" s="186"/>
      <c r="P300" s="186"/>
      <c r="Q300" s="186"/>
      <c r="R300" s="186"/>
      <c r="S300" s="186"/>
      <c r="T300" s="187"/>
      <c r="AT300" s="183" t="s">
        <v>141</v>
      </c>
      <c r="AU300" s="183" t="s">
        <v>131</v>
      </c>
      <c r="AV300" s="16" t="s">
        <v>81</v>
      </c>
      <c r="AW300" s="16" t="s">
        <v>34</v>
      </c>
      <c r="AX300" s="16" t="s">
        <v>74</v>
      </c>
      <c r="AY300" s="183" t="s">
        <v>130</v>
      </c>
    </row>
    <row r="301" spans="2:51" s="13" customFormat="1">
      <c r="B301" s="160"/>
      <c r="D301" s="161" t="s">
        <v>141</v>
      </c>
      <c r="E301" s="162" t="s">
        <v>3</v>
      </c>
      <c r="F301" s="163" t="s">
        <v>284</v>
      </c>
      <c r="H301" s="164">
        <v>1.18</v>
      </c>
      <c r="L301" s="160"/>
      <c r="M301" s="165"/>
      <c r="N301" s="166"/>
      <c r="O301" s="166"/>
      <c r="P301" s="166"/>
      <c r="Q301" s="166"/>
      <c r="R301" s="166"/>
      <c r="S301" s="166"/>
      <c r="T301" s="167"/>
      <c r="AT301" s="162" t="s">
        <v>141</v>
      </c>
      <c r="AU301" s="162" t="s">
        <v>131</v>
      </c>
      <c r="AV301" s="13" t="s">
        <v>87</v>
      </c>
      <c r="AW301" s="13" t="s">
        <v>34</v>
      </c>
      <c r="AX301" s="13" t="s">
        <v>74</v>
      </c>
      <c r="AY301" s="162" t="s">
        <v>130</v>
      </c>
    </row>
    <row r="302" spans="2:51" s="14" customFormat="1">
      <c r="B302" s="168"/>
      <c r="D302" s="161" t="s">
        <v>141</v>
      </c>
      <c r="E302" s="169" t="s">
        <v>3</v>
      </c>
      <c r="F302" s="170" t="s">
        <v>144</v>
      </c>
      <c r="H302" s="171">
        <v>1.18</v>
      </c>
      <c r="L302" s="168"/>
      <c r="M302" s="172"/>
      <c r="N302" s="173"/>
      <c r="O302" s="173"/>
      <c r="P302" s="173"/>
      <c r="Q302" s="173"/>
      <c r="R302" s="173"/>
      <c r="S302" s="173"/>
      <c r="T302" s="174"/>
      <c r="AT302" s="169" t="s">
        <v>141</v>
      </c>
      <c r="AU302" s="169" t="s">
        <v>131</v>
      </c>
      <c r="AV302" s="14" t="s">
        <v>131</v>
      </c>
      <c r="AW302" s="14" t="s">
        <v>34</v>
      </c>
      <c r="AX302" s="14" t="s">
        <v>74</v>
      </c>
      <c r="AY302" s="169" t="s">
        <v>130</v>
      </c>
    </row>
    <row r="303" spans="2:51" s="16" customFormat="1">
      <c r="B303" s="182"/>
      <c r="D303" s="161" t="s">
        <v>141</v>
      </c>
      <c r="E303" s="183" t="s">
        <v>3</v>
      </c>
      <c r="F303" s="184" t="s">
        <v>178</v>
      </c>
      <c r="H303" s="183" t="s">
        <v>3</v>
      </c>
      <c r="L303" s="182"/>
      <c r="M303" s="185"/>
      <c r="N303" s="186"/>
      <c r="O303" s="186"/>
      <c r="P303" s="186"/>
      <c r="Q303" s="186"/>
      <c r="R303" s="186"/>
      <c r="S303" s="186"/>
      <c r="T303" s="187"/>
      <c r="AT303" s="183" t="s">
        <v>141</v>
      </c>
      <c r="AU303" s="183" t="s">
        <v>131</v>
      </c>
      <c r="AV303" s="16" t="s">
        <v>81</v>
      </c>
      <c r="AW303" s="16" t="s">
        <v>34</v>
      </c>
      <c r="AX303" s="16" t="s">
        <v>74</v>
      </c>
      <c r="AY303" s="183" t="s">
        <v>130</v>
      </c>
    </row>
    <row r="304" spans="2:51" s="16" customFormat="1">
      <c r="B304" s="182"/>
      <c r="D304" s="161" t="s">
        <v>141</v>
      </c>
      <c r="E304" s="183" t="s">
        <v>3</v>
      </c>
      <c r="F304" s="184" t="s">
        <v>270</v>
      </c>
      <c r="H304" s="183" t="s">
        <v>3</v>
      </c>
      <c r="L304" s="182"/>
      <c r="M304" s="185"/>
      <c r="N304" s="186"/>
      <c r="O304" s="186"/>
      <c r="P304" s="186"/>
      <c r="Q304" s="186"/>
      <c r="R304" s="186"/>
      <c r="S304" s="186"/>
      <c r="T304" s="187"/>
      <c r="AT304" s="183" t="s">
        <v>141</v>
      </c>
      <c r="AU304" s="183" t="s">
        <v>131</v>
      </c>
      <c r="AV304" s="16" t="s">
        <v>81</v>
      </c>
      <c r="AW304" s="16" t="s">
        <v>34</v>
      </c>
      <c r="AX304" s="16" t="s">
        <v>74</v>
      </c>
      <c r="AY304" s="183" t="s">
        <v>130</v>
      </c>
    </row>
    <row r="305" spans="2:51" s="16" customFormat="1">
      <c r="B305" s="182"/>
      <c r="D305" s="161" t="s">
        <v>141</v>
      </c>
      <c r="E305" s="183" t="s">
        <v>3</v>
      </c>
      <c r="F305" s="184" t="s">
        <v>180</v>
      </c>
      <c r="H305" s="183" t="s">
        <v>3</v>
      </c>
      <c r="L305" s="182"/>
      <c r="M305" s="185"/>
      <c r="N305" s="186"/>
      <c r="O305" s="186"/>
      <c r="P305" s="186"/>
      <c r="Q305" s="186"/>
      <c r="R305" s="186"/>
      <c r="S305" s="186"/>
      <c r="T305" s="187"/>
      <c r="AT305" s="183" t="s">
        <v>141</v>
      </c>
      <c r="AU305" s="183" t="s">
        <v>131</v>
      </c>
      <c r="AV305" s="16" t="s">
        <v>81</v>
      </c>
      <c r="AW305" s="16" t="s">
        <v>34</v>
      </c>
      <c r="AX305" s="16" t="s">
        <v>74</v>
      </c>
      <c r="AY305" s="183" t="s">
        <v>130</v>
      </c>
    </row>
    <row r="306" spans="2:51" s="16" customFormat="1">
      <c r="B306" s="182"/>
      <c r="D306" s="161" t="s">
        <v>141</v>
      </c>
      <c r="E306" s="183" t="s">
        <v>3</v>
      </c>
      <c r="F306" s="184" t="s">
        <v>181</v>
      </c>
      <c r="H306" s="183" t="s">
        <v>3</v>
      </c>
      <c r="L306" s="182"/>
      <c r="M306" s="185"/>
      <c r="N306" s="186"/>
      <c r="O306" s="186"/>
      <c r="P306" s="186"/>
      <c r="Q306" s="186"/>
      <c r="R306" s="186"/>
      <c r="S306" s="186"/>
      <c r="T306" s="187"/>
      <c r="AT306" s="183" t="s">
        <v>141</v>
      </c>
      <c r="AU306" s="183" t="s">
        <v>131</v>
      </c>
      <c r="AV306" s="16" t="s">
        <v>81</v>
      </c>
      <c r="AW306" s="16" t="s">
        <v>34</v>
      </c>
      <c r="AX306" s="16" t="s">
        <v>74</v>
      </c>
      <c r="AY306" s="183" t="s">
        <v>130</v>
      </c>
    </row>
    <row r="307" spans="2:51" s="13" customFormat="1">
      <c r="B307" s="160"/>
      <c r="D307" s="161" t="s">
        <v>141</v>
      </c>
      <c r="E307" s="162" t="s">
        <v>3</v>
      </c>
      <c r="F307" s="163" t="s">
        <v>285</v>
      </c>
      <c r="H307" s="164">
        <v>0.34300000000000003</v>
      </c>
      <c r="L307" s="160"/>
      <c r="M307" s="165"/>
      <c r="N307" s="166"/>
      <c r="O307" s="166"/>
      <c r="P307" s="166"/>
      <c r="Q307" s="166"/>
      <c r="R307" s="166"/>
      <c r="S307" s="166"/>
      <c r="T307" s="167"/>
      <c r="AT307" s="162" t="s">
        <v>141</v>
      </c>
      <c r="AU307" s="162" t="s">
        <v>131</v>
      </c>
      <c r="AV307" s="13" t="s">
        <v>87</v>
      </c>
      <c r="AW307" s="13" t="s">
        <v>34</v>
      </c>
      <c r="AX307" s="13" t="s">
        <v>74</v>
      </c>
      <c r="AY307" s="162" t="s">
        <v>130</v>
      </c>
    </row>
    <row r="308" spans="2:51" s="16" customFormat="1">
      <c r="B308" s="182"/>
      <c r="D308" s="161" t="s">
        <v>141</v>
      </c>
      <c r="E308" s="183" t="s">
        <v>3</v>
      </c>
      <c r="F308" s="184" t="s">
        <v>183</v>
      </c>
      <c r="H308" s="183" t="s">
        <v>3</v>
      </c>
      <c r="L308" s="182"/>
      <c r="M308" s="185"/>
      <c r="N308" s="186"/>
      <c r="O308" s="186"/>
      <c r="P308" s="186"/>
      <c r="Q308" s="186"/>
      <c r="R308" s="186"/>
      <c r="S308" s="186"/>
      <c r="T308" s="187"/>
      <c r="AT308" s="183" t="s">
        <v>141</v>
      </c>
      <c r="AU308" s="183" t="s">
        <v>131</v>
      </c>
      <c r="AV308" s="16" t="s">
        <v>81</v>
      </c>
      <c r="AW308" s="16" t="s">
        <v>34</v>
      </c>
      <c r="AX308" s="16" t="s">
        <v>74</v>
      </c>
      <c r="AY308" s="183" t="s">
        <v>130</v>
      </c>
    </row>
    <row r="309" spans="2:51" s="13" customFormat="1">
      <c r="B309" s="160"/>
      <c r="D309" s="161" t="s">
        <v>141</v>
      </c>
      <c r="E309" s="162" t="s">
        <v>3</v>
      </c>
      <c r="F309" s="163" t="s">
        <v>285</v>
      </c>
      <c r="H309" s="164">
        <v>0.34300000000000003</v>
      </c>
      <c r="L309" s="160"/>
      <c r="M309" s="165"/>
      <c r="N309" s="166"/>
      <c r="O309" s="166"/>
      <c r="P309" s="166"/>
      <c r="Q309" s="166"/>
      <c r="R309" s="166"/>
      <c r="S309" s="166"/>
      <c r="T309" s="167"/>
      <c r="AT309" s="162" t="s">
        <v>141</v>
      </c>
      <c r="AU309" s="162" t="s">
        <v>131</v>
      </c>
      <c r="AV309" s="13" t="s">
        <v>87</v>
      </c>
      <c r="AW309" s="13" t="s">
        <v>34</v>
      </c>
      <c r="AX309" s="13" t="s">
        <v>74</v>
      </c>
      <c r="AY309" s="162" t="s">
        <v>130</v>
      </c>
    </row>
    <row r="310" spans="2:51" s="16" customFormat="1">
      <c r="B310" s="182"/>
      <c r="D310" s="161" t="s">
        <v>141</v>
      </c>
      <c r="E310" s="183" t="s">
        <v>3</v>
      </c>
      <c r="F310" s="184" t="s">
        <v>185</v>
      </c>
      <c r="H310" s="183" t="s">
        <v>3</v>
      </c>
      <c r="L310" s="182"/>
      <c r="M310" s="185"/>
      <c r="N310" s="186"/>
      <c r="O310" s="186"/>
      <c r="P310" s="186"/>
      <c r="Q310" s="186"/>
      <c r="R310" s="186"/>
      <c r="S310" s="186"/>
      <c r="T310" s="187"/>
      <c r="AT310" s="183" t="s">
        <v>141</v>
      </c>
      <c r="AU310" s="183" t="s">
        <v>131</v>
      </c>
      <c r="AV310" s="16" t="s">
        <v>81</v>
      </c>
      <c r="AW310" s="16" t="s">
        <v>34</v>
      </c>
      <c r="AX310" s="16" t="s">
        <v>74</v>
      </c>
      <c r="AY310" s="183" t="s">
        <v>130</v>
      </c>
    </row>
    <row r="311" spans="2:51" s="13" customFormat="1">
      <c r="B311" s="160"/>
      <c r="D311" s="161" t="s">
        <v>141</v>
      </c>
      <c r="E311" s="162" t="s">
        <v>3</v>
      </c>
      <c r="F311" s="163" t="s">
        <v>286</v>
      </c>
      <c r="H311" s="164">
        <v>3.7829999999999999</v>
      </c>
      <c r="L311" s="160"/>
      <c r="M311" s="165"/>
      <c r="N311" s="166"/>
      <c r="O311" s="166"/>
      <c r="P311" s="166"/>
      <c r="Q311" s="166"/>
      <c r="R311" s="166"/>
      <c r="S311" s="166"/>
      <c r="T311" s="167"/>
      <c r="AT311" s="162" t="s">
        <v>141</v>
      </c>
      <c r="AU311" s="162" t="s">
        <v>131</v>
      </c>
      <c r="AV311" s="13" t="s">
        <v>87</v>
      </c>
      <c r="AW311" s="13" t="s">
        <v>34</v>
      </c>
      <c r="AX311" s="13" t="s">
        <v>74</v>
      </c>
      <c r="AY311" s="162" t="s">
        <v>130</v>
      </c>
    </row>
    <row r="312" spans="2:51" s="14" customFormat="1">
      <c r="B312" s="168"/>
      <c r="D312" s="161" t="s">
        <v>141</v>
      </c>
      <c r="E312" s="169" t="s">
        <v>3</v>
      </c>
      <c r="F312" s="170" t="s">
        <v>144</v>
      </c>
      <c r="H312" s="171">
        <v>4.4690000000000003</v>
      </c>
      <c r="L312" s="168"/>
      <c r="M312" s="172"/>
      <c r="N312" s="173"/>
      <c r="O312" s="173"/>
      <c r="P312" s="173"/>
      <c r="Q312" s="173"/>
      <c r="R312" s="173"/>
      <c r="S312" s="173"/>
      <c r="T312" s="174"/>
      <c r="AT312" s="169" t="s">
        <v>141</v>
      </c>
      <c r="AU312" s="169" t="s">
        <v>131</v>
      </c>
      <c r="AV312" s="14" t="s">
        <v>131</v>
      </c>
      <c r="AW312" s="14" t="s">
        <v>34</v>
      </c>
      <c r="AX312" s="14" t="s">
        <v>74</v>
      </c>
      <c r="AY312" s="169" t="s">
        <v>130</v>
      </c>
    </row>
    <row r="313" spans="2:51" s="16" customFormat="1">
      <c r="B313" s="182"/>
      <c r="D313" s="161" t="s">
        <v>141</v>
      </c>
      <c r="E313" s="183" t="s">
        <v>3</v>
      </c>
      <c r="F313" s="184" t="s">
        <v>187</v>
      </c>
      <c r="H313" s="183" t="s">
        <v>3</v>
      </c>
      <c r="L313" s="182"/>
      <c r="M313" s="185"/>
      <c r="N313" s="186"/>
      <c r="O313" s="186"/>
      <c r="P313" s="186"/>
      <c r="Q313" s="186"/>
      <c r="R313" s="186"/>
      <c r="S313" s="186"/>
      <c r="T313" s="187"/>
      <c r="AT313" s="183" t="s">
        <v>141</v>
      </c>
      <c r="AU313" s="183" t="s">
        <v>131</v>
      </c>
      <c r="AV313" s="16" t="s">
        <v>81</v>
      </c>
      <c r="AW313" s="16" t="s">
        <v>34</v>
      </c>
      <c r="AX313" s="16" t="s">
        <v>74</v>
      </c>
      <c r="AY313" s="183" t="s">
        <v>130</v>
      </c>
    </row>
    <row r="314" spans="2:51" s="16" customFormat="1">
      <c r="B314" s="182"/>
      <c r="D314" s="161" t="s">
        <v>141</v>
      </c>
      <c r="E314" s="183" t="s">
        <v>3</v>
      </c>
      <c r="F314" s="184" t="s">
        <v>188</v>
      </c>
      <c r="H314" s="183" t="s">
        <v>3</v>
      </c>
      <c r="L314" s="182"/>
      <c r="M314" s="185"/>
      <c r="N314" s="186"/>
      <c r="O314" s="186"/>
      <c r="P314" s="186"/>
      <c r="Q314" s="186"/>
      <c r="R314" s="186"/>
      <c r="S314" s="186"/>
      <c r="T314" s="187"/>
      <c r="AT314" s="183" t="s">
        <v>141</v>
      </c>
      <c r="AU314" s="183" t="s">
        <v>131</v>
      </c>
      <c r="AV314" s="16" t="s">
        <v>81</v>
      </c>
      <c r="AW314" s="16" t="s">
        <v>34</v>
      </c>
      <c r="AX314" s="16" t="s">
        <v>74</v>
      </c>
      <c r="AY314" s="183" t="s">
        <v>130</v>
      </c>
    </row>
    <row r="315" spans="2:51" s="13" customFormat="1">
      <c r="B315" s="160"/>
      <c r="D315" s="161" t="s">
        <v>141</v>
      </c>
      <c r="E315" s="162" t="s">
        <v>3</v>
      </c>
      <c r="F315" s="163" t="s">
        <v>287</v>
      </c>
      <c r="H315" s="164">
        <v>12.43</v>
      </c>
      <c r="L315" s="160"/>
      <c r="M315" s="165"/>
      <c r="N315" s="166"/>
      <c r="O315" s="166"/>
      <c r="P315" s="166"/>
      <c r="Q315" s="166"/>
      <c r="R315" s="166"/>
      <c r="S315" s="166"/>
      <c r="T315" s="167"/>
      <c r="AT315" s="162" t="s">
        <v>141</v>
      </c>
      <c r="AU315" s="162" t="s">
        <v>131</v>
      </c>
      <c r="AV315" s="13" t="s">
        <v>87</v>
      </c>
      <c r="AW315" s="13" t="s">
        <v>34</v>
      </c>
      <c r="AX315" s="13" t="s">
        <v>74</v>
      </c>
      <c r="AY315" s="162" t="s">
        <v>130</v>
      </c>
    </row>
    <row r="316" spans="2:51" s="16" customFormat="1">
      <c r="B316" s="182"/>
      <c r="D316" s="161" t="s">
        <v>141</v>
      </c>
      <c r="E316" s="183" t="s">
        <v>3</v>
      </c>
      <c r="F316" s="184" t="s">
        <v>190</v>
      </c>
      <c r="H316" s="183" t="s">
        <v>3</v>
      </c>
      <c r="L316" s="182"/>
      <c r="M316" s="185"/>
      <c r="N316" s="186"/>
      <c r="O316" s="186"/>
      <c r="P316" s="186"/>
      <c r="Q316" s="186"/>
      <c r="R316" s="186"/>
      <c r="S316" s="186"/>
      <c r="T316" s="187"/>
      <c r="AT316" s="183" t="s">
        <v>141</v>
      </c>
      <c r="AU316" s="183" t="s">
        <v>131</v>
      </c>
      <c r="AV316" s="16" t="s">
        <v>81</v>
      </c>
      <c r="AW316" s="16" t="s">
        <v>34</v>
      </c>
      <c r="AX316" s="16" t="s">
        <v>74</v>
      </c>
      <c r="AY316" s="183" t="s">
        <v>130</v>
      </c>
    </row>
    <row r="317" spans="2:51" s="13" customFormat="1">
      <c r="B317" s="160"/>
      <c r="D317" s="161" t="s">
        <v>141</v>
      </c>
      <c r="E317" s="162" t="s">
        <v>3</v>
      </c>
      <c r="F317" s="163" t="s">
        <v>288</v>
      </c>
      <c r="H317" s="164">
        <v>5.2249999999999996</v>
      </c>
      <c r="L317" s="160"/>
      <c r="M317" s="165"/>
      <c r="N317" s="166"/>
      <c r="O317" s="166"/>
      <c r="P317" s="166"/>
      <c r="Q317" s="166"/>
      <c r="R317" s="166"/>
      <c r="S317" s="166"/>
      <c r="T317" s="167"/>
      <c r="AT317" s="162" t="s">
        <v>141</v>
      </c>
      <c r="AU317" s="162" t="s">
        <v>131</v>
      </c>
      <c r="AV317" s="13" t="s">
        <v>87</v>
      </c>
      <c r="AW317" s="13" t="s">
        <v>34</v>
      </c>
      <c r="AX317" s="13" t="s">
        <v>74</v>
      </c>
      <c r="AY317" s="162" t="s">
        <v>130</v>
      </c>
    </row>
    <row r="318" spans="2:51" s="16" customFormat="1">
      <c r="B318" s="182"/>
      <c r="D318" s="161" t="s">
        <v>141</v>
      </c>
      <c r="E318" s="183" t="s">
        <v>3</v>
      </c>
      <c r="F318" s="184" t="s">
        <v>192</v>
      </c>
      <c r="H318" s="183" t="s">
        <v>3</v>
      </c>
      <c r="L318" s="182"/>
      <c r="M318" s="185"/>
      <c r="N318" s="186"/>
      <c r="O318" s="186"/>
      <c r="P318" s="186"/>
      <c r="Q318" s="186"/>
      <c r="R318" s="186"/>
      <c r="S318" s="186"/>
      <c r="T318" s="187"/>
      <c r="AT318" s="183" t="s">
        <v>141</v>
      </c>
      <c r="AU318" s="183" t="s">
        <v>131</v>
      </c>
      <c r="AV318" s="16" t="s">
        <v>81</v>
      </c>
      <c r="AW318" s="16" t="s">
        <v>34</v>
      </c>
      <c r="AX318" s="16" t="s">
        <v>74</v>
      </c>
      <c r="AY318" s="183" t="s">
        <v>130</v>
      </c>
    </row>
    <row r="319" spans="2:51" s="13" customFormat="1">
      <c r="B319" s="160"/>
      <c r="D319" s="161" t="s">
        <v>141</v>
      </c>
      <c r="E319" s="162" t="s">
        <v>3</v>
      </c>
      <c r="F319" s="163" t="s">
        <v>289</v>
      </c>
      <c r="H319" s="164">
        <v>2.1349999999999998</v>
      </c>
      <c r="L319" s="160"/>
      <c r="M319" s="165"/>
      <c r="N319" s="166"/>
      <c r="O319" s="166"/>
      <c r="P319" s="166"/>
      <c r="Q319" s="166"/>
      <c r="R319" s="166"/>
      <c r="S319" s="166"/>
      <c r="T319" s="167"/>
      <c r="AT319" s="162" t="s">
        <v>141</v>
      </c>
      <c r="AU319" s="162" t="s">
        <v>131</v>
      </c>
      <c r="AV319" s="13" t="s">
        <v>87</v>
      </c>
      <c r="AW319" s="13" t="s">
        <v>34</v>
      </c>
      <c r="AX319" s="13" t="s">
        <v>74</v>
      </c>
      <c r="AY319" s="162" t="s">
        <v>130</v>
      </c>
    </row>
    <row r="320" spans="2:51" s="14" customFormat="1">
      <c r="B320" s="168"/>
      <c r="D320" s="161" t="s">
        <v>141</v>
      </c>
      <c r="E320" s="169" t="s">
        <v>3</v>
      </c>
      <c r="F320" s="170" t="s">
        <v>144</v>
      </c>
      <c r="H320" s="171">
        <v>19.79</v>
      </c>
      <c r="L320" s="168"/>
      <c r="M320" s="172"/>
      <c r="N320" s="173"/>
      <c r="O320" s="173"/>
      <c r="P320" s="173"/>
      <c r="Q320" s="173"/>
      <c r="R320" s="173"/>
      <c r="S320" s="173"/>
      <c r="T320" s="174"/>
      <c r="AT320" s="169" t="s">
        <v>141</v>
      </c>
      <c r="AU320" s="169" t="s">
        <v>131</v>
      </c>
      <c r="AV320" s="14" t="s">
        <v>131</v>
      </c>
      <c r="AW320" s="14" t="s">
        <v>34</v>
      </c>
      <c r="AX320" s="14" t="s">
        <v>74</v>
      </c>
      <c r="AY320" s="169" t="s">
        <v>130</v>
      </c>
    </row>
    <row r="321" spans="2:51" s="16" customFormat="1">
      <c r="B321" s="182"/>
      <c r="D321" s="161" t="s">
        <v>141</v>
      </c>
      <c r="E321" s="183" t="s">
        <v>3</v>
      </c>
      <c r="F321" s="184" t="s">
        <v>194</v>
      </c>
      <c r="H321" s="183" t="s">
        <v>3</v>
      </c>
      <c r="L321" s="182"/>
      <c r="M321" s="185"/>
      <c r="N321" s="186"/>
      <c r="O321" s="186"/>
      <c r="P321" s="186"/>
      <c r="Q321" s="186"/>
      <c r="R321" s="186"/>
      <c r="S321" s="186"/>
      <c r="T321" s="187"/>
      <c r="AT321" s="183" t="s">
        <v>141</v>
      </c>
      <c r="AU321" s="183" t="s">
        <v>131</v>
      </c>
      <c r="AV321" s="16" t="s">
        <v>81</v>
      </c>
      <c r="AW321" s="16" t="s">
        <v>34</v>
      </c>
      <c r="AX321" s="16" t="s">
        <v>74</v>
      </c>
      <c r="AY321" s="183" t="s">
        <v>130</v>
      </c>
    </row>
    <row r="322" spans="2:51" s="16" customFormat="1">
      <c r="B322" s="182"/>
      <c r="D322" s="161" t="s">
        <v>141</v>
      </c>
      <c r="E322" s="183" t="s">
        <v>3</v>
      </c>
      <c r="F322" s="184" t="s">
        <v>195</v>
      </c>
      <c r="H322" s="183" t="s">
        <v>3</v>
      </c>
      <c r="L322" s="182"/>
      <c r="M322" s="185"/>
      <c r="N322" s="186"/>
      <c r="O322" s="186"/>
      <c r="P322" s="186"/>
      <c r="Q322" s="186"/>
      <c r="R322" s="186"/>
      <c r="S322" s="186"/>
      <c r="T322" s="187"/>
      <c r="AT322" s="183" t="s">
        <v>141</v>
      </c>
      <c r="AU322" s="183" t="s">
        <v>131</v>
      </c>
      <c r="AV322" s="16" t="s">
        <v>81</v>
      </c>
      <c r="AW322" s="16" t="s">
        <v>34</v>
      </c>
      <c r="AX322" s="16" t="s">
        <v>74</v>
      </c>
      <c r="AY322" s="183" t="s">
        <v>130</v>
      </c>
    </row>
    <row r="323" spans="2:51" s="13" customFormat="1">
      <c r="B323" s="160"/>
      <c r="D323" s="161" t="s">
        <v>141</v>
      </c>
      <c r="E323" s="162" t="s">
        <v>3</v>
      </c>
      <c r="F323" s="163" t="s">
        <v>290</v>
      </c>
      <c r="H323" s="164">
        <v>1.623</v>
      </c>
      <c r="L323" s="160"/>
      <c r="M323" s="165"/>
      <c r="N323" s="166"/>
      <c r="O323" s="166"/>
      <c r="P323" s="166"/>
      <c r="Q323" s="166"/>
      <c r="R323" s="166"/>
      <c r="S323" s="166"/>
      <c r="T323" s="167"/>
      <c r="AT323" s="162" t="s">
        <v>141</v>
      </c>
      <c r="AU323" s="162" t="s">
        <v>131</v>
      </c>
      <c r="AV323" s="13" t="s">
        <v>87</v>
      </c>
      <c r="AW323" s="13" t="s">
        <v>34</v>
      </c>
      <c r="AX323" s="13" t="s">
        <v>74</v>
      </c>
      <c r="AY323" s="162" t="s">
        <v>130</v>
      </c>
    </row>
    <row r="324" spans="2:51" s="16" customFormat="1">
      <c r="B324" s="182"/>
      <c r="D324" s="161" t="s">
        <v>141</v>
      </c>
      <c r="E324" s="183" t="s">
        <v>3</v>
      </c>
      <c r="F324" s="184" t="s">
        <v>197</v>
      </c>
      <c r="H324" s="183" t="s">
        <v>3</v>
      </c>
      <c r="L324" s="182"/>
      <c r="M324" s="185"/>
      <c r="N324" s="186"/>
      <c r="O324" s="186"/>
      <c r="P324" s="186"/>
      <c r="Q324" s="186"/>
      <c r="R324" s="186"/>
      <c r="S324" s="186"/>
      <c r="T324" s="187"/>
      <c r="AT324" s="183" t="s">
        <v>141</v>
      </c>
      <c r="AU324" s="183" t="s">
        <v>131</v>
      </c>
      <c r="AV324" s="16" t="s">
        <v>81</v>
      </c>
      <c r="AW324" s="16" t="s">
        <v>34</v>
      </c>
      <c r="AX324" s="16" t="s">
        <v>74</v>
      </c>
      <c r="AY324" s="183" t="s">
        <v>130</v>
      </c>
    </row>
    <row r="325" spans="2:51" s="13" customFormat="1">
      <c r="B325" s="160"/>
      <c r="D325" s="161" t="s">
        <v>141</v>
      </c>
      <c r="E325" s="162" t="s">
        <v>3</v>
      </c>
      <c r="F325" s="163" t="s">
        <v>291</v>
      </c>
      <c r="H325" s="164">
        <v>2.0179999999999998</v>
      </c>
      <c r="L325" s="160"/>
      <c r="M325" s="165"/>
      <c r="N325" s="166"/>
      <c r="O325" s="166"/>
      <c r="P325" s="166"/>
      <c r="Q325" s="166"/>
      <c r="R325" s="166"/>
      <c r="S325" s="166"/>
      <c r="T325" s="167"/>
      <c r="AT325" s="162" t="s">
        <v>141</v>
      </c>
      <c r="AU325" s="162" t="s">
        <v>131</v>
      </c>
      <c r="AV325" s="13" t="s">
        <v>87</v>
      </c>
      <c r="AW325" s="13" t="s">
        <v>34</v>
      </c>
      <c r="AX325" s="13" t="s">
        <v>74</v>
      </c>
      <c r="AY325" s="162" t="s">
        <v>130</v>
      </c>
    </row>
    <row r="326" spans="2:51" s="16" customFormat="1">
      <c r="B326" s="182"/>
      <c r="D326" s="161" t="s">
        <v>141</v>
      </c>
      <c r="E326" s="183" t="s">
        <v>3</v>
      </c>
      <c r="F326" s="184" t="s">
        <v>199</v>
      </c>
      <c r="H326" s="183" t="s">
        <v>3</v>
      </c>
      <c r="L326" s="182"/>
      <c r="M326" s="185"/>
      <c r="N326" s="186"/>
      <c r="O326" s="186"/>
      <c r="P326" s="186"/>
      <c r="Q326" s="186"/>
      <c r="R326" s="186"/>
      <c r="S326" s="186"/>
      <c r="T326" s="187"/>
      <c r="AT326" s="183" t="s">
        <v>141</v>
      </c>
      <c r="AU326" s="183" t="s">
        <v>131</v>
      </c>
      <c r="AV326" s="16" t="s">
        <v>81</v>
      </c>
      <c r="AW326" s="16" t="s">
        <v>34</v>
      </c>
      <c r="AX326" s="16" t="s">
        <v>74</v>
      </c>
      <c r="AY326" s="183" t="s">
        <v>130</v>
      </c>
    </row>
    <row r="327" spans="2:51" s="13" customFormat="1">
      <c r="B327" s="160"/>
      <c r="D327" s="161" t="s">
        <v>141</v>
      </c>
      <c r="E327" s="162" t="s">
        <v>3</v>
      </c>
      <c r="F327" s="163" t="s">
        <v>292</v>
      </c>
      <c r="H327" s="164">
        <v>1.1379999999999999</v>
      </c>
      <c r="L327" s="160"/>
      <c r="M327" s="165"/>
      <c r="N327" s="166"/>
      <c r="O327" s="166"/>
      <c r="P327" s="166"/>
      <c r="Q327" s="166"/>
      <c r="R327" s="166"/>
      <c r="S327" s="166"/>
      <c r="T327" s="167"/>
      <c r="AT327" s="162" t="s">
        <v>141</v>
      </c>
      <c r="AU327" s="162" t="s">
        <v>131</v>
      </c>
      <c r="AV327" s="13" t="s">
        <v>87</v>
      </c>
      <c r="AW327" s="13" t="s">
        <v>34</v>
      </c>
      <c r="AX327" s="13" t="s">
        <v>74</v>
      </c>
      <c r="AY327" s="162" t="s">
        <v>130</v>
      </c>
    </row>
    <row r="328" spans="2:51" s="16" customFormat="1">
      <c r="B328" s="182"/>
      <c r="D328" s="161" t="s">
        <v>141</v>
      </c>
      <c r="E328" s="183" t="s">
        <v>3</v>
      </c>
      <c r="F328" s="184" t="s">
        <v>201</v>
      </c>
      <c r="H328" s="183" t="s">
        <v>3</v>
      </c>
      <c r="L328" s="182"/>
      <c r="M328" s="185"/>
      <c r="N328" s="186"/>
      <c r="O328" s="186"/>
      <c r="P328" s="186"/>
      <c r="Q328" s="186"/>
      <c r="R328" s="186"/>
      <c r="S328" s="186"/>
      <c r="T328" s="187"/>
      <c r="AT328" s="183" t="s">
        <v>141</v>
      </c>
      <c r="AU328" s="183" t="s">
        <v>131</v>
      </c>
      <c r="AV328" s="16" t="s">
        <v>81</v>
      </c>
      <c r="AW328" s="16" t="s">
        <v>34</v>
      </c>
      <c r="AX328" s="16" t="s">
        <v>74</v>
      </c>
      <c r="AY328" s="183" t="s">
        <v>130</v>
      </c>
    </row>
    <row r="329" spans="2:51" s="13" customFormat="1">
      <c r="B329" s="160"/>
      <c r="D329" s="161" t="s">
        <v>141</v>
      </c>
      <c r="E329" s="162" t="s">
        <v>3</v>
      </c>
      <c r="F329" s="163" t="s">
        <v>293</v>
      </c>
      <c r="H329" s="164">
        <v>0.98799999999999999</v>
      </c>
      <c r="L329" s="160"/>
      <c r="M329" s="165"/>
      <c r="N329" s="166"/>
      <c r="O329" s="166"/>
      <c r="P329" s="166"/>
      <c r="Q329" s="166"/>
      <c r="R329" s="166"/>
      <c r="S329" s="166"/>
      <c r="T329" s="167"/>
      <c r="AT329" s="162" t="s">
        <v>141</v>
      </c>
      <c r="AU329" s="162" t="s">
        <v>131</v>
      </c>
      <c r="AV329" s="13" t="s">
        <v>87</v>
      </c>
      <c r="AW329" s="13" t="s">
        <v>34</v>
      </c>
      <c r="AX329" s="13" t="s">
        <v>74</v>
      </c>
      <c r="AY329" s="162" t="s">
        <v>130</v>
      </c>
    </row>
    <row r="330" spans="2:51" s="16" customFormat="1">
      <c r="B330" s="182"/>
      <c r="D330" s="161" t="s">
        <v>141</v>
      </c>
      <c r="E330" s="183" t="s">
        <v>3</v>
      </c>
      <c r="F330" s="184" t="s">
        <v>203</v>
      </c>
      <c r="H330" s="183" t="s">
        <v>3</v>
      </c>
      <c r="L330" s="182"/>
      <c r="M330" s="185"/>
      <c r="N330" s="186"/>
      <c r="O330" s="186"/>
      <c r="P330" s="186"/>
      <c r="Q330" s="186"/>
      <c r="R330" s="186"/>
      <c r="S330" s="186"/>
      <c r="T330" s="187"/>
      <c r="AT330" s="183" t="s">
        <v>141</v>
      </c>
      <c r="AU330" s="183" t="s">
        <v>131</v>
      </c>
      <c r="AV330" s="16" t="s">
        <v>81</v>
      </c>
      <c r="AW330" s="16" t="s">
        <v>34</v>
      </c>
      <c r="AX330" s="16" t="s">
        <v>74</v>
      </c>
      <c r="AY330" s="183" t="s">
        <v>130</v>
      </c>
    </row>
    <row r="331" spans="2:51" s="13" customFormat="1">
      <c r="B331" s="160"/>
      <c r="D331" s="161" t="s">
        <v>141</v>
      </c>
      <c r="E331" s="162" t="s">
        <v>3</v>
      </c>
      <c r="F331" s="163" t="s">
        <v>294</v>
      </c>
      <c r="H331" s="164">
        <v>4.79</v>
      </c>
      <c r="L331" s="160"/>
      <c r="M331" s="165"/>
      <c r="N331" s="166"/>
      <c r="O331" s="166"/>
      <c r="P331" s="166"/>
      <c r="Q331" s="166"/>
      <c r="R331" s="166"/>
      <c r="S331" s="166"/>
      <c r="T331" s="167"/>
      <c r="AT331" s="162" t="s">
        <v>141</v>
      </c>
      <c r="AU331" s="162" t="s">
        <v>131</v>
      </c>
      <c r="AV331" s="13" t="s">
        <v>87</v>
      </c>
      <c r="AW331" s="13" t="s">
        <v>34</v>
      </c>
      <c r="AX331" s="13" t="s">
        <v>74</v>
      </c>
      <c r="AY331" s="162" t="s">
        <v>130</v>
      </c>
    </row>
    <row r="332" spans="2:51" s="16" customFormat="1">
      <c r="B332" s="182"/>
      <c r="D332" s="161" t="s">
        <v>141</v>
      </c>
      <c r="E332" s="183" t="s">
        <v>3</v>
      </c>
      <c r="F332" s="184" t="s">
        <v>205</v>
      </c>
      <c r="H332" s="183" t="s">
        <v>3</v>
      </c>
      <c r="L332" s="182"/>
      <c r="M332" s="185"/>
      <c r="N332" s="186"/>
      <c r="O332" s="186"/>
      <c r="P332" s="186"/>
      <c r="Q332" s="186"/>
      <c r="R332" s="186"/>
      <c r="S332" s="186"/>
      <c r="T332" s="187"/>
      <c r="AT332" s="183" t="s">
        <v>141</v>
      </c>
      <c r="AU332" s="183" t="s">
        <v>131</v>
      </c>
      <c r="AV332" s="16" t="s">
        <v>81</v>
      </c>
      <c r="AW332" s="16" t="s">
        <v>34</v>
      </c>
      <c r="AX332" s="16" t="s">
        <v>74</v>
      </c>
      <c r="AY332" s="183" t="s">
        <v>130</v>
      </c>
    </row>
    <row r="333" spans="2:51" s="13" customFormat="1">
      <c r="B333" s="160"/>
      <c r="D333" s="161" t="s">
        <v>141</v>
      </c>
      <c r="E333" s="162" t="s">
        <v>3</v>
      </c>
      <c r="F333" s="163" t="s">
        <v>295</v>
      </c>
      <c r="H333" s="164">
        <v>0.253</v>
      </c>
      <c r="L333" s="160"/>
      <c r="M333" s="165"/>
      <c r="N333" s="166"/>
      <c r="O333" s="166"/>
      <c r="P333" s="166"/>
      <c r="Q333" s="166"/>
      <c r="R333" s="166"/>
      <c r="S333" s="166"/>
      <c r="T333" s="167"/>
      <c r="AT333" s="162" t="s">
        <v>141</v>
      </c>
      <c r="AU333" s="162" t="s">
        <v>131</v>
      </c>
      <c r="AV333" s="13" t="s">
        <v>87</v>
      </c>
      <c r="AW333" s="13" t="s">
        <v>34</v>
      </c>
      <c r="AX333" s="13" t="s">
        <v>74</v>
      </c>
      <c r="AY333" s="162" t="s">
        <v>130</v>
      </c>
    </row>
    <row r="334" spans="2:51" s="16" customFormat="1">
      <c r="B334" s="182"/>
      <c r="D334" s="161" t="s">
        <v>141</v>
      </c>
      <c r="E334" s="183" t="s">
        <v>3</v>
      </c>
      <c r="F334" s="184" t="s">
        <v>207</v>
      </c>
      <c r="H334" s="183" t="s">
        <v>3</v>
      </c>
      <c r="L334" s="182"/>
      <c r="M334" s="185"/>
      <c r="N334" s="186"/>
      <c r="O334" s="186"/>
      <c r="P334" s="186"/>
      <c r="Q334" s="186"/>
      <c r="R334" s="186"/>
      <c r="S334" s="186"/>
      <c r="T334" s="187"/>
      <c r="AT334" s="183" t="s">
        <v>141</v>
      </c>
      <c r="AU334" s="183" t="s">
        <v>131</v>
      </c>
      <c r="AV334" s="16" t="s">
        <v>81</v>
      </c>
      <c r="AW334" s="16" t="s">
        <v>34</v>
      </c>
      <c r="AX334" s="16" t="s">
        <v>74</v>
      </c>
      <c r="AY334" s="183" t="s">
        <v>130</v>
      </c>
    </row>
    <row r="335" spans="2:51" s="13" customFormat="1">
      <c r="B335" s="160"/>
      <c r="D335" s="161" t="s">
        <v>141</v>
      </c>
      <c r="E335" s="162" t="s">
        <v>3</v>
      </c>
      <c r="F335" s="163" t="s">
        <v>295</v>
      </c>
      <c r="H335" s="164">
        <v>0.253</v>
      </c>
      <c r="L335" s="160"/>
      <c r="M335" s="165"/>
      <c r="N335" s="166"/>
      <c r="O335" s="166"/>
      <c r="P335" s="166"/>
      <c r="Q335" s="166"/>
      <c r="R335" s="166"/>
      <c r="S335" s="166"/>
      <c r="T335" s="167"/>
      <c r="AT335" s="162" t="s">
        <v>141</v>
      </c>
      <c r="AU335" s="162" t="s">
        <v>131</v>
      </c>
      <c r="AV335" s="13" t="s">
        <v>87</v>
      </c>
      <c r="AW335" s="13" t="s">
        <v>34</v>
      </c>
      <c r="AX335" s="13" t="s">
        <v>74</v>
      </c>
      <c r="AY335" s="162" t="s">
        <v>130</v>
      </c>
    </row>
    <row r="336" spans="2:51" s="16" customFormat="1">
      <c r="B336" s="182"/>
      <c r="D336" s="161" t="s">
        <v>141</v>
      </c>
      <c r="E336" s="183" t="s">
        <v>3</v>
      </c>
      <c r="F336" s="184" t="s">
        <v>208</v>
      </c>
      <c r="H336" s="183" t="s">
        <v>3</v>
      </c>
      <c r="L336" s="182"/>
      <c r="M336" s="185"/>
      <c r="N336" s="186"/>
      <c r="O336" s="186"/>
      <c r="P336" s="186"/>
      <c r="Q336" s="186"/>
      <c r="R336" s="186"/>
      <c r="S336" s="186"/>
      <c r="T336" s="187"/>
      <c r="AT336" s="183" t="s">
        <v>141</v>
      </c>
      <c r="AU336" s="183" t="s">
        <v>131</v>
      </c>
      <c r="AV336" s="16" t="s">
        <v>81</v>
      </c>
      <c r="AW336" s="16" t="s">
        <v>34</v>
      </c>
      <c r="AX336" s="16" t="s">
        <v>74</v>
      </c>
      <c r="AY336" s="183" t="s">
        <v>130</v>
      </c>
    </row>
    <row r="337" spans="1:51" s="13" customFormat="1">
      <c r="B337" s="160"/>
      <c r="D337" s="161" t="s">
        <v>141</v>
      </c>
      <c r="E337" s="162" t="s">
        <v>3</v>
      </c>
      <c r="F337" s="163" t="s">
        <v>296</v>
      </c>
      <c r="H337" s="164">
        <v>7.22</v>
      </c>
      <c r="L337" s="160"/>
      <c r="M337" s="165"/>
      <c r="N337" s="166"/>
      <c r="O337" s="166"/>
      <c r="P337" s="166"/>
      <c r="Q337" s="166"/>
      <c r="R337" s="166"/>
      <c r="S337" s="166"/>
      <c r="T337" s="167"/>
      <c r="AT337" s="162" t="s">
        <v>141</v>
      </c>
      <c r="AU337" s="162" t="s">
        <v>131</v>
      </c>
      <c r="AV337" s="13" t="s">
        <v>87</v>
      </c>
      <c r="AW337" s="13" t="s">
        <v>34</v>
      </c>
      <c r="AX337" s="13" t="s">
        <v>74</v>
      </c>
      <c r="AY337" s="162" t="s">
        <v>130</v>
      </c>
    </row>
    <row r="338" spans="1:51" s="16" customFormat="1">
      <c r="B338" s="182"/>
      <c r="D338" s="161" t="s">
        <v>141</v>
      </c>
      <c r="E338" s="183" t="s">
        <v>3</v>
      </c>
      <c r="F338" s="184" t="s">
        <v>210</v>
      </c>
      <c r="H338" s="183" t="s">
        <v>3</v>
      </c>
      <c r="L338" s="182"/>
      <c r="M338" s="185"/>
      <c r="N338" s="186"/>
      <c r="O338" s="186"/>
      <c r="P338" s="186"/>
      <c r="Q338" s="186"/>
      <c r="R338" s="186"/>
      <c r="S338" s="186"/>
      <c r="T338" s="187"/>
      <c r="AT338" s="183" t="s">
        <v>141</v>
      </c>
      <c r="AU338" s="183" t="s">
        <v>131</v>
      </c>
      <c r="AV338" s="16" t="s">
        <v>81</v>
      </c>
      <c r="AW338" s="16" t="s">
        <v>34</v>
      </c>
      <c r="AX338" s="16" t="s">
        <v>74</v>
      </c>
      <c r="AY338" s="183" t="s">
        <v>130</v>
      </c>
    </row>
    <row r="339" spans="1:51" s="13" customFormat="1">
      <c r="B339" s="160"/>
      <c r="D339" s="161" t="s">
        <v>141</v>
      </c>
      <c r="E339" s="162" t="s">
        <v>3</v>
      </c>
      <c r="F339" s="163" t="s">
        <v>297</v>
      </c>
      <c r="H339" s="164">
        <v>4.9379999999999997</v>
      </c>
      <c r="L339" s="160"/>
      <c r="M339" s="165"/>
      <c r="N339" s="166"/>
      <c r="O339" s="166"/>
      <c r="P339" s="166"/>
      <c r="Q339" s="166"/>
      <c r="R339" s="166"/>
      <c r="S339" s="166"/>
      <c r="T339" s="167"/>
      <c r="AT339" s="162" t="s">
        <v>141</v>
      </c>
      <c r="AU339" s="162" t="s">
        <v>131</v>
      </c>
      <c r="AV339" s="13" t="s">
        <v>87</v>
      </c>
      <c r="AW339" s="13" t="s">
        <v>34</v>
      </c>
      <c r="AX339" s="13" t="s">
        <v>74</v>
      </c>
      <c r="AY339" s="162" t="s">
        <v>130</v>
      </c>
    </row>
    <row r="340" spans="1:51" s="14" customFormat="1">
      <c r="B340" s="168"/>
      <c r="D340" s="161" t="s">
        <v>141</v>
      </c>
      <c r="E340" s="169" t="s">
        <v>3</v>
      </c>
      <c r="F340" s="170" t="s">
        <v>144</v>
      </c>
      <c r="H340" s="171">
        <v>23.220999999999997</v>
      </c>
      <c r="L340" s="168"/>
      <c r="M340" s="172"/>
      <c r="N340" s="173"/>
      <c r="O340" s="173"/>
      <c r="P340" s="173"/>
      <c r="Q340" s="173"/>
      <c r="R340" s="173"/>
      <c r="S340" s="173"/>
      <c r="T340" s="174"/>
      <c r="AT340" s="169" t="s">
        <v>141</v>
      </c>
      <c r="AU340" s="169" t="s">
        <v>131</v>
      </c>
      <c r="AV340" s="14" t="s">
        <v>131</v>
      </c>
      <c r="AW340" s="14" t="s">
        <v>34</v>
      </c>
      <c r="AX340" s="14" t="s">
        <v>74</v>
      </c>
      <c r="AY340" s="169" t="s">
        <v>130</v>
      </c>
    </row>
    <row r="341" spans="1:51" s="16" customFormat="1">
      <c r="B341" s="182"/>
      <c r="D341" s="161" t="s">
        <v>141</v>
      </c>
      <c r="E341" s="183" t="s">
        <v>3</v>
      </c>
      <c r="F341" s="184" t="s">
        <v>246</v>
      </c>
      <c r="H341" s="183" t="s">
        <v>3</v>
      </c>
      <c r="L341" s="182"/>
      <c r="M341" s="185"/>
      <c r="N341" s="186"/>
      <c r="O341" s="186"/>
      <c r="P341" s="186"/>
      <c r="Q341" s="186"/>
      <c r="R341" s="186"/>
      <c r="S341" s="186"/>
      <c r="T341" s="187"/>
      <c r="AT341" s="183" t="s">
        <v>141</v>
      </c>
      <c r="AU341" s="183" t="s">
        <v>131</v>
      </c>
      <c r="AV341" s="16" t="s">
        <v>81</v>
      </c>
      <c r="AW341" s="16" t="s">
        <v>34</v>
      </c>
      <c r="AX341" s="16" t="s">
        <v>74</v>
      </c>
      <c r="AY341" s="183" t="s">
        <v>130</v>
      </c>
    </row>
    <row r="342" spans="1:51" s="13" customFormat="1">
      <c r="B342" s="160"/>
      <c r="D342" s="161" t="s">
        <v>141</v>
      </c>
      <c r="E342" s="162" t="s">
        <v>3</v>
      </c>
      <c r="F342" s="163" t="s">
        <v>298</v>
      </c>
      <c r="H342" s="164">
        <v>-2.95</v>
      </c>
      <c r="L342" s="160"/>
      <c r="M342" s="165"/>
      <c r="N342" s="166"/>
      <c r="O342" s="166"/>
      <c r="P342" s="166"/>
      <c r="Q342" s="166"/>
      <c r="R342" s="166"/>
      <c r="S342" s="166"/>
      <c r="T342" s="167"/>
      <c r="AT342" s="162" t="s">
        <v>141</v>
      </c>
      <c r="AU342" s="162" t="s">
        <v>131</v>
      </c>
      <c r="AV342" s="13" t="s">
        <v>87</v>
      </c>
      <c r="AW342" s="13" t="s">
        <v>34</v>
      </c>
      <c r="AX342" s="13" t="s">
        <v>74</v>
      </c>
      <c r="AY342" s="162" t="s">
        <v>130</v>
      </c>
    </row>
    <row r="343" spans="1:51" s="14" customFormat="1">
      <c r="B343" s="168"/>
      <c r="D343" s="161" t="s">
        <v>141</v>
      </c>
      <c r="E343" s="169" t="s">
        <v>3</v>
      </c>
      <c r="F343" s="170" t="s">
        <v>144</v>
      </c>
      <c r="H343" s="171">
        <v>-2.95</v>
      </c>
      <c r="L343" s="168"/>
      <c r="M343" s="172"/>
      <c r="N343" s="173"/>
      <c r="O343" s="173"/>
      <c r="P343" s="173"/>
      <c r="Q343" s="173"/>
      <c r="R343" s="173"/>
      <c r="S343" s="173"/>
      <c r="T343" s="174"/>
      <c r="AT343" s="169" t="s">
        <v>141</v>
      </c>
      <c r="AU343" s="169" t="s">
        <v>131</v>
      </c>
      <c r="AV343" s="14" t="s">
        <v>131</v>
      </c>
      <c r="AW343" s="14" t="s">
        <v>34</v>
      </c>
      <c r="AX343" s="14" t="s">
        <v>74</v>
      </c>
      <c r="AY343" s="169" t="s">
        <v>130</v>
      </c>
    </row>
    <row r="344" spans="1:51" s="15" customFormat="1">
      <c r="B344" s="175"/>
      <c r="D344" s="161" t="s">
        <v>141</v>
      </c>
      <c r="E344" s="176" t="s">
        <v>3</v>
      </c>
      <c r="F344" s="177" t="s">
        <v>145</v>
      </c>
      <c r="H344" s="178">
        <v>26.719999999999995</v>
      </c>
      <c r="L344" s="175"/>
      <c r="M344" s="188"/>
      <c r="N344" s="189"/>
      <c r="O344" s="189"/>
      <c r="P344" s="189"/>
      <c r="Q344" s="189"/>
      <c r="R344" s="189"/>
      <c r="S344" s="189"/>
      <c r="T344" s="190"/>
      <c r="AT344" s="176" t="s">
        <v>141</v>
      </c>
      <c r="AU344" s="176" t="s">
        <v>131</v>
      </c>
      <c r="AV344" s="15" t="s">
        <v>137</v>
      </c>
      <c r="AW344" s="15" t="s">
        <v>34</v>
      </c>
      <c r="AX344" s="15" t="s">
        <v>81</v>
      </c>
      <c r="AY344" s="176" t="s">
        <v>130</v>
      </c>
    </row>
    <row r="345" spans="1:51" s="2" customFormat="1" ht="6.9" customHeight="1">
      <c r="A345" s="30"/>
      <c r="B345" s="40"/>
      <c r="C345" s="41"/>
      <c r="D345" s="41"/>
      <c r="E345" s="41"/>
      <c r="F345" s="41"/>
      <c r="G345" s="41"/>
      <c r="H345" s="41"/>
      <c r="I345" s="41"/>
      <c r="J345" s="41"/>
      <c r="K345" s="41"/>
      <c r="L345" s="31"/>
      <c r="M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</row>
  </sheetData>
  <autoFilter ref="C89:K344" xr:uid="{00000000-0009-0000-0000-000002000000}"/>
  <mergeCells count="12">
    <mergeCell ref="E82:H82"/>
    <mergeCell ref="L2:V2"/>
    <mergeCell ref="E50:H50"/>
    <mergeCell ref="E52:H52"/>
    <mergeCell ref="E54:H54"/>
    <mergeCell ref="E78:H78"/>
    <mergeCell ref="E80:H8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10"/>
  <sheetViews>
    <sheetView showGridLines="0" topLeftCell="A2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108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1" spans="1:46">
      <c r="A1" s="91"/>
    </row>
    <row r="2" spans="1:46" s="1" customFormat="1" ht="36.9" customHeight="1">
      <c r="L2" s="216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8" t="s">
        <v>94</v>
      </c>
    </row>
    <row r="3" spans="1:46" s="1" customFormat="1" ht="6.9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1:46" s="1" customFormat="1" ht="24.9" hidden="1" customHeight="1">
      <c r="B4" s="21"/>
      <c r="D4" s="22" t="s">
        <v>104</v>
      </c>
      <c r="L4" s="21"/>
      <c r="M4" s="92" t="s">
        <v>11</v>
      </c>
      <c r="AT4" s="18" t="s">
        <v>4</v>
      </c>
    </row>
    <row r="5" spans="1:46" s="1" customFormat="1" ht="6.9" hidden="1" customHeight="1">
      <c r="B5" s="21"/>
      <c r="L5" s="21"/>
    </row>
    <row r="6" spans="1:46" s="1" customFormat="1" ht="12" hidden="1" customHeight="1">
      <c r="B6" s="21"/>
      <c r="D6" s="27" t="s">
        <v>15</v>
      </c>
      <c r="L6" s="21"/>
    </row>
    <row r="7" spans="1:46" s="1" customFormat="1" ht="14.4" hidden="1" customHeight="1">
      <c r="B7" s="21"/>
      <c r="E7" s="254" t="str">
        <f>'Rekapitulace stavby'!K6</f>
        <v>Změna dokončené stavby, Odolov č.p. 35, na p. st. č. 162</v>
      </c>
      <c r="F7" s="255"/>
      <c r="G7" s="255"/>
      <c r="H7" s="255"/>
      <c r="L7" s="21"/>
    </row>
    <row r="8" spans="1:46" s="1" customFormat="1" ht="12" hidden="1" customHeight="1">
      <c r="B8" s="21"/>
      <c r="D8" s="27" t="s">
        <v>105</v>
      </c>
      <c r="L8" s="21"/>
    </row>
    <row r="9" spans="1:46" s="2" customFormat="1" ht="14.4" hidden="1" customHeight="1">
      <c r="A9" s="30"/>
      <c r="B9" s="31"/>
      <c r="C9" s="30"/>
      <c r="D9" s="30"/>
      <c r="E9" s="254" t="s">
        <v>106</v>
      </c>
      <c r="F9" s="253"/>
      <c r="G9" s="253"/>
      <c r="H9" s="253"/>
      <c r="I9" s="30"/>
      <c r="J9" s="30"/>
      <c r="K9" s="30"/>
      <c r="L9" s="9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hidden="1" customHeight="1">
      <c r="A10" s="30"/>
      <c r="B10" s="31"/>
      <c r="C10" s="30"/>
      <c r="D10" s="27" t="s">
        <v>107</v>
      </c>
      <c r="E10" s="30"/>
      <c r="F10" s="30"/>
      <c r="G10" s="30"/>
      <c r="H10" s="30"/>
      <c r="I10" s="30"/>
      <c r="J10" s="30"/>
      <c r="K10" s="30"/>
      <c r="L10" s="9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5.6" hidden="1" customHeight="1">
      <c r="A11" s="30"/>
      <c r="B11" s="31"/>
      <c r="C11" s="30"/>
      <c r="D11" s="30"/>
      <c r="E11" s="244" t="s">
        <v>299</v>
      </c>
      <c r="F11" s="253"/>
      <c r="G11" s="253"/>
      <c r="H11" s="253"/>
      <c r="I11" s="30"/>
      <c r="J11" s="30"/>
      <c r="K11" s="30"/>
      <c r="L11" s="9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idden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9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hidden="1" customHeight="1">
      <c r="A13" s="30"/>
      <c r="B13" s="31"/>
      <c r="C13" s="30"/>
      <c r="D13" s="27" t="s">
        <v>17</v>
      </c>
      <c r="E13" s="30"/>
      <c r="F13" s="25" t="s">
        <v>3</v>
      </c>
      <c r="G13" s="30"/>
      <c r="H13" s="30"/>
      <c r="I13" s="27" t="s">
        <v>18</v>
      </c>
      <c r="J13" s="25" t="s">
        <v>3</v>
      </c>
      <c r="K13" s="30"/>
      <c r="L13" s="9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7" t="s">
        <v>19</v>
      </c>
      <c r="E14" s="30"/>
      <c r="F14" s="25" t="s">
        <v>20</v>
      </c>
      <c r="G14" s="30"/>
      <c r="H14" s="30"/>
      <c r="I14" s="27" t="s">
        <v>21</v>
      </c>
      <c r="J14" s="48">
        <f>'Rekapitulace stavby'!AN8</f>
        <v>45916</v>
      </c>
      <c r="K14" s="30"/>
      <c r="L14" s="9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hidden="1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9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hidden="1" customHeight="1">
      <c r="A16" s="30"/>
      <c r="B16" s="31"/>
      <c r="C16" s="30"/>
      <c r="D16" s="27" t="s">
        <v>22</v>
      </c>
      <c r="E16" s="30"/>
      <c r="F16" s="30"/>
      <c r="G16" s="30"/>
      <c r="H16" s="30"/>
      <c r="I16" s="27" t="s">
        <v>23</v>
      </c>
      <c r="J16" s="25" t="s">
        <v>24</v>
      </c>
      <c r="K16" s="30"/>
      <c r="L16" s="9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hidden="1" customHeight="1">
      <c r="A17" s="30"/>
      <c r="B17" s="31"/>
      <c r="C17" s="30"/>
      <c r="D17" s="30"/>
      <c r="E17" s="25" t="s">
        <v>25</v>
      </c>
      <c r="F17" s="30"/>
      <c r="G17" s="30"/>
      <c r="H17" s="30"/>
      <c r="I17" s="27" t="s">
        <v>26</v>
      </c>
      <c r="J17" s="25" t="s">
        <v>3</v>
      </c>
      <c r="K17" s="30"/>
      <c r="L17" s="9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" hidden="1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9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hidden="1" customHeight="1">
      <c r="A19" s="30"/>
      <c r="B19" s="31"/>
      <c r="C19" s="30"/>
      <c r="D19" s="27" t="s">
        <v>27</v>
      </c>
      <c r="E19" s="30"/>
      <c r="F19" s="30"/>
      <c r="G19" s="30"/>
      <c r="H19" s="30"/>
      <c r="I19" s="27" t="s">
        <v>23</v>
      </c>
      <c r="J19" s="25" t="str">
        <f>'Rekapitulace stavby'!AN13</f>
        <v>09063463</v>
      </c>
      <c r="K19" s="30"/>
      <c r="L19" s="9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hidden="1" customHeight="1">
      <c r="A20" s="30"/>
      <c r="B20" s="31"/>
      <c r="C20" s="30"/>
      <c r="D20" s="30"/>
      <c r="E20" s="225" t="str">
        <f>'Rekapitulace stavby'!E14</f>
        <v>SORMIG stavební společnost s.r.o.</v>
      </c>
      <c r="F20" s="225"/>
      <c r="G20" s="225"/>
      <c r="H20" s="225"/>
      <c r="I20" s="27" t="s">
        <v>26</v>
      </c>
      <c r="J20" s="25" t="str">
        <f>'Rekapitulace stavby'!AN14</f>
        <v>CZ09063463</v>
      </c>
      <c r="K20" s="30"/>
      <c r="L20" s="9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" hidden="1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9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hidden="1" customHeight="1">
      <c r="A22" s="30"/>
      <c r="B22" s="31"/>
      <c r="C22" s="30"/>
      <c r="D22" s="27" t="s">
        <v>31</v>
      </c>
      <c r="E22" s="30"/>
      <c r="F22" s="30"/>
      <c r="G22" s="30"/>
      <c r="H22" s="30"/>
      <c r="I22" s="27" t="s">
        <v>23</v>
      </c>
      <c r="J22" s="25" t="s">
        <v>32</v>
      </c>
      <c r="K22" s="30"/>
      <c r="L22" s="9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hidden="1" customHeight="1">
      <c r="A23" s="30"/>
      <c r="B23" s="31"/>
      <c r="C23" s="30"/>
      <c r="D23" s="30"/>
      <c r="E23" s="25" t="s">
        <v>33</v>
      </c>
      <c r="F23" s="30"/>
      <c r="G23" s="30"/>
      <c r="H23" s="30"/>
      <c r="I23" s="27" t="s">
        <v>26</v>
      </c>
      <c r="J23" s="25" t="s">
        <v>3</v>
      </c>
      <c r="K23" s="30"/>
      <c r="L23" s="9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" hidden="1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9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hidden="1" customHeight="1">
      <c r="A25" s="30"/>
      <c r="B25" s="31"/>
      <c r="C25" s="30"/>
      <c r="D25" s="27" t="s">
        <v>35</v>
      </c>
      <c r="E25" s="30"/>
      <c r="F25" s="30"/>
      <c r="G25" s="30"/>
      <c r="H25" s="30"/>
      <c r="I25" s="27" t="s">
        <v>23</v>
      </c>
      <c r="J25" s="25" t="s">
        <v>36</v>
      </c>
      <c r="K25" s="30"/>
      <c r="L25" s="9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hidden="1" customHeight="1">
      <c r="A26" s="30"/>
      <c r="B26" s="31"/>
      <c r="C26" s="30"/>
      <c r="D26" s="30"/>
      <c r="E26" s="25" t="s">
        <v>37</v>
      </c>
      <c r="F26" s="30"/>
      <c r="G26" s="30"/>
      <c r="H26" s="30"/>
      <c r="I26" s="27" t="s">
        <v>26</v>
      </c>
      <c r="J26" s="25" t="s">
        <v>3</v>
      </c>
      <c r="K26" s="30"/>
      <c r="L26" s="9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" hidden="1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9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hidden="1" customHeight="1">
      <c r="A28" s="30"/>
      <c r="B28" s="31"/>
      <c r="C28" s="30"/>
      <c r="D28" s="27" t="s">
        <v>38</v>
      </c>
      <c r="E28" s="30"/>
      <c r="F28" s="30"/>
      <c r="G28" s="30"/>
      <c r="H28" s="30"/>
      <c r="I28" s="30"/>
      <c r="J28" s="30"/>
      <c r="K28" s="30"/>
      <c r="L28" s="9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4.4" hidden="1" customHeight="1">
      <c r="A29" s="94"/>
      <c r="B29" s="95"/>
      <c r="C29" s="94"/>
      <c r="D29" s="94"/>
      <c r="E29" s="227" t="s">
        <v>3</v>
      </c>
      <c r="F29" s="227"/>
      <c r="G29" s="227"/>
      <c r="H29" s="22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" hidden="1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9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hidden="1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9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hidden="1" customHeight="1">
      <c r="A32" s="30"/>
      <c r="B32" s="31"/>
      <c r="C32" s="30"/>
      <c r="D32" s="97" t="s">
        <v>40</v>
      </c>
      <c r="E32" s="30"/>
      <c r="F32" s="30"/>
      <c r="G32" s="30"/>
      <c r="H32" s="30"/>
      <c r="I32" s="30"/>
      <c r="J32" s="64">
        <f>ROUND(J88, 2)</f>
        <v>8246</v>
      </c>
      <c r="K32" s="30"/>
      <c r="L32" s="9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" hidden="1" customHeight="1">
      <c r="A33" s="30"/>
      <c r="B33" s="31"/>
      <c r="C33" s="30"/>
      <c r="D33" s="59"/>
      <c r="E33" s="59"/>
      <c r="F33" s="59"/>
      <c r="G33" s="59"/>
      <c r="H33" s="59"/>
      <c r="I33" s="59"/>
      <c r="J33" s="59"/>
      <c r="K33" s="59"/>
      <c r="L33" s="9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hidden="1" customHeight="1">
      <c r="A34" s="30"/>
      <c r="B34" s="31"/>
      <c r="C34" s="30"/>
      <c r="D34" s="30"/>
      <c r="E34" s="30"/>
      <c r="F34" s="34" t="s">
        <v>42</v>
      </c>
      <c r="G34" s="30"/>
      <c r="H34" s="30"/>
      <c r="I34" s="34" t="s">
        <v>41</v>
      </c>
      <c r="J34" s="34" t="s">
        <v>43</v>
      </c>
      <c r="K34" s="30"/>
      <c r="L34" s="9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98" t="s">
        <v>44</v>
      </c>
      <c r="E35" s="27" t="s">
        <v>45</v>
      </c>
      <c r="F35" s="99">
        <f>ROUND((SUM(BE88:BE109)),  2)</f>
        <v>0</v>
      </c>
      <c r="G35" s="30"/>
      <c r="H35" s="30"/>
      <c r="I35" s="100">
        <v>0.21</v>
      </c>
      <c r="J35" s="99">
        <f>ROUND(((SUM(BE88:BE109))*I35),  2)</f>
        <v>0</v>
      </c>
      <c r="K35" s="30"/>
      <c r="L35" s="9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46</v>
      </c>
      <c r="F36" s="99">
        <f>ROUND((SUM(BF88:BF109)),  2)</f>
        <v>8246</v>
      </c>
      <c r="G36" s="30"/>
      <c r="H36" s="30"/>
      <c r="I36" s="100">
        <v>0.12</v>
      </c>
      <c r="J36" s="99">
        <f>ROUND(((SUM(BF88:BF109))*I36),  2)</f>
        <v>989.52</v>
      </c>
      <c r="K36" s="30"/>
      <c r="L36" s="9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47</v>
      </c>
      <c r="F37" s="99">
        <f>ROUND((SUM(BG88:BG109)),  2)</f>
        <v>0</v>
      </c>
      <c r="G37" s="30"/>
      <c r="H37" s="30"/>
      <c r="I37" s="100">
        <v>0.21</v>
      </c>
      <c r="J37" s="99">
        <f>0</f>
        <v>0</v>
      </c>
      <c r="K37" s="30"/>
      <c r="L37" s="9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" hidden="1" customHeight="1">
      <c r="A38" s="30"/>
      <c r="B38" s="31"/>
      <c r="C38" s="30"/>
      <c r="D38" s="30"/>
      <c r="E38" s="27" t="s">
        <v>48</v>
      </c>
      <c r="F38" s="99">
        <f>ROUND((SUM(BH88:BH109)),  2)</f>
        <v>0</v>
      </c>
      <c r="G38" s="30"/>
      <c r="H38" s="30"/>
      <c r="I38" s="100">
        <v>0.12</v>
      </c>
      <c r="J38" s="99">
        <f>0</f>
        <v>0</v>
      </c>
      <c r="K38" s="30"/>
      <c r="L38" s="9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" hidden="1" customHeight="1">
      <c r="A39" s="30"/>
      <c r="B39" s="31"/>
      <c r="C39" s="30"/>
      <c r="D39" s="30"/>
      <c r="E39" s="27" t="s">
        <v>49</v>
      </c>
      <c r="F39" s="99">
        <f>ROUND((SUM(BI88:BI109)),  2)</f>
        <v>0</v>
      </c>
      <c r="G39" s="30"/>
      <c r="H39" s="30"/>
      <c r="I39" s="100">
        <v>0</v>
      </c>
      <c r="J39" s="99">
        <f>0</f>
        <v>0</v>
      </c>
      <c r="K39" s="30"/>
      <c r="L39" s="9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9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hidden="1" customHeight="1">
      <c r="A41" s="30"/>
      <c r="B41" s="31"/>
      <c r="C41" s="101"/>
      <c r="D41" s="102" t="s">
        <v>50</v>
      </c>
      <c r="E41" s="53"/>
      <c r="F41" s="53"/>
      <c r="G41" s="103" t="s">
        <v>51</v>
      </c>
      <c r="H41" s="104" t="s">
        <v>52</v>
      </c>
      <c r="I41" s="53"/>
      <c r="J41" s="105">
        <f>SUM(J32:J39)</f>
        <v>9235.52</v>
      </c>
      <c r="K41" s="106"/>
      <c r="L41" s="9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" hidden="1" customHeight="1">
      <c r="A42" s="30"/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9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hidden="1"/>
    <row r="44" spans="1:31" hidden="1"/>
    <row r="45" spans="1:31" hidden="1"/>
    <row r="46" spans="1:31" s="2" customFormat="1" ht="6.9" customHeight="1">
      <c r="A46" s="30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9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24.9" customHeight="1">
      <c r="A47" s="30"/>
      <c r="B47" s="31"/>
      <c r="C47" s="22" t="s">
        <v>109</v>
      </c>
      <c r="D47" s="30"/>
      <c r="E47" s="30"/>
      <c r="F47" s="30"/>
      <c r="G47" s="30"/>
      <c r="H47" s="30"/>
      <c r="I47" s="30"/>
      <c r="J47" s="30"/>
      <c r="K47" s="30"/>
      <c r="L47" s="93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6.9" customHeight="1">
      <c r="A48" s="30"/>
      <c r="B48" s="31"/>
      <c r="C48" s="30"/>
      <c r="D48" s="30"/>
      <c r="E48" s="30"/>
      <c r="F48" s="30"/>
      <c r="G48" s="30"/>
      <c r="H48" s="30"/>
      <c r="I48" s="30"/>
      <c r="J48" s="30"/>
      <c r="K48" s="30"/>
      <c r="L48" s="93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customHeight="1">
      <c r="A49" s="30"/>
      <c r="B49" s="31"/>
      <c r="C49" s="27" t="s">
        <v>15</v>
      </c>
      <c r="D49" s="30"/>
      <c r="E49" s="30"/>
      <c r="F49" s="30"/>
      <c r="G49" s="30"/>
      <c r="H49" s="30"/>
      <c r="I49" s="30"/>
      <c r="J49" s="30"/>
      <c r="K49" s="30"/>
      <c r="L49" s="93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4.4" customHeight="1">
      <c r="A50" s="30"/>
      <c r="B50" s="31"/>
      <c r="C50" s="30"/>
      <c r="D50" s="30"/>
      <c r="E50" s="254" t="str">
        <f>E7</f>
        <v>Změna dokončené stavby, Odolov č.p. 35, na p. st. č. 162</v>
      </c>
      <c r="F50" s="255"/>
      <c r="G50" s="255"/>
      <c r="H50" s="255"/>
      <c r="I50" s="30"/>
      <c r="J50" s="30"/>
      <c r="K50" s="30"/>
      <c r="L50" s="93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1" customFormat="1" ht="12" customHeight="1">
      <c r="B51" s="21"/>
      <c r="C51" s="27" t="s">
        <v>105</v>
      </c>
      <c r="L51" s="21"/>
    </row>
    <row r="52" spans="1:47" s="2" customFormat="1" ht="14.4" customHeight="1">
      <c r="A52" s="30"/>
      <c r="B52" s="31"/>
      <c r="C52" s="30"/>
      <c r="D52" s="30"/>
      <c r="E52" s="254" t="s">
        <v>106</v>
      </c>
      <c r="F52" s="253"/>
      <c r="G52" s="253"/>
      <c r="H52" s="253"/>
      <c r="I52" s="30"/>
      <c r="J52" s="30"/>
      <c r="K52" s="30"/>
      <c r="L52" s="93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12" customHeight="1">
      <c r="A53" s="30"/>
      <c r="B53" s="31"/>
      <c r="C53" s="27" t="s">
        <v>107</v>
      </c>
      <c r="D53" s="30"/>
      <c r="E53" s="30"/>
      <c r="F53" s="30"/>
      <c r="G53" s="30"/>
      <c r="H53" s="30"/>
      <c r="I53" s="30"/>
      <c r="J53" s="30"/>
      <c r="K53" s="30"/>
      <c r="L53" s="93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15.6" customHeight="1">
      <c r="A54" s="30"/>
      <c r="B54" s="31"/>
      <c r="C54" s="30"/>
      <c r="D54" s="30"/>
      <c r="E54" s="244" t="str">
        <f>E11</f>
        <v>1.3 - Doplnění okenních otvorů</v>
      </c>
      <c r="F54" s="253"/>
      <c r="G54" s="253"/>
      <c r="H54" s="253"/>
      <c r="I54" s="30"/>
      <c r="J54" s="30"/>
      <c r="K54" s="30"/>
      <c r="L54" s="93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6.9" customHeight="1">
      <c r="A55" s="30"/>
      <c r="B55" s="31"/>
      <c r="C55" s="30"/>
      <c r="D55" s="30"/>
      <c r="E55" s="30"/>
      <c r="F55" s="30"/>
      <c r="G55" s="30"/>
      <c r="H55" s="30"/>
      <c r="I55" s="30"/>
      <c r="J55" s="30"/>
      <c r="K55" s="30"/>
      <c r="L55" s="93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2" customHeight="1">
      <c r="A56" s="30"/>
      <c r="B56" s="31"/>
      <c r="C56" s="27" t="s">
        <v>19</v>
      </c>
      <c r="D56" s="30"/>
      <c r="E56" s="30"/>
      <c r="F56" s="25" t="str">
        <f>F14</f>
        <v>Odolov</v>
      </c>
      <c r="G56" s="30"/>
      <c r="H56" s="30"/>
      <c r="I56" s="27" t="s">
        <v>21</v>
      </c>
      <c r="J56" s="48">
        <f>IF(J14="","",J14)</f>
        <v>45916</v>
      </c>
      <c r="K56" s="30"/>
      <c r="L56" s="93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6.9" customHeight="1">
      <c r="A57" s="30"/>
      <c r="B57" s="31"/>
      <c r="C57" s="30"/>
      <c r="D57" s="30"/>
      <c r="E57" s="30"/>
      <c r="F57" s="30"/>
      <c r="G57" s="30"/>
      <c r="H57" s="30"/>
      <c r="I57" s="30"/>
      <c r="J57" s="30"/>
      <c r="K57" s="30"/>
      <c r="L57" s="93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5.6" customHeight="1">
      <c r="A58" s="30"/>
      <c r="B58" s="31"/>
      <c r="C58" s="27" t="s">
        <v>22</v>
      </c>
      <c r="D58" s="30"/>
      <c r="E58" s="30"/>
      <c r="F58" s="25" t="str">
        <f>E17</f>
        <v>Obec Malé Svatoňovice</v>
      </c>
      <c r="G58" s="30"/>
      <c r="H58" s="30"/>
      <c r="I58" s="27" t="s">
        <v>31</v>
      </c>
      <c r="J58" s="28" t="str">
        <f>E23</f>
        <v>Ing. Vladislav Stárek</v>
      </c>
      <c r="K58" s="30"/>
      <c r="L58" s="93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15.6" customHeight="1">
      <c r="A59" s="30"/>
      <c r="B59" s="31"/>
      <c r="C59" s="27" t="s">
        <v>27</v>
      </c>
      <c r="D59" s="30"/>
      <c r="E59" s="30"/>
      <c r="F59" s="25" t="str">
        <f>IF(E20="","",E20)</f>
        <v>SORMIG stavební společnost s.r.o.</v>
      </c>
      <c r="G59" s="30"/>
      <c r="H59" s="30"/>
      <c r="I59" s="27" t="s">
        <v>35</v>
      </c>
      <c r="J59" s="28" t="str">
        <f>E26</f>
        <v>Petr Herzog</v>
      </c>
      <c r="K59" s="30"/>
      <c r="L59" s="93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</row>
    <row r="60" spans="1:47" s="2" customFormat="1" ht="10.35" customHeight="1">
      <c r="A60" s="30"/>
      <c r="B60" s="31"/>
      <c r="C60" s="30"/>
      <c r="D60" s="30"/>
      <c r="E60" s="30"/>
      <c r="F60" s="30"/>
      <c r="G60" s="30"/>
      <c r="H60" s="30"/>
      <c r="I60" s="30"/>
      <c r="J60" s="30"/>
      <c r="K60" s="30"/>
      <c r="L60" s="93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 spans="1:47" s="2" customFormat="1" ht="29.25" customHeight="1">
      <c r="A61" s="30"/>
      <c r="B61" s="31"/>
      <c r="C61" s="107" t="s">
        <v>110</v>
      </c>
      <c r="D61" s="101"/>
      <c r="E61" s="101"/>
      <c r="F61" s="101"/>
      <c r="G61" s="101"/>
      <c r="H61" s="101"/>
      <c r="I61" s="101"/>
      <c r="J61" s="108" t="s">
        <v>111</v>
      </c>
      <c r="K61" s="101"/>
      <c r="L61" s="9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47" s="2" customFormat="1" ht="10.35" customHeight="1">
      <c r="A62" s="30"/>
      <c r="B62" s="31"/>
      <c r="C62" s="30"/>
      <c r="D62" s="30"/>
      <c r="E62" s="30"/>
      <c r="F62" s="30"/>
      <c r="G62" s="30"/>
      <c r="H62" s="30"/>
      <c r="I62" s="30"/>
      <c r="J62" s="30"/>
      <c r="K62" s="30"/>
      <c r="L62" s="93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 spans="1:47" s="2" customFormat="1" ht="22.8" customHeight="1">
      <c r="A63" s="30"/>
      <c r="B63" s="31"/>
      <c r="C63" s="109" t="s">
        <v>72</v>
      </c>
      <c r="D63" s="30"/>
      <c r="E63" s="30"/>
      <c r="F63" s="30"/>
      <c r="G63" s="30"/>
      <c r="H63" s="30"/>
      <c r="I63" s="30"/>
      <c r="J63" s="64">
        <f>J88</f>
        <v>8246</v>
      </c>
      <c r="K63" s="30"/>
      <c r="L63" s="93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U63" s="18" t="s">
        <v>112</v>
      </c>
    </row>
    <row r="64" spans="1:47" s="9" customFormat="1" ht="24.9" customHeight="1">
      <c r="B64" s="110"/>
      <c r="D64" s="111" t="s">
        <v>300</v>
      </c>
      <c r="E64" s="112"/>
      <c r="F64" s="112"/>
      <c r="G64" s="112"/>
      <c r="H64" s="112"/>
      <c r="I64" s="112"/>
      <c r="J64" s="113">
        <f>J89</f>
        <v>8246</v>
      </c>
      <c r="L64" s="110"/>
    </row>
    <row r="65" spans="1:31" s="10" customFormat="1" ht="19.95" customHeight="1">
      <c r="B65" s="114"/>
      <c r="D65" s="115" t="s">
        <v>301</v>
      </c>
      <c r="E65" s="116"/>
      <c r="F65" s="116"/>
      <c r="G65" s="116"/>
      <c r="H65" s="116"/>
      <c r="I65" s="116"/>
      <c r="J65" s="117">
        <f>J90</f>
        <v>8246</v>
      </c>
      <c r="L65" s="114"/>
    </row>
    <row r="66" spans="1:31" s="10" customFormat="1" ht="14.85" customHeight="1">
      <c r="B66" s="114"/>
      <c r="D66" s="115" t="s">
        <v>302</v>
      </c>
      <c r="E66" s="116"/>
      <c r="F66" s="116"/>
      <c r="G66" s="116"/>
      <c r="H66" s="116"/>
      <c r="I66" s="116"/>
      <c r="J66" s="117">
        <f>J91</f>
        <v>8246</v>
      </c>
      <c r="L66" s="114"/>
    </row>
    <row r="67" spans="1:31" s="2" customFormat="1" ht="21.75" customHeight="1">
      <c r="A67" s="30"/>
      <c r="B67" s="31"/>
      <c r="C67" s="30"/>
      <c r="D67" s="30"/>
      <c r="E67" s="30"/>
      <c r="F67" s="30"/>
      <c r="G67" s="30"/>
      <c r="H67" s="30"/>
      <c r="I67" s="30"/>
      <c r="J67" s="30"/>
      <c r="K67" s="30"/>
      <c r="L67" s="93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</row>
    <row r="68" spans="1:31" s="2" customFormat="1" ht="6.9" customHeight="1">
      <c r="A68" s="30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93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</row>
    <row r="72" spans="1:31" s="2" customFormat="1" ht="6.9" customHeight="1">
      <c r="A72" s="30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93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 spans="1:31" s="2" customFormat="1" ht="24.9" customHeight="1">
      <c r="A73" s="30"/>
      <c r="B73" s="31"/>
      <c r="C73" s="22" t="s">
        <v>115</v>
      </c>
      <c r="D73" s="30"/>
      <c r="E73" s="30"/>
      <c r="F73" s="30"/>
      <c r="G73" s="30"/>
      <c r="H73" s="30"/>
      <c r="I73" s="30"/>
      <c r="J73" s="30"/>
      <c r="K73" s="30"/>
      <c r="L73" s="93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</row>
    <row r="74" spans="1:31" s="2" customFormat="1" ht="6.9" customHeight="1">
      <c r="A74" s="30"/>
      <c r="B74" s="31"/>
      <c r="C74" s="30"/>
      <c r="D74" s="30"/>
      <c r="E74" s="30"/>
      <c r="F74" s="30"/>
      <c r="G74" s="30"/>
      <c r="H74" s="30"/>
      <c r="I74" s="30"/>
      <c r="J74" s="30"/>
      <c r="K74" s="30"/>
      <c r="L74" s="93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</row>
    <row r="75" spans="1:31" s="2" customFormat="1" ht="12" customHeight="1">
      <c r="A75" s="30"/>
      <c r="B75" s="31"/>
      <c r="C75" s="27" t="s">
        <v>15</v>
      </c>
      <c r="D75" s="30"/>
      <c r="E75" s="30"/>
      <c r="F75" s="30"/>
      <c r="G75" s="30"/>
      <c r="H75" s="30"/>
      <c r="I75" s="30"/>
      <c r="J75" s="30"/>
      <c r="K75" s="30"/>
      <c r="L75" s="93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 spans="1:31" s="2" customFormat="1" ht="14.4" customHeight="1">
      <c r="A76" s="30"/>
      <c r="B76" s="31"/>
      <c r="C76" s="30"/>
      <c r="D76" s="30"/>
      <c r="E76" s="254" t="str">
        <f>E7</f>
        <v>Změna dokončené stavby, Odolov č.p. 35, na p. st. č. 162</v>
      </c>
      <c r="F76" s="255"/>
      <c r="G76" s="255"/>
      <c r="H76" s="255"/>
      <c r="I76" s="30"/>
      <c r="J76" s="30"/>
      <c r="K76" s="30"/>
      <c r="L76" s="9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1" customFormat="1" ht="12" customHeight="1">
      <c r="B77" s="21"/>
      <c r="C77" s="27" t="s">
        <v>105</v>
      </c>
      <c r="L77" s="21"/>
    </row>
    <row r="78" spans="1:31" s="2" customFormat="1" ht="14.4" customHeight="1">
      <c r="A78" s="30"/>
      <c r="B78" s="31"/>
      <c r="C78" s="30"/>
      <c r="D78" s="30"/>
      <c r="E78" s="254" t="s">
        <v>106</v>
      </c>
      <c r="F78" s="253"/>
      <c r="G78" s="253"/>
      <c r="H78" s="253"/>
      <c r="I78" s="30"/>
      <c r="J78" s="30"/>
      <c r="K78" s="30"/>
      <c r="L78" s="93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12" customHeight="1">
      <c r="A79" s="30"/>
      <c r="B79" s="31"/>
      <c r="C79" s="27" t="s">
        <v>107</v>
      </c>
      <c r="D79" s="30"/>
      <c r="E79" s="30"/>
      <c r="F79" s="30"/>
      <c r="G79" s="30"/>
      <c r="H79" s="30"/>
      <c r="I79" s="30"/>
      <c r="J79" s="30"/>
      <c r="K79" s="30"/>
      <c r="L79" s="93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15.6" customHeight="1">
      <c r="A80" s="30"/>
      <c r="B80" s="31"/>
      <c r="C80" s="30"/>
      <c r="D80" s="30"/>
      <c r="E80" s="244" t="str">
        <f>E11</f>
        <v>1.3 - Doplnění okenních otvorů</v>
      </c>
      <c r="F80" s="253"/>
      <c r="G80" s="253"/>
      <c r="H80" s="253"/>
      <c r="I80" s="30"/>
      <c r="J80" s="30"/>
      <c r="K80" s="30"/>
      <c r="L80" s="93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6.9" customHeight="1">
      <c r="A81" s="30"/>
      <c r="B81" s="31"/>
      <c r="C81" s="30"/>
      <c r="D81" s="30"/>
      <c r="E81" s="30"/>
      <c r="F81" s="30"/>
      <c r="G81" s="30"/>
      <c r="H81" s="30"/>
      <c r="I81" s="30"/>
      <c r="J81" s="30"/>
      <c r="K81" s="30"/>
      <c r="L81" s="9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12" customHeight="1">
      <c r="A82" s="30"/>
      <c r="B82" s="31"/>
      <c r="C82" s="27" t="s">
        <v>19</v>
      </c>
      <c r="D82" s="30"/>
      <c r="E82" s="30"/>
      <c r="F82" s="25" t="str">
        <f>F14</f>
        <v>Odolov</v>
      </c>
      <c r="G82" s="30"/>
      <c r="H82" s="30"/>
      <c r="I82" s="27" t="s">
        <v>21</v>
      </c>
      <c r="J82" s="48">
        <f>IF(J14="","",J14)</f>
        <v>45916</v>
      </c>
      <c r="K82" s="30"/>
      <c r="L82" s="9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9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15.6" customHeight="1">
      <c r="A84" s="30"/>
      <c r="B84" s="31"/>
      <c r="C84" s="27" t="s">
        <v>22</v>
      </c>
      <c r="D84" s="30"/>
      <c r="E84" s="30"/>
      <c r="F84" s="25" t="str">
        <f>E17</f>
        <v>Obec Malé Svatoňovice</v>
      </c>
      <c r="G84" s="30"/>
      <c r="H84" s="30"/>
      <c r="I84" s="27" t="s">
        <v>31</v>
      </c>
      <c r="J84" s="28" t="str">
        <f>E23</f>
        <v>Ing. Vladislav Stárek</v>
      </c>
      <c r="K84" s="30"/>
      <c r="L84" s="9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2" customFormat="1" ht="15.6" customHeight="1">
      <c r="A85" s="30"/>
      <c r="B85" s="31"/>
      <c r="C85" s="27" t="s">
        <v>27</v>
      </c>
      <c r="D85" s="30"/>
      <c r="E85" s="30"/>
      <c r="F85" s="25" t="str">
        <f>IF(E20="","",E20)</f>
        <v>SORMIG stavební společnost s.r.o.</v>
      </c>
      <c r="G85" s="30"/>
      <c r="H85" s="30"/>
      <c r="I85" s="27" t="s">
        <v>35</v>
      </c>
      <c r="J85" s="28" t="str">
        <f>E26</f>
        <v>Petr Herzog</v>
      </c>
      <c r="K85" s="30"/>
      <c r="L85" s="9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65" s="2" customFormat="1" ht="10.3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9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65" s="11" customFormat="1" ht="29.25" customHeight="1">
      <c r="A87" s="118"/>
      <c r="B87" s="119"/>
      <c r="C87" s="120" t="s">
        <v>116</v>
      </c>
      <c r="D87" s="121" t="s">
        <v>59</v>
      </c>
      <c r="E87" s="121" t="s">
        <v>55</v>
      </c>
      <c r="F87" s="121" t="s">
        <v>56</v>
      </c>
      <c r="G87" s="121" t="s">
        <v>117</v>
      </c>
      <c r="H87" s="121" t="s">
        <v>118</v>
      </c>
      <c r="I87" s="121" t="s">
        <v>119</v>
      </c>
      <c r="J87" s="122" t="s">
        <v>111</v>
      </c>
      <c r="K87" s="123" t="s">
        <v>120</v>
      </c>
      <c r="L87" s="124"/>
      <c r="M87" s="55" t="s">
        <v>3</v>
      </c>
      <c r="N87" s="56" t="s">
        <v>44</v>
      </c>
      <c r="O87" s="56" t="s">
        <v>121</v>
      </c>
      <c r="P87" s="56" t="s">
        <v>122</v>
      </c>
      <c r="Q87" s="56" t="s">
        <v>123</v>
      </c>
      <c r="R87" s="56" t="s">
        <v>124</v>
      </c>
      <c r="S87" s="56" t="s">
        <v>125</v>
      </c>
      <c r="T87" s="57" t="s">
        <v>126</v>
      </c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</row>
    <row r="88" spans="1:65" s="2" customFormat="1" ht="22.8" customHeight="1">
      <c r="A88" s="30"/>
      <c r="B88" s="31"/>
      <c r="C88" s="62" t="s">
        <v>127</v>
      </c>
      <c r="D88" s="30"/>
      <c r="E88" s="30"/>
      <c r="F88" s="30"/>
      <c r="G88" s="30"/>
      <c r="H88" s="30"/>
      <c r="I88" s="30"/>
      <c r="J88" s="125">
        <f>BK88</f>
        <v>8246</v>
      </c>
      <c r="K88" s="30"/>
      <c r="L88" s="31"/>
      <c r="M88" s="58"/>
      <c r="N88" s="49"/>
      <c r="O88" s="59"/>
      <c r="P88" s="126">
        <f>P89</f>
        <v>0</v>
      </c>
      <c r="Q88" s="59"/>
      <c r="R88" s="126">
        <f>R89</f>
        <v>3.7768000000000003E-2</v>
      </c>
      <c r="S88" s="59"/>
      <c r="T88" s="127">
        <f>T89</f>
        <v>0</v>
      </c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T88" s="18" t="s">
        <v>73</v>
      </c>
      <c r="AU88" s="18" t="s">
        <v>112</v>
      </c>
      <c r="BK88" s="128">
        <f>BK89</f>
        <v>8246</v>
      </c>
    </row>
    <row r="89" spans="1:65" s="12" customFormat="1" ht="25.95" customHeight="1">
      <c r="B89" s="129"/>
      <c r="D89" s="130" t="s">
        <v>73</v>
      </c>
      <c r="E89" s="131" t="s">
        <v>303</v>
      </c>
      <c r="F89" s="131" t="s">
        <v>304</v>
      </c>
      <c r="J89" s="132">
        <f>BK89</f>
        <v>8246</v>
      </c>
      <c r="L89" s="129"/>
      <c r="M89" s="133"/>
      <c r="N89" s="134"/>
      <c r="O89" s="134"/>
      <c r="P89" s="135">
        <f>P90</f>
        <v>0</v>
      </c>
      <c r="Q89" s="134"/>
      <c r="R89" s="135">
        <f>R90</f>
        <v>3.7768000000000003E-2</v>
      </c>
      <c r="S89" s="134"/>
      <c r="T89" s="136">
        <f>T90</f>
        <v>0</v>
      </c>
      <c r="AR89" s="130" t="s">
        <v>87</v>
      </c>
      <c r="AT89" s="137" t="s">
        <v>73</v>
      </c>
      <c r="AU89" s="137" t="s">
        <v>74</v>
      </c>
      <c r="AY89" s="130" t="s">
        <v>130</v>
      </c>
      <c r="BK89" s="138">
        <f>BK90</f>
        <v>8246</v>
      </c>
    </row>
    <row r="90" spans="1:65" s="12" customFormat="1" ht="22.8" customHeight="1">
      <c r="B90" s="129"/>
      <c r="D90" s="130" t="s">
        <v>73</v>
      </c>
      <c r="E90" s="139" t="s">
        <v>305</v>
      </c>
      <c r="F90" s="139" t="s">
        <v>306</v>
      </c>
      <c r="J90" s="140">
        <f>BK90</f>
        <v>8246</v>
      </c>
      <c r="L90" s="129"/>
      <c r="M90" s="133"/>
      <c r="N90" s="134"/>
      <c r="O90" s="134"/>
      <c r="P90" s="135">
        <f>P91</f>
        <v>0</v>
      </c>
      <c r="Q90" s="134"/>
      <c r="R90" s="135">
        <f>R91</f>
        <v>3.7768000000000003E-2</v>
      </c>
      <c r="S90" s="134"/>
      <c r="T90" s="136">
        <f>T91</f>
        <v>0</v>
      </c>
      <c r="AR90" s="130" t="s">
        <v>87</v>
      </c>
      <c r="AT90" s="137" t="s">
        <v>73</v>
      </c>
      <c r="AU90" s="137" t="s">
        <v>81</v>
      </c>
      <c r="AY90" s="130" t="s">
        <v>130</v>
      </c>
      <c r="BK90" s="138">
        <f>BK91</f>
        <v>8246</v>
      </c>
    </row>
    <row r="91" spans="1:65" s="12" customFormat="1" ht="20.85" customHeight="1">
      <c r="B91" s="129"/>
      <c r="D91" s="130" t="s">
        <v>73</v>
      </c>
      <c r="E91" s="139" t="s">
        <v>307</v>
      </c>
      <c r="F91" s="139" t="s">
        <v>308</v>
      </c>
      <c r="J91" s="140">
        <f>BK91</f>
        <v>8246</v>
      </c>
      <c r="L91" s="129"/>
      <c r="M91" s="133"/>
      <c r="N91" s="134"/>
      <c r="O91" s="134"/>
      <c r="P91" s="135">
        <f>SUM(P92:P109)</f>
        <v>0</v>
      </c>
      <c r="Q91" s="134"/>
      <c r="R91" s="135">
        <f>SUM(R92:R109)</f>
        <v>3.7768000000000003E-2</v>
      </c>
      <c r="S91" s="134"/>
      <c r="T91" s="136">
        <f>SUM(T92:T109)</f>
        <v>0</v>
      </c>
      <c r="AR91" s="130" t="s">
        <v>87</v>
      </c>
      <c r="AT91" s="137" t="s">
        <v>73</v>
      </c>
      <c r="AU91" s="137" t="s">
        <v>87</v>
      </c>
      <c r="AY91" s="130" t="s">
        <v>130</v>
      </c>
      <c r="BK91" s="138">
        <f>SUM(BK92:BK109)</f>
        <v>8246</v>
      </c>
    </row>
    <row r="92" spans="1:65" s="2" customFormat="1" ht="14.4" customHeight="1">
      <c r="A92" s="30"/>
      <c r="B92" s="141"/>
      <c r="C92" s="142" t="s">
        <v>81</v>
      </c>
      <c r="D92" s="142" t="s">
        <v>133</v>
      </c>
      <c r="E92" s="144" t="s">
        <v>309</v>
      </c>
      <c r="F92" s="145" t="s">
        <v>310</v>
      </c>
      <c r="G92" s="146" t="s">
        <v>311</v>
      </c>
      <c r="H92" s="147">
        <v>2</v>
      </c>
      <c r="I92" s="148">
        <v>887</v>
      </c>
      <c r="J92" s="148">
        <f>ROUND(I92*H92,2)</f>
        <v>1774</v>
      </c>
      <c r="K92" s="149"/>
      <c r="L92" s="31"/>
      <c r="M92" s="150" t="s">
        <v>3</v>
      </c>
      <c r="N92" s="151" t="s">
        <v>46</v>
      </c>
      <c r="O92" s="152">
        <v>0</v>
      </c>
      <c r="P92" s="152">
        <f>O92*H92</f>
        <v>0</v>
      </c>
      <c r="Q92" s="152">
        <v>2.5999999999999998E-4</v>
      </c>
      <c r="R92" s="152">
        <f>Q92*H92</f>
        <v>5.1999999999999995E-4</v>
      </c>
      <c r="S92" s="152">
        <v>0</v>
      </c>
      <c r="T92" s="153">
        <f>S92*H92</f>
        <v>0</v>
      </c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R92" s="154" t="s">
        <v>176</v>
      </c>
      <c r="AT92" s="154" t="s">
        <v>133</v>
      </c>
      <c r="AU92" s="154" t="s">
        <v>131</v>
      </c>
      <c r="AY92" s="18" t="s">
        <v>130</v>
      </c>
      <c r="BE92" s="155">
        <f>IF(N92="základní",J92,0)</f>
        <v>0</v>
      </c>
      <c r="BF92" s="155">
        <f>IF(N92="snížená",J92,0)</f>
        <v>1774</v>
      </c>
      <c r="BG92" s="155">
        <f>IF(N92="zákl. přenesená",J92,0)</f>
        <v>0</v>
      </c>
      <c r="BH92" s="155">
        <f>IF(N92="sníž. přenesená",J92,0)</f>
        <v>0</v>
      </c>
      <c r="BI92" s="155">
        <f>IF(N92="nulová",J92,0)</f>
        <v>0</v>
      </c>
      <c r="BJ92" s="18" t="s">
        <v>87</v>
      </c>
      <c r="BK92" s="155">
        <f>ROUND(I92*H92,2)</f>
        <v>1774</v>
      </c>
      <c r="BL92" s="18" t="s">
        <v>176</v>
      </c>
      <c r="BM92" s="154" t="s">
        <v>312</v>
      </c>
    </row>
    <row r="93" spans="1:65" s="16" customFormat="1">
      <c r="B93" s="182"/>
      <c r="D93" s="161" t="s">
        <v>141</v>
      </c>
      <c r="E93" s="183" t="s">
        <v>3</v>
      </c>
      <c r="F93" s="184" t="s">
        <v>313</v>
      </c>
      <c r="H93" s="183" t="s">
        <v>3</v>
      </c>
      <c r="L93" s="182"/>
      <c r="M93" s="185"/>
      <c r="N93" s="186"/>
      <c r="O93" s="186"/>
      <c r="P93" s="186"/>
      <c r="Q93" s="186"/>
      <c r="R93" s="186"/>
      <c r="S93" s="186"/>
      <c r="T93" s="187"/>
      <c r="AT93" s="183" t="s">
        <v>141</v>
      </c>
      <c r="AU93" s="183" t="s">
        <v>131</v>
      </c>
      <c r="AV93" s="16" t="s">
        <v>81</v>
      </c>
      <c r="AW93" s="16" t="s">
        <v>34</v>
      </c>
      <c r="AX93" s="16" t="s">
        <v>74</v>
      </c>
      <c r="AY93" s="183" t="s">
        <v>130</v>
      </c>
    </row>
    <row r="94" spans="1:65" s="13" customFormat="1">
      <c r="B94" s="160"/>
      <c r="D94" s="161" t="s">
        <v>141</v>
      </c>
      <c r="E94" s="162" t="s">
        <v>3</v>
      </c>
      <c r="F94" s="163" t="s">
        <v>81</v>
      </c>
      <c r="H94" s="164">
        <v>1</v>
      </c>
      <c r="L94" s="160"/>
      <c r="M94" s="165"/>
      <c r="N94" s="166"/>
      <c r="O94" s="166"/>
      <c r="P94" s="166"/>
      <c r="Q94" s="166"/>
      <c r="R94" s="166"/>
      <c r="S94" s="166"/>
      <c r="T94" s="167"/>
      <c r="AT94" s="162" t="s">
        <v>141</v>
      </c>
      <c r="AU94" s="162" t="s">
        <v>131</v>
      </c>
      <c r="AV94" s="13" t="s">
        <v>87</v>
      </c>
      <c r="AW94" s="13" t="s">
        <v>34</v>
      </c>
      <c r="AX94" s="13" t="s">
        <v>74</v>
      </c>
      <c r="AY94" s="162" t="s">
        <v>130</v>
      </c>
    </row>
    <row r="95" spans="1:65" s="16" customFormat="1">
      <c r="B95" s="182"/>
      <c r="D95" s="161" t="s">
        <v>141</v>
      </c>
      <c r="E95" s="183" t="s">
        <v>3</v>
      </c>
      <c r="F95" s="184" t="s">
        <v>314</v>
      </c>
      <c r="H95" s="183" t="s">
        <v>3</v>
      </c>
      <c r="L95" s="182"/>
      <c r="M95" s="185"/>
      <c r="N95" s="186"/>
      <c r="O95" s="186"/>
      <c r="P95" s="186"/>
      <c r="Q95" s="186"/>
      <c r="R95" s="186"/>
      <c r="S95" s="186"/>
      <c r="T95" s="187"/>
      <c r="AT95" s="183" t="s">
        <v>141</v>
      </c>
      <c r="AU95" s="183" t="s">
        <v>131</v>
      </c>
      <c r="AV95" s="16" t="s">
        <v>81</v>
      </c>
      <c r="AW95" s="16" t="s">
        <v>34</v>
      </c>
      <c r="AX95" s="16" t="s">
        <v>74</v>
      </c>
      <c r="AY95" s="183" t="s">
        <v>130</v>
      </c>
    </row>
    <row r="96" spans="1:65" s="13" customFormat="1">
      <c r="B96" s="160"/>
      <c r="D96" s="161" t="s">
        <v>141</v>
      </c>
      <c r="E96" s="162" t="s">
        <v>3</v>
      </c>
      <c r="F96" s="163" t="s">
        <v>81</v>
      </c>
      <c r="H96" s="164">
        <v>1</v>
      </c>
      <c r="L96" s="160"/>
      <c r="M96" s="165"/>
      <c r="N96" s="166"/>
      <c r="O96" s="166"/>
      <c r="P96" s="166"/>
      <c r="Q96" s="166"/>
      <c r="R96" s="166"/>
      <c r="S96" s="166"/>
      <c r="T96" s="167"/>
      <c r="AT96" s="162" t="s">
        <v>141</v>
      </c>
      <c r="AU96" s="162" t="s">
        <v>131</v>
      </c>
      <c r="AV96" s="13" t="s">
        <v>87</v>
      </c>
      <c r="AW96" s="13" t="s">
        <v>34</v>
      </c>
      <c r="AX96" s="13" t="s">
        <v>74</v>
      </c>
      <c r="AY96" s="162" t="s">
        <v>130</v>
      </c>
    </row>
    <row r="97" spans="1:65" s="14" customFormat="1">
      <c r="B97" s="168"/>
      <c r="D97" s="161" t="s">
        <v>141</v>
      </c>
      <c r="E97" s="169" t="s">
        <v>3</v>
      </c>
      <c r="F97" s="170" t="s">
        <v>144</v>
      </c>
      <c r="H97" s="171">
        <v>2</v>
      </c>
      <c r="L97" s="168"/>
      <c r="M97" s="172"/>
      <c r="N97" s="173"/>
      <c r="O97" s="173"/>
      <c r="P97" s="173"/>
      <c r="Q97" s="173"/>
      <c r="R97" s="173"/>
      <c r="S97" s="173"/>
      <c r="T97" s="174"/>
      <c r="AT97" s="169" t="s">
        <v>141</v>
      </c>
      <c r="AU97" s="169" t="s">
        <v>131</v>
      </c>
      <c r="AV97" s="14" t="s">
        <v>131</v>
      </c>
      <c r="AW97" s="14" t="s">
        <v>34</v>
      </c>
      <c r="AX97" s="14" t="s">
        <v>74</v>
      </c>
      <c r="AY97" s="169" t="s">
        <v>130</v>
      </c>
    </row>
    <row r="98" spans="1:65" s="15" customFormat="1">
      <c r="B98" s="175"/>
      <c r="D98" s="161" t="s">
        <v>141</v>
      </c>
      <c r="E98" s="176" t="s">
        <v>3</v>
      </c>
      <c r="F98" s="177" t="s">
        <v>145</v>
      </c>
      <c r="H98" s="178">
        <v>2</v>
      </c>
      <c r="L98" s="175"/>
      <c r="M98" s="179"/>
      <c r="N98" s="180"/>
      <c r="O98" s="180"/>
      <c r="P98" s="180"/>
      <c r="Q98" s="180"/>
      <c r="R98" s="180"/>
      <c r="S98" s="180"/>
      <c r="T98" s="181"/>
      <c r="AT98" s="176" t="s">
        <v>141</v>
      </c>
      <c r="AU98" s="176" t="s">
        <v>131</v>
      </c>
      <c r="AV98" s="15" t="s">
        <v>137</v>
      </c>
      <c r="AW98" s="15" t="s">
        <v>34</v>
      </c>
      <c r="AX98" s="15" t="s">
        <v>81</v>
      </c>
      <c r="AY98" s="176" t="s">
        <v>130</v>
      </c>
    </row>
    <row r="99" spans="1:65" s="2" customFormat="1" ht="14.4" customHeight="1">
      <c r="A99" s="30"/>
      <c r="B99" s="141"/>
      <c r="C99" s="193" t="s">
        <v>87</v>
      </c>
      <c r="D99" s="193" t="s">
        <v>315</v>
      </c>
      <c r="E99" s="194" t="s">
        <v>316</v>
      </c>
      <c r="F99" s="195" t="s">
        <v>317</v>
      </c>
      <c r="G99" s="196" t="s">
        <v>136</v>
      </c>
      <c r="H99" s="197">
        <v>0.9</v>
      </c>
      <c r="I99" s="198">
        <v>5780</v>
      </c>
      <c r="J99" s="198">
        <f>ROUND(I99*H99,2)</f>
        <v>5202</v>
      </c>
      <c r="K99" s="199"/>
      <c r="L99" s="200"/>
      <c r="M99" s="201" t="s">
        <v>3</v>
      </c>
      <c r="N99" s="202" t="s">
        <v>46</v>
      </c>
      <c r="O99" s="152">
        <v>0</v>
      </c>
      <c r="P99" s="152">
        <f>O99*H99</f>
        <v>0</v>
      </c>
      <c r="Q99" s="152">
        <v>3.4720000000000001E-2</v>
      </c>
      <c r="R99" s="152">
        <f>Q99*H99</f>
        <v>3.1248000000000001E-2</v>
      </c>
      <c r="S99" s="152">
        <v>0</v>
      </c>
      <c r="T99" s="153">
        <f>S99*H99</f>
        <v>0</v>
      </c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R99" s="154" t="s">
        <v>318</v>
      </c>
      <c r="AT99" s="154" t="s">
        <v>315</v>
      </c>
      <c r="AU99" s="154" t="s">
        <v>131</v>
      </c>
      <c r="AY99" s="18" t="s">
        <v>130</v>
      </c>
      <c r="BE99" s="155">
        <f>IF(N99="základní",J99,0)</f>
        <v>0</v>
      </c>
      <c r="BF99" s="155">
        <f>IF(N99="snížená",J99,0)</f>
        <v>5202</v>
      </c>
      <c r="BG99" s="155">
        <f>IF(N99="zákl. přenesená",J99,0)</f>
        <v>0</v>
      </c>
      <c r="BH99" s="155">
        <f>IF(N99="sníž. přenesená",J99,0)</f>
        <v>0</v>
      </c>
      <c r="BI99" s="155">
        <f>IF(N99="nulová",J99,0)</f>
        <v>0</v>
      </c>
      <c r="BJ99" s="18" t="s">
        <v>87</v>
      </c>
      <c r="BK99" s="155">
        <f>ROUND(I99*H99,2)</f>
        <v>5202</v>
      </c>
      <c r="BL99" s="18" t="s">
        <v>176</v>
      </c>
      <c r="BM99" s="154" t="s">
        <v>319</v>
      </c>
    </row>
    <row r="100" spans="1:65" s="16" customFormat="1">
      <c r="B100" s="182"/>
      <c r="D100" s="161" t="s">
        <v>141</v>
      </c>
      <c r="E100" s="183" t="s">
        <v>3</v>
      </c>
      <c r="F100" s="184" t="s">
        <v>313</v>
      </c>
      <c r="H100" s="183" t="s">
        <v>3</v>
      </c>
      <c r="L100" s="182"/>
      <c r="M100" s="185"/>
      <c r="N100" s="186"/>
      <c r="O100" s="186"/>
      <c r="P100" s="186"/>
      <c r="Q100" s="186"/>
      <c r="R100" s="186"/>
      <c r="S100" s="186"/>
      <c r="T100" s="187"/>
      <c r="AT100" s="183" t="s">
        <v>141</v>
      </c>
      <c r="AU100" s="183" t="s">
        <v>131</v>
      </c>
      <c r="AV100" s="16" t="s">
        <v>81</v>
      </c>
      <c r="AW100" s="16" t="s">
        <v>34</v>
      </c>
      <c r="AX100" s="16" t="s">
        <v>74</v>
      </c>
      <c r="AY100" s="183" t="s">
        <v>130</v>
      </c>
    </row>
    <row r="101" spans="1:65" s="13" customFormat="1">
      <c r="B101" s="160"/>
      <c r="D101" s="161" t="s">
        <v>141</v>
      </c>
      <c r="E101" s="162" t="s">
        <v>3</v>
      </c>
      <c r="F101" s="163" t="s">
        <v>320</v>
      </c>
      <c r="H101" s="164">
        <v>0.36</v>
      </c>
      <c r="L101" s="160"/>
      <c r="M101" s="165"/>
      <c r="N101" s="166"/>
      <c r="O101" s="166"/>
      <c r="P101" s="166"/>
      <c r="Q101" s="166"/>
      <c r="R101" s="166"/>
      <c r="S101" s="166"/>
      <c r="T101" s="167"/>
      <c r="AT101" s="162" t="s">
        <v>141</v>
      </c>
      <c r="AU101" s="162" t="s">
        <v>131</v>
      </c>
      <c r="AV101" s="13" t="s">
        <v>87</v>
      </c>
      <c r="AW101" s="13" t="s">
        <v>34</v>
      </c>
      <c r="AX101" s="13" t="s">
        <v>74</v>
      </c>
      <c r="AY101" s="162" t="s">
        <v>130</v>
      </c>
    </row>
    <row r="102" spans="1:65" s="16" customFormat="1">
      <c r="B102" s="182"/>
      <c r="D102" s="161" t="s">
        <v>141</v>
      </c>
      <c r="E102" s="183" t="s">
        <v>3</v>
      </c>
      <c r="F102" s="184" t="s">
        <v>314</v>
      </c>
      <c r="H102" s="183" t="s">
        <v>3</v>
      </c>
      <c r="L102" s="182"/>
      <c r="M102" s="185"/>
      <c r="N102" s="186"/>
      <c r="O102" s="186"/>
      <c r="P102" s="186"/>
      <c r="Q102" s="186"/>
      <c r="R102" s="186"/>
      <c r="S102" s="186"/>
      <c r="T102" s="187"/>
      <c r="AT102" s="183" t="s">
        <v>141</v>
      </c>
      <c r="AU102" s="183" t="s">
        <v>131</v>
      </c>
      <c r="AV102" s="16" t="s">
        <v>81</v>
      </c>
      <c r="AW102" s="16" t="s">
        <v>34</v>
      </c>
      <c r="AX102" s="16" t="s">
        <v>74</v>
      </c>
      <c r="AY102" s="183" t="s">
        <v>130</v>
      </c>
    </row>
    <row r="103" spans="1:65" s="13" customFormat="1">
      <c r="B103" s="160"/>
      <c r="D103" s="161" t="s">
        <v>141</v>
      </c>
      <c r="E103" s="162" t="s">
        <v>3</v>
      </c>
      <c r="F103" s="163" t="s">
        <v>321</v>
      </c>
      <c r="H103" s="164">
        <v>0.54</v>
      </c>
      <c r="L103" s="160"/>
      <c r="M103" s="165"/>
      <c r="N103" s="166"/>
      <c r="O103" s="166"/>
      <c r="P103" s="166"/>
      <c r="Q103" s="166"/>
      <c r="R103" s="166"/>
      <c r="S103" s="166"/>
      <c r="T103" s="167"/>
      <c r="AT103" s="162" t="s">
        <v>141</v>
      </c>
      <c r="AU103" s="162" t="s">
        <v>131</v>
      </c>
      <c r="AV103" s="13" t="s">
        <v>87</v>
      </c>
      <c r="AW103" s="13" t="s">
        <v>34</v>
      </c>
      <c r="AX103" s="13" t="s">
        <v>74</v>
      </c>
      <c r="AY103" s="162" t="s">
        <v>130</v>
      </c>
    </row>
    <row r="104" spans="1:65" s="14" customFormat="1">
      <c r="B104" s="168"/>
      <c r="D104" s="161" t="s">
        <v>141</v>
      </c>
      <c r="E104" s="169" t="s">
        <v>3</v>
      </c>
      <c r="F104" s="170" t="s">
        <v>144</v>
      </c>
      <c r="H104" s="171">
        <v>0.9</v>
      </c>
      <c r="L104" s="168"/>
      <c r="M104" s="172"/>
      <c r="N104" s="173"/>
      <c r="O104" s="173"/>
      <c r="P104" s="173"/>
      <c r="Q104" s="173"/>
      <c r="R104" s="173"/>
      <c r="S104" s="173"/>
      <c r="T104" s="174"/>
      <c r="AT104" s="169" t="s">
        <v>141</v>
      </c>
      <c r="AU104" s="169" t="s">
        <v>131</v>
      </c>
      <c r="AV104" s="14" t="s">
        <v>131</v>
      </c>
      <c r="AW104" s="14" t="s">
        <v>34</v>
      </c>
      <c r="AX104" s="14" t="s">
        <v>74</v>
      </c>
      <c r="AY104" s="169" t="s">
        <v>130</v>
      </c>
    </row>
    <row r="105" spans="1:65" s="15" customFormat="1">
      <c r="B105" s="175"/>
      <c r="D105" s="161" t="s">
        <v>141</v>
      </c>
      <c r="E105" s="176" t="s">
        <v>3</v>
      </c>
      <c r="F105" s="177" t="s">
        <v>145</v>
      </c>
      <c r="H105" s="178">
        <v>0.9</v>
      </c>
      <c r="L105" s="175"/>
      <c r="M105" s="179"/>
      <c r="N105" s="180"/>
      <c r="O105" s="180"/>
      <c r="P105" s="180"/>
      <c r="Q105" s="180"/>
      <c r="R105" s="180"/>
      <c r="S105" s="180"/>
      <c r="T105" s="181"/>
      <c r="AT105" s="176" t="s">
        <v>141</v>
      </c>
      <c r="AU105" s="176" t="s">
        <v>131</v>
      </c>
      <c r="AV105" s="15" t="s">
        <v>137</v>
      </c>
      <c r="AW105" s="15" t="s">
        <v>34</v>
      </c>
      <c r="AX105" s="15" t="s">
        <v>81</v>
      </c>
      <c r="AY105" s="176" t="s">
        <v>130</v>
      </c>
    </row>
    <row r="106" spans="1:65" s="2" customFormat="1" ht="19.8" customHeight="1">
      <c r="A106" s="30"/>
      <c r="B106" s="141"/>
      <c r="C106" s="142" t="s">
        <v>131</v>
      </c>
      <c r="D106" s="142" t="s">
        <v>133</v>
      </c>
      <c r="E106" s="144" t="s">
        <v>322</v>
      </c>
      <c r="F106" s="145" t="s">
        <v>323</v>
      </c>
      <c r="G106" s="146" t="s">
        <v>324</v>
      </c>
      <c r="H106" s="147">
        <v>1.5</v>
      </c>
      <c r="I106" s="148">
        <v>300</v>
      </c>
      <c r="J106" s="148">
        <f>ROUND(I106*H106,2)</f>
        <v>450</v>
      </c>
      <c r="K106" s="149"/>
      <c r="L106" s="31"/>
      <c r="M106" s="150" t="s">
        <v>3</v>
      </c>
      <c r="N106" s="151" t="s">
        <v>46</v>
      </c>
      <c r="O106" s="152">
        <v>0</v>
      </c>
      <c r="P106" s="152">
        <f>O106*H106</f>
        <v>0</v>
      </c>
      <c r="Q106" s="152">
        <v>0</v>
      </c>
      <c r="R106" s="152">
        <f>Q106*H106</f>
        <v>0</v>
      </c>
      <c r="S106" s="152">
        <v>0</v>
      </c>
      <c r="T106" s="153">
        <f>S106*H106</f>
        <v>0</v>
      </c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R106" s="154" t="s">
        <v>176</v>
      </c>
      <c r="AT106" s="154" t="s">
        <v>133</v>
      </c>
      <c r="AU106" s="154" t="s">
        <v>131</v>
      </c>
      <c r="AY106" s="18" t="s">
        <v>130</v>
      </c>
      <c r="BE106" s="155">
        <f>IF(N106="základní",J106,0)</f>
        <v>0</v>
      </c>
      <c r="BF106" s="155">
        <f>IF(N106="snížená",J106,0)</f>
        <v>450</v>
      </c>
      <c r="BG106" s="155">
        <f>IF(N106="zákl. přenesená",J106,0)</f>
        <v>0</v>
      </c>
      <c r="BH106" s="155">
        <f>IF(N106="sníž. přenesená",J106,0)</f>
        <v>0</v>
      </c>
      <c r="BI106" s="155">
        <f>IF(N106="nulová",J106,0)</f>
        <v>0</v>
      </c>
      <c r="BJ106" s="18" t="s">
        <v>87</v>
      </c>
      <c r="BK106" s="155">
        <f>ROUND(I106*H106,2)</f>
        <v>450</v>
      </c>
      <c r="BL106" s="18" t="s">
        <v>176</v>
      </c>
      <c r="BM106" s="154" t="s">
        <v>325</v>
      </c>
    </row>
    <row r="107" spans="1:65" s="13" customFormat="1">
      <c r="B107" s="160"/>
      <c r="D107" s="161" t="s">
        <v>141</v>
      </c>
      <c r="E107" s="162" t="s">
        <v>3</v>
      </c>
      <c r="F107" s="163" t="s">
        <v>326</v>
      </c>
      <c r="H107" s="164">
        <v>1.5</v>
      </c>
      <c r="L107" s="160"/>
      <c r="M107" s="165"/>
      <c r="N107" s="166"/>
      <c r="O107" s="166"/>
      <c r="P107" s="166"/>
      <c r="Q107" s="166"/>
      <c r="R107" s="166"/>
      <c r="S107" s="166"/>
      <c r="T107" s="167"/>
      <c r="AT107" s="162" t="s">
        <v>141</v>
      </c>
      <c r="AU107" s="162" t="s">
        <v>131</v>
      </c>
      <c r="AV107" s="13" t="s">
        <v>87</v>
      </c>
      <c r="AW107" s="13" t="s">
        <v>34</v>
      </c>
      <c r="AX107" s="13" t="s">
        <v>81</v>
      </c>
      <c r="AY107" s="162" t="s">
        <v>130</v>
      </c>
    </row>
    <row r="108" spans="1:65" s="2" customFormat="1" ht="14.4" customHeight="1">
      <c r="A108" s="30"/>
      <c r="B108" s="141"/>
      <c r="C108" s="193" t="s">
        <v>137</v>
      </c>
      <c r="D108" s="193" t="s">
        <v>315</v>
      </c>
      <c r="E108" s="194" t="s">
        <v>327</v>
      </c>
      <c r="F108" s="195" t="s">
        <v>328</v>
      </c>
      <c r="G108" s="196" t="s">
        <v>324</v>
      </c>
      <c r="H108" s="197">
        <v>1.5</v>
      </c>
      <c r="I108" s="198">
        <v>460</v>
      </c>
      <c r="J108" s="198">
        <f>ROUND(I108*H108,2)</f>
        <v>690</v>
      </c>
      <c r="K108" s="199"/>
      <c r="L108" s="200"/>
      <c r="M108" s="201" t="s">
        <v>3</v>
      </c>
      <c r="N108" s="202" t="s">
        <v>46</v>
      </c>
      <c r="O108" s="152">
        <v>0</v>
      </c>
      <c r="P108" s="152">
        <f>O108*H108</f>
        <v>0</v>
      </c>
      <c r="Q108" s="152">
        <v>4.0000000000000001E-3</v>
      </c>
      <c r="R108" s="152">
        <f>Q108*H108</f>
        <v>6.0000000000000001E-3</v>
      </c>
      <c r="S108" s="152">
        <v>0</v>
      </c>
      <c r="T108" s="153">
        <f>S108*H108</f>
        <v>0</v>
      </c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R108" s="154" t="s">
        <v>318</v>
      </c>
      <c r="AT108" s="154" t="s">
        <v>315</v>
      </c>
      <c r="AU108" s="154" t="s">
        <v>131</v>
      </c>
      <c r="AY108" s="18" t="s">
        <v>130</v>
      </c>
      <c r="BE108" s="155">
        <f>IF(N108="základní",J108,0)</f>
        <v>0</v>
      </c>
      <c r="BF108" s="155">
        <f>IF(N108="snížená",J108,0)</f>
        <v>690</v>
      </c>
      <c r="BG108" s="155">
        <f>IF(N108="zákl. přenesená",J108,0)</f>
        <v>0</v>
      </c>
      <c r="BH108" s="155">
        <f>IF(N108="sníž. přenesená",J108,0)</f>
        <v>0</v>
      </c>
      <c r="BI108" s="155">
        <f>IF(N108="nulová",J108,0)</f>
        <v>0</v>
      </c>
      <c r="BJ108" s="18" t="s">
        <v>87</v>
      </c>
      <c r="BK108" s="155">
        <f>ROUND(I108*H108,2)</f>
        <v>690</v>
      </c>
      <c r="BL108" s="18" t="s">
        <v>176</v>
      </c>
      <c r="BM108" s="154" t="s">
        <v>329</v>
      </c>
    </row>
    <row r="109" spans="1:65" s="2" customFormat="1" ht="22.2" customHeight="1">
      <c r="A109" s="30"/>
      <c r="B109" s="141"/>
      <c r="C109" s="142" t="s">
        <v>228</v>
      </c>
      <c r="D109" s="142" t="s">
        <v>133</v>
      </c>
      <c r="E109" s="144" t="s">
        <v>330</v>
      </c>
      <c r="F109" s="145" t="s">
        <v>331</v>
      </c>
      <c r="G109" s="146" t="s">
        <v>332</v>
      </c>
      <c r="H109" s="147">
        <v>6.5000000000000002E-2</v>
      </c>
      <c r="I109" s="148">
        <v>2000</v>
      </c>
      <c r="J109" s="148">
        <f>ROUND(I109*H109,2)</f>
        <v>130</v>
      </c>
      <c r="K109" s="149"/>
      <c r="L109" s="31"/>
      <c r="M109" s="203" t="s">
        <v>3</v>
      </c>
      <c r="N109" s="204" t="s">
        <v>46</v>
      </c>
      <c r="O109" s="205">
        <v>0</v>
      </c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R109" s="154" t="s">
        <v>176</v>
      </c>
      <c r="AT109" s="154" t="s">
        <v>133</v>
      </c>
      <c r="AU109" s="154" t="s">
        <v>131</v>
      </c>
      <c r="AY109" s="18" t="s">
        <v>130</v>
      </c>
      <c r="BE109" s="155">
        <f>IF(N109="základní",J109,0)</f>
        <v>0</v>
      </c>
      <c r="BF109" s="155">
        <f>IF(N109="snížená",J109,0)</f>
        <v>130</v>
      </c>
      <c r="BG109" s="155">
        <f>IF(N109="zákl. přenesená",J109,0)</f>
        <v>0</v>
      </c>
      <c r="BH109" s="155">
        <f>IF(N109="sníž. přenesená",J109,0)</f>
        <v>0</v>
      </c>
      <c r="BI109" s="155">
        <f>IF(N109="nulová",J109,0)</f>
        <v>0</v>
      </c>
      <c r="BJ109" s="18" t="s">
        <v>87</v>
      </c>
      <c r="BK109" s="155">
        <f>ROUND(I109*H109,2)</f>
        <v>130</v>
      </c>
      <c r="BL109" s="18" t="s">
        <v>176</v>
      </c>
      <c r="BM109" s="154" t="s">
        <v>333</v>
      </c>
    </row>
    <row r="110" spans="1:65" s="2" customFormat="1" ht="6.9" customHeight="1">
      <c r="A110" s="30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31"/>
      <c r="M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</sheetData>
  <autoFilter ref="C87:K109" xr:uid="{00000000-0009-0000-0000-000003000000}"/>
  <mergeCells count="12">
    <mergeCell ref="E80:H80"/>
    <mergeCell ref="L2:V2"/>
    <mergeCell ref="E50:H50"/>
    <mergeCell ref="E52:H52"/>
    <mergeCell ref="E54:H54"/>
    <mergeCell ref="E76:H76"/>
    <mergeCell ref="E78:H7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159"/>
  <sheetViews>
    <sheetView showGridLines="0" topLeftCell="A127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108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1" spans="1:46">
      <c r="A1" s="91"/>
    </row>
    <row r="2" spans="1:46" s="1" customFormat="1" ht="36.9" customHeight="1">
      <c r="L2" s="216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8" t="s">
        <v>97</v>
      </c>
    </row>
    <row r="3" spans="1:46" s="1" customFormat="1" ht="6.9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1:46" s="1" customFormat="1" ht="24.9" hidden="1" customHeight="1">
      <c r="B4" s="21"/>
      <c r="D4" s="22" t="s">
        <v>104</v>
      </c>
      <c r="L4" s="21"/>
      <c r="M4" s="92" t="s">
        <v>11</v>
      </c>
      <c r="AT4" s="18" t="s">
        <v>4</v>
      </c>
    </row>
    <row r="5" spans="1:46" s="1" customFormat="1" ht="6.9" hidden="1" customHeight="1">
      <c r="B5" s="21"/>
      <c r="L5" s="21"/>
    </row>
    <row r="6" spans="1:46" s="1" customFormat="1" ht="12" hidden="1" customHeight="1">
      <c r="B6" s="21"/>
      <c r="D6" s="27" t="s">
        <v>15</v>
      </c>
      <c r="L6" s="21"/>
    </row>
    <row r="7" spans="1:46" s="1" customFormat="1" ht="14.4" hidden="1" customHeight="1">
      <c r="B7" s="21"/>
      <c r="E7" s="254" t="str">
        <f>'Rekapitulace stavby'!K6</f>
        <v>Změna dokončené stavby, Odolov č.p. 35, na p. st. č. 162</v>
      </c>
      <c r="F7" s="255"/>
      <c r="G7" s="255"/>
      <c r="H7" s="255"/>
      <c r="L7" s="21"/>
    </row>
    <row r="8" spans="1:46" s="1" customFormat="1" ht="12" hidden="1" customHeight="1">
      <c r="B8" s="21"/>
      <c r="D8" s="27" t="s">
        <v>105</v>
      </c>
      <c r="L8" s="21"/>
    </row>
    <row r="9" spans="1:46" s="2" customFormat="1" ht="14.4" hidden="1" customHeight="1">
      <c r="A9" s="30"/>
      <c r="B9" s="31"/>
      <c r="C9" s="30"/>
      <c r="D9" s="30"/>
      <c r="E9" s="254" t="s">
        <v>106</v>
      </c>
      <c r="F9" s="253"/>
      <c r="G9" s="253"/>
      <c r="H9" s="253"/>
      <c r="I9" s="30"/>
      <c r="J9" s="30"/>
      <c r="K9" s="30"/>
      <c r="L9" s="9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hidden="1" customHeight="1">
      <c r="A10" s="30"/>
      <c r="B10" s="31"/>
      <c r="C10" s="30"/>
      <c r="D10" s="27" t="s">
        <v>107</v>
      </c>
      <c r="E10" s="30"/>
      <c r="F10" s="30"/>
      <c r="G10" s="30"/>
      <c r="H10" s="30"/>
      <c r="I10" s="30"/>
      <c r="J10" s="30"/>
      <c r="K10" s="30"/>
      <c r="L10" s="9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5.6" hidden="1" customHeight="1">
      <c r="A11" s="30"/>
      <c r="B11" s="31"/>
      <c r="C11" s="30"/>
      <c r="D11" s="30"/>
      <c r="E11" s="244" t="s">
        <v>334</v>
      </c>
      <c r="F11" s="253"/>
      <c r="G11" s="253"/>
      <c r="H11" s="253"/>
      <c r="I11" s="30"/>
      <c r="J11" s="30"/>
      <c r="K11" s="30"/>
      <c r="L11" s="9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idden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9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hidden="1" customHeight="1">
      <c r="A13" s="30"/>
      <c r="B13" s="31"/>
      <c r="C13" s="30"/>
      <c r="D13" s="27" t="s">
        <v>17</v>
      </c>
      <c r="E13" s="30"/>
      <c r="F13" s="25" t="s">
        <v>3</v>
      </c>
      <c r="G13" s="30"/>
      <c r="H13" s="30"/>
      <c r="I13" s="27" t="s">
        <v>18</v>
      </c>
      <c r="J13" s="25" t="s">
        <v>3</v>
      </c>
      <c r="K13" s="30"/>
      <c r="L13" s="9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7" t="s">
        <v>19</v>
      </c>
      <c r="E14" s="30"/>
      <c r="F14" s="25" t="s">
        <v>20</v>
      </c>
      <c r="G14" s="30"/>
      <c r="H14" s="30"/>
      <c r="I14" s="27" t="s">
        <v>21</v>
      </c>
      <c r="J14" s="48">
        <f>'Rekapitulace stavby'!AN8</f>
        <v>45916</v>
      </c>
      <c r="K14" s="30"/>
      <c r="L14" s="9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hidden="1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9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hidden="1" customHeight="1">
      <c r="A16" s="30"/>
      <c r="B16" s="31"/>
      <c r="C16" s="30"/>
      <c r="D16" s="27" t="s">
        <v>22</v>
      </c>
      <c r="E16" s="30"/>
      <c r="F16" s="30"/>
      <c r="G16" s="30"/>
      <c r="H16" s="30"/>
      <c r="I16" s="27" t="s">
        <v>23</v>
      </c>
      <c r="J16" s="25" t="s">
        <v>24</v>
      </c>
      <c r="K16" s="30"/>
      <c r="L16" s="9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hidden="1" customHeight="1">
      <c r="A17" s="30"/>
      <c r="B17" s="31"/>
      <c r="C17" s="30"/>
      <c r="D17" s="30"/>
      <c r="E17" s="25" t="s">
        <v>25</v>
      </c>
      <c r="F17" s="30"/>
      <c r="G17" s="30"/>
      <c r="H17" s="30"/>
      <c r="I17" s="27" t="s">
        <v>26</v>
      </c>
      <c r="J17" s="25" t="s">
        <v>3</v>
      </c>
      <c r="K17" s="30"/>
      <c r="L17" s="9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" hidden="1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9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hidden="1" customHeight="1">
      <c r="A19" s="30"/>
      <c r="B19" s="31"/>
      <c r="C19" s="30"/>
      <c r="D19" s="27" t="s">
        <v>27</v>
      </c>
      <c r="E19" s="30"/>
      <c r="F19" s="30"/>
      <c r="G19" s="30"/>
      <c r="H19" s="30"/>
      <c r="I19" s="27" t="s">
        <v>23</v>
      </c>
      <c r="J19" s="25" t="str">
        <f>'Rekapitulace stavby'!AN13</f>
        <v>09063463</v>
      </c>
      <c r="K19" s="30"/>
      <c r="L19" s="9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hidden="1" customHeight="1">
      <c r="A20" s="30"/>
      <c r="B20" s="31"/>
      <c r="C20" s="30"/>
      <c r="D20" s="30"/>
      <c r="E20" s="225" t="str">
        <f>'Rekapitulace stavby'!E14</f>
        <v>SORMIG stavební společnost s.r.o.</v>
      </c>
      <c r="F20" s="225"/>
      <c r="G20" s="225"/>
      <c r="H20" s="225"/>
      <c r="I20" s="27" t="s">
        <v>26</v>
      </c>
      <c r="J20" s="25" t="str">
        <f>'Rekapitulace stavby'!AN14</f>
        <v>CZ09063463</v>
      </c>
      <c r="K20" s="30"/>
      <c r="L20" s="9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" hidden="1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9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hidden="1" customHeight="1">
      <c r="A22" s="30"/>
      <c r="B22" s="31"/>
      <c r="C22" s="30"/>
      <c r="D22" s="27" t="s">
        <v>31</v>
      </c>
      <c r="E22" s="30"/>
      <c r="F22" s="30"/>
      <c r="G22" s="30"/>
      <c r="H22" s="30"/>
      <c r="I22" s="27" t="s">
        <v>23</v>
      </c>
      <c r="J22" s="25" t="s">
        <v>32</v>
      </c>
      <c r="K22" s="30"/>
      <c r="L22" s="9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hidden="1" customHeight="1">
      <c r="A23" s="30"/>
      <c r="B23" s="31"/>
      <c r="C23" s="30"/>
      <c r="D23" s="30"/>
      <c r="E23" s="25" t="s">
        <v>33</v>
      </c>
      <c r="F23" s="30"/>
      <c r="G23" s="30"/>
      <c r="H23" s="30"/>
      <c r="I23" s="27" t="s">
        <v>26</v>
      </c>
      <c r="J23" s="25" t="s">
        <v>3</v>
      </c>
      <c r="K23" s="30"/>
      <c r="L23" s="9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" hidden="1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9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hidden="1" customHeight="1">
      <c r="A25" s="30"/>
      <c r="B25" s="31"/>
      <c r="C25" s="30"/>
      <c r="D25" s="27" t="s">
        <v>35</v>
      </c>
      <c r="E25" s="30"/>
      <c r="F25" s="30"/>
      <c r="G25" s="30"/>
      <c r="H25" s="30"/>
      <c r="I25" s="27" t="s">
        <v>23</v>
      </c>
      <c r="J25" s="25" t="s">
        <v>36</v>
      </c>
      <c r="K25" s="30"/>
      <c r="L25" s="9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hidden="1" customHeight="1">
      <c r="A26" s="30"/>
      <c r="B26" s="31"/>
      <c r="C26" s="30"/>
      <c r="D26" s="30"/>
      <c r="E26" s="25" t="s">
        <v>37</v>
      </c>
      <c r="F26" s="30"/>
      <c r="G26" s="30"/>
      <c r="H26" s="30"/>
      <c r="I26" s="27" t="s">
        <v>26</v>
      </c>
      <c r="J26" s="25" t="s">
        <v>3</v>
      </c>
      <c r="K26" s="30"/>
      <c r="L26" s="9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" hidden="1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9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hidden="1" customHeight="1">
      <c r="A28" s="30"/>
      <c r="B28" s="31"/>
      <c r="C28" s="30"/>
      <c r="D28" s="27" t="s">
        <v>38</v>
      </c>
      <c r="E28" s="30"/>
      <c r="F28" s="30"/>
      <c r="G28" s="30"/>
      <c r="H28" s="30"/>
      <c r="I28" s="30"/>
      <c r="J28" s="30"/>
      <c r="K28" s="30"/>
      <c r="L28" s="9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4.4" hidden="1" customHeight="1">
      <c r="A29" s="94"/>
      <c r="B29" s="95"/>
      <c r="C29" s="94"/>
      <c r="D29" s="94"/>
      <c r="E29" s="227" t="s">
        <v>3</v>
      </c>
      <c r="F29" s="227"/>
      <c r="G29" s="227"/>
      <c r="H29" s="22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" hidden="1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9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hidden="1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9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hidden="1" customHeight="1">
      <c r="A32" s="30"/>
      <c r="B32" s="31"/>
      <c r="C32" s="30"/>
      <c r="D32" s="97" t="s">
        <v>40</v>
      </c>
      <c r="E32" s="30"/>
      <c r="F32" s="30"/>
      <c r="G32" s="30"/>
      <c r="H32" s="30"/>
      <c r="I32" s="30"/>
      <c r="J32" s="64">
        <f>ROUND(J92, 2)</f>
        <v>47606.23</v>
      </c>
      <c r="K32" s="30"/>
      <c r="L32" s="9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" hidden="1" customHeight="1">
      <c r="A33" s="30"/>
      <c r="B33" s="31"/>
      <c r="C33" s="30"/>
      <c r="D33" s="59"/>
      <c r="E33" s="59"/>
      <c r="F33" s="59"/>
      <c r="G33" s="59"/>
      <c r="H33" s="59"/>
      <c r="I33" s="59"/>
      <c r="J33" s="59"/>
      <c r="K33" s="59"/>
      <c r="L33" s="9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hidden="1" customHeight="1">
      <c r="A34" s="30"/>
      <c r="B34" s="31"/>
      <c r="C34" s="30"/>
      <c r="D34" s="30"/>
      <c r="E34" s="30"/>
      <c r="F34" s="34" t="s">
        <v>42</v>
      </c>
      <c r="G34" s="30"/>
      <c r="H34" s="30"/>
      <c r="I34" s="34" t="s">
        <v>41</v>
      </c>
      <c r="J34" s="34" t="s">
        <v>43</v>
      </c>
      <c r="K34" s="30"/>
      <c r="L34" s="9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98" t="s">
        <v>44</v>
      </c>
      <c r="E35" s="27" t="s">
        <v>45</v>
      </c>
      <c r="F35" s="99">
        <f>ROUND((SUM(BE92:BE158)),  2)</f>
        <v>0</v>
      </c>
      <c r="G35" s="30"/>
      <c r="H35" s="30"/>
      <c r="I35" s="100">
        <v>0.21</v>
      </c>
      <c r="J35" s="99">
        <f>ROUND(((SUM(BE92:BE158))*I35),  2)</f>
        <v>0</v>
      </c>
      <c r="K35" s="30"/>
      <c r="L35" s="9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46</v>
      </c>
      <c r="F36" s="99">
        <f>ROUND((SUM(BF92:BF158)),  2)</f>
        <v>47606.23</v>
      </c>
      <c r="G36" s="30"/>
      <c r="H36" s="30"/>
      <c r="I36" s="100">
        <v>0.12</v>
      </c>
      <c r="J36" s="99">
        <f>ROUND(((SUM(BF92:BF158))*I36),  2)</f>
        <v>5712.75</v>
      </c>
      <c r="K36" s="30"/>
      <c r="L36" s="9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47</v>
      </c>
      <c r="F37" s="99">
        <f>ROUND((SUM(BG92:BG158)),  2)</f>
        <v>0</v>
      </c>
      <c r="G37" s="30"/>
      <c r="H37" s="30"/>
      <c r="I37" s="100">
        <v>0.21</v>
      </c>
      <c r="J37" s="99">
        <f>0</f>
        <v>0</v>
      </c>
      <c r="K37" s="30"/>
      <c r="L37" s="9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" hidden="1" customHeight="1">
      <c r="A38" s="30"/>
      <c r="B38" s="31"/>
      <c r="C38" s="30"/>
      <c r="D38" s="30"/>
      <c r="E38" s="27" t="s">
        <v>48</v>
      </c>
      <c r="F38" s="99">
        <f>ROUND((SUM(BH92:BH158)),  2)</f>
        <v>0</v>
      </c>
      <c r="G38" s="30"/>
      <c r="H38" s="30"/>
      <c r="I38" s="100">
        <v>0.12</v>
      </c>
      <c r="J38" s="99">
        <f>0</f>
        <v>0</v>
      </c>
      <c r="K38" s="30"/>
      <c r="L38" s="9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" hidden="1" customHeight="1">
      <c r="A39" s="30"/>
      <c r="B39" s="31"/>
      <c r="C39" s="30"/>
      <c r="D39" s="30"/>
      <c r="E39" s="27" t="s">
        <v>49</v>
      </c>
      <c r="F39" s="99">
        <f>ROUND((SUM(BI92:BI158)),  2)</f>
        <v>0</v>
      </c>
      <c r="G39" s="30"/>
      <c r="H39" s="30"/>
      <c r="I39" s="100">
        <v>0</v>
      </c>
      <c r="J39" s="99">
        <f>0</f>
        <v>0</v>
      </c>
      <c r="K39" s="30"/>
      <c r="L39" s="9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9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hidden="1" customHeight="1">
      <c r="A41" s="30"/>
      <c r="B41" s="31"/>
      <c r="C41" s="101"/>
      <c r="D41" s="102" t="s">
        <v>50</v>
      </c>
      <c r="E41" s="53"/>
      <c r="F41" s="53"/>
      <c r="G41" s="103" t="s">
        <v>51</v>
      </c>
      <c r="H41" s="104" t="s">
        <v>52</v>
      </c>
      <c r="I41" s="53"/>
      <c r="J41" s="105">
        <f>SUM(J32:J39)</f>
        <v>53318.98</v>
      </c>
      <c r="K41" s="106"/>
      <c r="L41" s="9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" hidden="1" customHeight="1">
      <c r="A42" s="30"/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9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hidden="1"/>
    <row r="44" spans="1:31" hidden="1"/>
    <row r="45" spans="1:31" hidden="1"/>
    <row r="46" spans="1:31" s="2" customFormat="1" ht="6.9" customHeight="1">
      <c r="A46" s="30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9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24.9" customHeight="1">
      <c r="A47" s="30"/>
      <c r="B47" s="31"/>
      <c r="C47" s="22" t="s">
        <v>109</v>
      </c>
      <c r="D47" s="30"/>
      <c r="E47" s="30"/>
      <c r="F47" s="30"/>
      <c r="G47" s="30"/>
      <c r="H47" s="30"/>
      <c r="I47" s="30"/>
      <c r="J47" s="30"/>
      <c r="K47" s="30"/>
      <c r="L47" s="93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6.9" customHeight="1">
      <c r="A48" s="30"/>
      <c r="B48" s="31"/>
      <c r="C48" s="30"/>
      <c r="D48" s="30"/>
      <c r="E48" s="30"/>
      <c r="F48" s="30"/>
      <c r="G48" s="30"/>
      <c r="H48" s="30"/>
      <c r="I48" s="30"/>
      <c r="J48" s="30"/>
      <c r="K48" s="30"/>
      <c r="L48" s="93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customHeight="1">
      <c r="A49" s="30"/>
      <c r="B49" s="31"/>
      <c r="C49" s="27" t="s">
        <v>15</v>
      </c>
      <c r="D49" s="30"/>
      <c r="E49" s="30"/>
      <c r="F49" s="30"/>
      <c r="G49" s="30"/>
      <c r="H49" s="30"/>
      <c r="I49" s="30"/>
      <c r="J49" s="30"/>
      <c r="K49" s="30"/>
      <c r="L49" s="93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4.4" customHeight="1">
      <c r="A50" s="30"/>
      <c r="B50" s="31"/>
      <c r="C50" s="30"/>
      <c r="D50" s="30"/>
      <c r="E50" s="254" t="str">
        <f>E7</f>
        <v>Změna dokončené stavby, Odolov č.p. 35, na p. st. č. 162</v>
      </c>
      <c r="F50" s="255"/>
      <c r="G50" s="255"/>
      <c r="H50" s="255"/>
      <c r="I50" s="30"/>
      <c r="J50" s="30"/>
      <c r="K50" s="30"/>
      <c r="L50" s="93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1" customFormat="1" ht="12" customHeight="1">
      <c r="B51" s="21"/>
      <c r="C51" s="27" t="s">
        <v>105</v>
      </c>
      <c r="L51" s="21"/>
    </row>
    <row r="52" spans="1:47" s="2" customFormat="1" ht="14.4" customHeight="1">
      <c r="A52" s="30"/>
      <c r="B52" s="31"/>
      <c r="C52" s="30"/>
      <c r="D52" s="30"/>
      <c r="E52" s="254" t="s">
        <v>106</v>
      </c>
      <c r="F52" s="253"/>
      <c r="G52" s="253"/>
      <c r="H52" s="253"/>
      <c r="I52" s="30"/>
      <c r="J52" s="30"/>
      <c r="K52" s="30"/>
      <c r="L52" s="93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12" customHeight="1">
      <c r="A53" s="30"/>
      <c r="B53" s="31"/>
      <c r="C53" s="27" t="s">
        <v>107</v>
      </c>
      <c r="D53" s="30"/>
      <c r="E53" s="30"/>
      <c r="F53" s="30"/>
      <c r="G53" s="30"/>
      <c r="H53" s="30"/>
      <c r="I53" s="30"/>
      <c r="J53" s="30"/>
      <c r="K53" s="30"/>
      <c r="L53" s="93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15.6" customHeight="1">
      <c r="A54" s="30"/>
      <c r="B54" s="31"/>
      <c r="C54" s="30"/>
      <c r="D54" s="30"/>
      <c r="E54" s="244" t="str">
        <f>E11</f>
        <v>1.4 - Bourání zdiva + záměna zděných příček za SDK</v>
      </c>
      <c r="F54" s="253"/>
      <c r="G54" s="253"/>
      <c r="H54" s="253"/>
      <c r="I54" s="30"/>
      <c r="J54" s="30"/>
      <c r="K54" s="30"/>
      <c r="L54" s="93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6.9" customHeight="1">
      <c r="A55" s="30"/>
      <c r="B55" s="31"/>
      <c r="C55" s="30"/>
      <c r="D55" s="30"/>
      <c r="E55" s="30"/>
      <c r="F55" s="30"/>
      <c r="G55" s="30"/>
      <c r="H55" s="30"/>
      <c r="I55" s="30"/>
      <c r="J55" s="30"/>
      <c r="K55" s="30"/>
      <c r="L55" s="93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2" customHeight="1">
      <c r="A56" s="30"/>
      <c r="B56" s="31"/>
      <c r="C56" s="27" t="s">
        <v>19</v>
      </c>
      <c r="D56" s="30"/>
      <c r="E56" s="30"/>
      <c r="F56" s="25" t="str">
        <f>F14</f>
        <v>Odolov</v>
      </c>
      <c r="G56" s="30"/>
      <c r="H56" s="30"/>
      <c r="I56" s="27" t="s">
        <v>21</v>
      </c>
      <c r="J56" s="48">
        <f>IF(J14="","",J14)</f>
        <v>45916</v>
      </c>
      <c r="K56" s="30"/>
      <c r="L56" s="93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6.9" customHeight="1">
      <c r="A57" s="30"/>
      <c r="B57" s="31"/>
      <c r="C57" s="30"/>
      <c r="D57" s="30"/>
      <c r="E57" s="30"/>
      <c r="F57" s="30"/>
      <c r="G57" s="30"/>
      <c r="H57" s="30"/>
      <c r="I57" s="30"/>
      <c r="J57" s="30"/>
      <c r="K57" s="30"/>
      <c r="L57" s="93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5.6" customHeight="1">
      <c r="A58" s="30"/>
      <c r="B58" s="31"/>
      <c r="C58" s="27" t="s">
        <v>22</v>
      </c>
      <c r="D58" s="30"/>
      <c r="E58" s="30"/>
      <c r="F58" s="25" t="str">
        <f>E17</f>
        <v>Obec Malé Svatoňovice</v>
      </c>
      <c r="G58" s="30"/>
      <c r="H58" s="30"/>
      <c r="I58" s="27" t="s">
        <v>31</v>
      </c>
      <c r="J58" s="28" t="str">
        <f>E23</f>
        <v>Ing. Vladislav Stárek</v>
      </c>
      <c r="K58" s="30"/>
      <c r="L58" s="93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15.6" customHeight="1">
      <c r="A59" s="30"/>
      <c r="B59" s="31"/>
      <c r="C59" s="27" t="s">
        <v>27</v>
      </c>
      <c r="D59" s="30"/>
      <c r="E59" s="30"/>
      <c r="F59" s="25" t="str">
        <f>IF(E20="","",E20)</f>
        <v>SORMIG stavební společnost s.r.o.</v>
      </c>
      <c r="G59" s="30"/>
      <c r="H59" s="30"/>
      <c r="I59" s="27" t="s">
        <v>35</v>
      </c>
      <c r="J59" s="28" t="str">
        <f>E26</f>
        <v>Petr Herzog</v>
      </c>
      <c r="K59" s="30"/>
      <c r="L59" s="93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</row>
    <row r="60" spans="1:47" s="2" customFormat="1" ht="10.35" customHeight="1">
      <c r="A60" s="30"/>
      <c r="B60" s="31"/>
      <c r="C60" s="30"/>
      <c r="D60" s="30"/>
      <c r="E60" s="30"/>
      <c r="F60" s="30"/>
      <c r="G60" s="30"/>
      <c r="H60" s="30"/>
      <c r="I60" s="30"/>
      <c r="J60" s="30"/>
      <c r="K60" s="30"/>
      <c r="L60" s="93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 spans="1:47" s="2" customFormat="1" ht="29.25" customHeight="1">
      <c r="A61" s="30"/>
      <c r="B61" s="31"/>
      <c r="C61" s="107" t="s">
        <v>110</v>
      </c>
      <c r="D61" s="101"/>
      <c r="E61" s="101"/>
      <c r="F61" s="101"/>
      <c r="G61" s="101"/>
      <c r="H61" s="101"/>
      <c r="I61" s="101"/>
      <c r="J61" s="108" t="s">
        <v>111</v>
      </c>
      <c r="K61" s="101"/>
      <c r="L61" s="9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47" s="2" customFormat="1" ht="10.35" customHeight="1">
      <c r="A62" s="30"/>
      <c r="B62" s="31"/>
      <c r="C62" s="30"/>
      <c r="D62" s="30"/>
      <c r="E62" s="30"/>
      <c r="F62" s="30"/>
      <c r="G62" s="30"/>
      <c r="H62" s="30"/>
      <c r="I62" s="30"/>
      <c r="J62" s="30"/>
      <c r="K62" s="30"/>
      <c r="L62" s="93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 spans="1:47" s="2" customFormat="1" ht="22.8" customHeight="1">
      <c r="A63" s="30"/>
      <c r="B63" s="31"/>
      <c r="C63" s="109" t="s">
        <v>72</v>
      </c>
      <c r="D63" s="30"/>
      <c r="E63" s="30"/>
      <c r="F63" s="30"/>
      <c r="G63" s="30"/>
      <c r="H63" s="30"/>
      <c r="I63" s="30"/>
      <c r="J63" s="64">
        <f>J92</f>
        <v>47606.23</v>
      </c>
      <c r="K63" s="30"/>
      <c r="L63" s="93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U63" s="18" t="s">
        <v>112</v>
      </c>
    </row>
    <row r="64" spans="1:47" s="9" customFormat="1" ht="24.9" customHeight="1">
      <c r="B64" s="110"/>
      <c r="D64" s="111" t="s">
        <v>113</v>
      </c>
      <c r="E64" s="112"/>
      <c r="F64" s="112"/>
      <c r="G64" s="112"/>
      <c r="H64" s="112"/>
      <c r="I64" s="112"/>
      <c r="J64" s="113">
        <f>J93</f>
        <v>-23395.85</v>
      </c>
      <c r="L64" s="110"/>
    </row>
    <row r="65" spans="1:31" s="10" customFormat="1" ht="19.95" customHeight="1">
      <c r="B65" s="114"/>
      <c r="D65" s="115" t="s">
        <v>114</v>
      </c>
      <c r="E65" s="116"/>
      <c r="F65" s="116"/>
      <c r="G65" s="116"/>
      <c r="H65" s="116"/>
      <c r="I65" s="116"/>
      <c r="J65" s="117">
        <f>J94</f>
        <v>-29095.43</v>
      </c>
      <c r="L65" s="114"/>
    </row>
    <row r="66" spans="1:31" s="10" customFormat="1" ht="14.85" customHeight="1">
      <c r="B66" s="114"/>
      <c r="D66" s="115" t="s">
        <v>335</v>
      </c>
      <c r="E66" s="116"/>
      <c r="F66" s="116"/>
      <c r="G66" s="116"/>
      <c r="H66" s="116"/>
      <c r="I66" s="116"/>
      <c r="J66" s="117">
        <f>J95</f>
        <v>-29095.43</v>
      </c>
      <c r="L66" s="114"/>
    </row>
    <row r="67" spans="1:31" s="10" customFormat="1" ht="19.95" customHeight="1">
      <c r="B67" s="114"/>
      <c r="D67" s="115" t="s">
        <v>157</v>
      </c>
      <c r="E67" s="116"/>
      <c r="F67" s="116"/>
      <c r="G67" s="116"/>
      <c r="H67" s="116"/>
      <c r="I67" s="116"/>
      <c r="J67" s="117">
        <f>J126</f>
        <v>5699.58</v>
      </c>
      <c r="L67" s="114"/>
    </row>
    <row r="68" spans="1:31" s="10" customFormat="1" ht="14.85" customHeight="1">
      <c r="B68" s="114"/>
      <c r="D68" s="115" t="s">
        <v>336</v>
      </c>
      <c r="E68" s="116"/>
      <c r="F68" s="116"/>
      <c r="G68" s="116"/>
      <c r="H68" s="116"/>
      <c r="I68" s="116"/>
      <c r="J68" s="117">
        <f>J133</f>
        <v>2242.04</v>
      </c>
      <c r="L68" s="114"/>
    </row>
    <row r="69" spans="1:31" s="9" customFormat="1" ht="24.9" customHeight="1">
      <c r="B69" s="110"/>
      <c r="D69" s="111" t="s">
        <v>300</v>
      </c>
      <c r="E69" s="112"/>
      <c r="F69" s="112"/>
      <c r="G69" s="112"/>
      <c r="H69" s="112"/>
      <c r="I69" s="112"/>
      <c r="J69" s="113">
        <f>J137</f>
        <v>71002.080000000002</v>
      </c>
      <c r="L69" s="110"/>
    </row>
    <row r="70" spans="1:31" s="10" customFormat="1" ht="19.95" customHeight="1">
      <c r="B70" s="114"/>
      <c r="D70" s="115" t="s">
        <v>337</v>
      </c>
      <c r="E70" s="116"/>
      <c r="F70" s="116"/>
      <c r="G70" s="116"/>
      <c r="H70" s="116"/>
      <c r="I70" s="116"/>
      <c r="J70" s="117">
        <f>J138</f>
        <v>71002.080000000002</v>
      </c>
      <c r="L70" s="114"/>
    </row>
    <row r="71" spans="1:31" s="2" customFormat="1" ht="21.75" customHeight="1">
      <c r="A71" s="30"/>
      <c r="B71" s="31"/>
      <c r="C71" s="30"/>
      <c r="D71" s="30"/>
      <c r="E71" s="30"/>
      <c r="F71" s="30"/>
      <c r="G71" s="30"/>
      <c r="H71" s="30"/>
      <c r="I71" s="30"/>
      <c r="J71" s="30"/>
      <c r="K71" s="30"/>
      <c r="L71" s="93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 spans="1:31" s="2" customFormat="1" ht="6.9" customHeight="1">
      <c r="A72" s="30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93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6" spans="1:31" s="2" customFormat="1" ht="6.9" customHeight="1">
      <c r="A76" s="30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9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24.9" customHeight="1">
      <c r="A77" s="30"/>
      <c r="B77" s="31"/>
      <c r="C77" s="22" t="s">
        <v>115</v>
      </c>
      <c r="D77" s="30"/>
      <c r="E77" s="30"/>
      <c r="F77" s="30"/>
      <c r="G77" s="30"/>
      <c r="H77" s="30"/>
      <c r="I77" s="30"/>
      <c r="J77" s="30"/>
      <c r="K77" s="30"/>
      <c r="L77" s="9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6.9" customHeight="1">
      <c r="A78" s="30"/>
      <c r="B78" s="31"/>
      <c r="C78" s="30"/>
      <c r="D78" s="30"/>
      <c r="E78" s="30"/>
      <c r="F78" s="30"/>
      <c r="G78" s="30"/>
      <c r="H78" s="30"/>
      <c r="I78" s="30"/>
      <c r="J78" s="30"/>
      <c r="K78" s="30"/>
      <c r="L78" s="93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12" customHeight="1">
      <c r="A79" s="30"/>
      <c r="B79" s="31"/>
      <c r="C79" s="27" t="s">
        <v>15</v>
      </c>
      <c r="D79" s="30"/>
      <c r="E79" s="30"/>
      <c r="F79" s="30"/>
      <c r="G79" s="30"/>
      <c r="H79" s="30"/>
      <c r="I79" s="30"/>
      <c r="J79" s="30"/>
      <c r="K79" s="30"/>
      <c r="L79" s="93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14.4" customHeight="1">
      <c r="A80" s="30"/>
      <c r="B80" s="31"/>
      <c r="C80" s="30"/>
      <c r="D80" s="30"/>
      <c r="E80" s="254" t="str">
        <f>E7</f>
        <v>Změna dokončené stavby, Odolov č.p. 35, na p. st. č. 162</v>
      </c>
      <c r="F80" s="255"/>
      <c r="G80" s="255"/>
      <c r="H80" s="255"/>
      <c r="I80" s="30"/>
      <c r="J80" s="30"/>
      <c r="K80" s="30"/>
      <c r="L80" s="93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1" customFormat="1" ht="12" customHeight="1">
      <c r="B81" s="21"/>
      <c r="C81" s="27" t="s">
        <v>105</v>
      </c>
      <c r="L81" s="21"/>
    </row>
    <row r="82" spans="1:65" s="2" customFormat="1" ht="14.4" customHeight="1">
      <c r="A82" s="30"/>
      <c r="B82" s="31"/>
      <c r="C82" s="30"/>
      <c r="D82" s="30"/>
      <c r="E82" s="254" t="s">
        <v>106</v>
      </c>
      <c r="F82" s="253"/>
      <c r="G82" s="253"/>
      <c r="H82" s="253"/>
      <c r="I82" s="30"/>
      <c r="J82" s="30"/>
      <c r="K82" s="30"/>
      <c r="L82" s="9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12" customHeight="1">
      <c r="A83" s="30"/>
      <c r="B83" s="31"/>
      <c r="C83" s="27" t="s">
        <v>107</v>
      </c>
      <c r="D83" s="30"/>
      <c r="E83" s="30"/>
      <c r="F83" s="30"/>
      <c r="G83" s="30"/>
      <c r="H83" s="30"/>
      <c r="I83" s="30"/>
      <c r="J83" s="30"/>
      <c r="K83" s="30"/>
      <c r="L83" s="9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15.6" customHeight="1">
      <c r="A84" s="30"/>
      <c r="B84" s="31"/>
      <c r="C84" s="30"/>
      <c r="D84" s="30"/>
      <c r="E84" s="244" t="str">
        <f>E11</f>
        <v>1.4 - Bourání zdiva + záměna zděných příček za SDK</v>
      </c>
      <c r="F84" s="253"/>
      <c r="G84" s="253"/>
      <c r="H84" s="253"/>
      <c r="I84" s="30"/>
      <c r="J84" s="30"/>
      <c r="K84" s="30"/>
      <c r="L84" s="9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2" customFormat="1" ht="6.9" customHeight="1">
      <c r="A85" s="30"/>
      <c r="B85" s="31"/>
      <c r="C85" s="30"/>
      <c r="D85" s="30"/>
      <c r="E85" s="30"/>
      <c r="F85" s="30"/>
      <c r="G85" s="30"/>
      <c r="H85" s="30"/>
      <c r="I85" s="30"/>
      <c r="J85" s="30"/>
      <c r="K85" s="30"/>
      <c r="L85" s="9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65" s="2" customFormat="1" ht="12" customHeight="1">
      <c r="A86" s="30"/>
      <c r="B86" s="31"/>
      <c r="C86" s="27" t="s">
        <v>19</v>
      </c>
      <c r="D86" s="30"/>
      <c r="E86" s="30"/>
      <c r="F86" s="25" t="str">
        <f>F14</f>
        <v>Odolov</v>
      </c>
      <c r="G86" s="30"/>
      <c r="H86" s="30"/>
      <c r="I86" s="27" t="s">
        <v>21</v>
      </c>
      <c r="J86" s="48">
        <f>IF(J14="","",J14)</f>
        <v>45916</v>
      </c>
      <c r="K86" s="30"/>
      <c r="L86" s="9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65" s="2" customFormat="1" ht="6.9" customHeight="1">
      <c r="A87" s="30"/>
      <c r="B87" s="31"/>
      <c r="C87" s="30"/>
      <c r="D87" s="30"/>
      <c r="E87" s="30"/>
      <c r="F87" s="30"/>
      <c r="G87" s="30"/>
      <c r="H87" s="30"/>
      <c r="I87" s="30"/>
      <c r="J87" s="30"/>
      <c r="K87" s="30"/>
      <c r="L87" s="9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65" s="2" customFormat="1" ht="15.6" customHeight="1">
      <c r="A88" s="30"/>
      <c r="B88" s="31"/>
      <c r="C88" s="27" t="s">
        <v>22</v>
      </c>
      <c r="D88" s="30"/>
      <c r="E88" s="30"/>
      <c r="F88" s="25" t="str">
        <f>E17</f>
        <v>Obec Malé Svatoňovice</v>
      </c>
      <c r="G88" s="30"/>
      <c r="H88" s="30"/>
      <c r="I88" s="27" t="s">
        <v>31</v>
      </c>
      <c r="J88" s="28" t="str">
        <f>E23</f>
        <v>Ing. Vladislav Stárek</v>
      </c>
      <c r="K88" s="30"/>
      <c r="L88" s="9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65" s="2" customFormat="1" ht="15.6" customHeight="1">
      <c r="A89" s="30"/>
      <c r="B89" s="31"/>
      <c r="C89" s="27" t="s">
        <v>27</v>
      </c>
      <c r="D89" s="30"/>
      <c r="E89" s="30"/>
      <c r="F89" s="25" t="str">
        <f>IF(E20="","",E20)</f>
        <v>SORMIG stavební společnost s.r.o.</v>
      </c>
      <c r="G89" s="30"/>
      <c r="H89" s="30"/>
      <c r="I89" s="27" t="s">
        <v>35</v>
      </c>
      <c r="J89" s="28" t="str">
        <f>E26</f>
        <v>Petr Herzog</v>
      </c>
      <c r="K89" s="30"/>
      <c r="L89" s="9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65" s="2" customFormat="1" ht="10.3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9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65" s="11" customFormat="1" ht="29.25" customHeight="1">
      <c r="A91" s="118"/>
      <c r="B91" s="119"/>
      <c r="C91" s="120" t="s">
        <v>116</v>
      </c>
      <c r="D91" s="121" t="s">
        <v>59</v>
      </c>
      <c r="E91" s="121" t="s">
        <v>55</v>
      </c>
      <c r="F91" s="121" t="s">
        <v>56</v>
      </c>
      <c r="G91" s="121" t="s">
        <v>117</v>
      </c>
      <c r="H91" s="121" t="s">
        <v>118</v>
      </c>
      <c r="I91" s="121" t="s">
        <v>119</v>
      </c>
      <c r="J91" s="122" t="s">
        <v>111</v>
      </c>
      <c r="K91" s="123" t="s">
        <v>120</v>
      </c>
      <c r="L91" s="124"/>
      <c r="M91" s="55" t="s">
        <v>3</v>
      </c>
      <c r="N91" s="56" t="s">
        <v>44</v>
      </c>
      <c r="O91" s="56" t="s">
        <v>121</v>
      </c>
      <c r="P91" s="56" t="s">
        <v>122</v>
      </c>
      <c r="Q91" s="56" t="s">
        <v>123</v>
      </c>
      <c r="R91" s="56" t="s">
        <v>124</v>
      </c>
      <c r="S91" s="56" t="s">
        <v>125</v>
      </c>
      <c r="T91" s="57" t="s">
        <v>126</v>
      </c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</row>
    <row r="92" spans="1:65" s="2" customFormat="1" ht="22.8" customHeight="1">
      <c r="A92" s="30"/>
      <c r="B92" s="31"/>
      <c r="C92" s="62" t="s">
        <v>127</v>
      </c>
      <c r="D92" s="30"/>
      <c r="E92" s="30"/>
      <c r="F92" s="30"/>
      <c r="G92" s="30"/>
      <c r="H92" s="30"/>
      <c r="I92" s="30"/>
      <c r="J92" s="125">
        <f>BK92</f>
        <v>47606.23</v>
      </c>
      <c r="K92" s="30"/>
      <c r="L92" s="31"/>
      <c r="M92" s="58"/>
      <c r="N92" s="49"/>
      <c r="O92" s="59"/>
      <c r="P92" s="126">
        <f>P93+P137</f>
        <v>59.645173000000007</v>
      </c>
      <c r="Q92" s="59"/>
      <c r="R92" s="126">
        <f>R93+R137</f>
        <v>3.8130575000000002</v>
      </c>
      <c r="S92" s="59"/>
      <c r="T92" s="127">
        <f>T93+T137</f>
        <v>6.2298</v>
      </c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T92" s="18" t="s">
        <v>73</v>
      </c>
      <c r="AU92" s="18" t="s">
        <v>112</v>
      </c>
      <c r="BK92" s="128">
        <f>BK93+BK137</f>
        <v>47606.23</v>
      </c>
    </row>
    <row r="93" spans="1:65" s="12" customFormat="1" ht="25.95" customHeight="1">
      <c r="B93" s="129"/>
      <c r="D93" s="130" t="s">
        <v>73</v>
      </c>
      <c r="E93" s="131" t="s">
        <v>128</v>
      </c>
      <c r="F93" s="131" t="s">
        <v>129</v>
      </c>
      <c r="J93" s="132">
        <f>BK93</f>
        <v>-23395.85</v>
      </c>
      <c r="L93" s="129"/>
      <c r="M93" s="133"/>
      <c r="N93" s="134"/>
      <c r="O93" s="134"/>
      <c r="P93" s="135">
        <f>P94+P126</f>
        <v>5.2607200000000001</v>
      </c>
      <c r="Q93" s="134"/>
      <c r="R93" s="135">
        <f>R94+R126</f>
        <v>1.9855724000000001</v>
      </c>
      <c r="S93" s="134"/>
      <c r="T93" s="136">
        <f>T94+T126</f>
        <v>6.2298</v>
      </c>
      <c r="AR93" s="130" t="s">
        <v>81</v>
      </c>
      <c r="AT93" s="137" t="s">
        <v>73</v>
      </c>
      <c r="AU93" s="137" t="s">
        <v>74</v>
      </c>
      <c r="AY93" s="130" t="s">
        <v>130</v>
      </c>
      <c r="BK93" s="138">
        <f>BK94+BK126</f>
        <v>-23395.85</v>
      </c>
    </row>
    <row r="94" spans="1:65" s="12" customFormat="1" ht="22.8" customHeight="1">
      <c r="B94" s="129"/>
      <c r="D94" s="130" t="s">
        <v>73</v>
      </c>
      <c r="E94" s="139" t="s">
        <v>131</v>
      </c>
      <c r="F94" s="139" t="s">
        <v>132</v>
      </c>
      <c r="J94" s="140">
        <f>BK94</f>
        <v>-29095.43</v>
      </c>
      <c r="L94" s="129"/>
      <c r="M94" s="133"/>
      <c r="N94" s="134"/>
      <c r="O94" s="134"/>
      <c r="P94" s="135">
        <f>P95</f>
        <v>0</v>
      </c>
      <c r="Q94" s="134"/>
      <c r="R94" s="135">
        <f>R95</f>
        <v>1.9855724000000001</v>
      </c>
      <c r="S94" s="134"/>
      <c r="T94" s="136">
        <f>T95</f>
        <v>0</v>
      </c>
      <c r="AR94" s="130" t="s">
        <v>81</v>
      </c>
      <c r="AT94" s="137" t="s">
        <v>73</v>
      </c>
      <c r="AU94" s="137" t="s">
        <v>81</v>
      </c>
      <c r="AY94" s="130" t="s">
        <v>130</v>
      </c>
      <c r="BK94" s="138">
        <f>BK95</f>
        <v>-29095.43</v>
      </c>
    </row>
    <row r="95" spans="1:65" s="12" customFormat="1" ht="20.85" customHeight="1">
      <c r="B95" s="129"/>
      <c r="D95" s="130" t="s">
        <v>73</v>
      </c>
      <c r="E95" s="139" t="s">
        <v>338</v>
      </c>
      <c r="F95" s="139" t="s">
        <v>339</v>
      </c>
      <c r="J95" s="140">
        <f>BK95</f>
        <v>-29095.43</v>
      </c>
      <c r="L95" s="129"/>
      <c r="M95" s="133"/>
      <c r="N95" s="134"/>
      <c r="O95" s="134"/>
      <c r="P95" s="135">
        <f>SUM(P96:P125)</f>
        <v>0</v>
      </c>
      <c r="Q95" s="134"/>
      <c r="R95" s="135">
        <f>SUM(R96:R125)</f>
        <v>1.9855724000000001</v>
      </c>
      <c r="S95" s="134"/>
      <c r="T95" s="136">
        <f>SUM(T96:T125)</f>
        <v>0</v>
      </c>
      <c r="AR95" s="130" t="s">
        <v>81</v>
      </c>
      <c r="AT95" s="137" t="s">
        <v>73</v>
      </c>
      <c r="AU95" s="137" t="s">
        <v>87</v>
      </c>
      <c r="AY95" s="130" t="s">
        <v>130</v>
      </c>
      <c r="BK95" s="138">
        <f>SUM(BK96:BK125)</f>
        <v>-29095.43</v>
      </c>
    </row>
    <row r="96" spans="1:65" s="2" customFormat="1" ht="19.8" customHeight="1">
      <c r="A96" s="30"/>
      <c r="B96" s="141"/>
      <c r="C96" s="142" t="s">
        <v>81</v>
      </c>
      <c r="D96" s="191" t="s">
        <v>133</v>
      </c>
      <c r="E96" s="144" t="s">
        <v>340</v>
      </c>
      <c r="F96" s="145" t="s">
        <v>341</v>
      </c>
      <c r="G96" s="146" t="s">
        <v>311</v>
      </c>
      <c r="H96" s="147">
        <v>1</v>
      </c>
      <c r="I96" s="148">
        <v>-642</v>
      </c>
      <c r="J96" s="148">
        <f>ROUND(I96*H96,2)</f>
        <v>-642</v>
      </c>
      <c r="K96" s="149"/>
      <c r="L96" s="31"/>
      <c r="M96" s="150" t="s">
        <v>3</v>
      </c>
      <c r="N96" s="151" t="s">
        <v>46</v>
      </c>
      <c r="O96" s="152">
        <v>0</v>
      </c>
      <c r="P96" s="152">
        <f>O96*H96</f>
        <v>0</v>
      </c>
      <c r="Q96" s="152">
        <v>1.7940000000000001E-2</v>
      </c>
      <c r="R96" s="152">
        <f>Q96*H96</f>
        <v>1.7940000000000001E-2</v>
      </c>
      <c r="S96" s="152">
        <v>0</v>
      </c>
      <c r="T96" s="153">
        <f>S96*H96</f>
        <v>0</v>
      </c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R96" s="154" t="s">
        <v>137</v>
      </c>
      <c r="AT96" s="154" t="s">
        <v>133</v>
      </c>
      <c r="AU96" s="154" t="s">
        <v>131</v>
      </c>
      <c r="AY96" s="18" t="s">
        <v>130</v>
      </c>
      <c r="BE96" s="155">
        <f>IF(N96="základní",J96,0)</f>
        <v>0</v>
      </c>
      <c r="BF96" s="155">
        <f>IF(N96="snížená",J96,0)</f>
        <v>-642</v>
      </c>
      <c r="BG96" s="155">
        <f>IF(N96="zákl. přenesená",J96,0)</f>
        <v>0</v>
      </c>
      <c r="BH96" s="155">
        <f>IF(N96="sníž. přenesená",J96,0)</f>
        <v>0</v>
      </c>
      <c r="BI96" s="155">
        <f>IF(N96="nulová",J96,0)</f>
        <v>0</v>
      </c>
      <c r="BJ96" s="18" t="s">
        <v>87</v>
      </c>
      <c r="BK96" s="155">
        <f>ROUND(I96*H96,2)</f>
        <v>-642</v>
      </c>
      <c r="BL96" s="18" t="s">
        <v>137</v>
      </c>
      <c r="BM96" s="154" t="s">
        <v>342</v>
      </c>
    </row>
    <row r="97" spans="1:65" s="16" customFormat="1">
      <c r="B97" s="182"/>
      <c r="D97" s="161" t="s">
        <v>141</v>
      </c>
      <c r="E97" s="183" t="s">
        <v>3</v>
      </c>
      <c r="F97" s="184" t="s">
        <v>343</v>
      </c>
      <c r="H97" s="183" t="s">
        <v>3</v>
      </c>
      <c r="L97" s="182"/>
      <c r="M97" s="185"/>
      <c r="N97" s="186"/>
      <c r="O97" s="186"/>
      <c r="P97" s="186"/>
      <c r="Q97" s="186"/>
      <c r="R97" s="186"/>
      <c r="S97" s="186"/>
      <c r="T97" s="187"/>
      <c r="AT97" s="183" t="s">
        <v>141</v>
      </c>
      <c r="AU97" s="183" t="s">
        <v>131</v>
      </c>
      <c r="AV97" s="16" t="s">
        <v>81</v>
      </c>
      <c r="AW97" s="16" t="s">
        <v>34</v>
      </c>
      <c r="AX97" s="16" t="s">
        <v>74</v>
      </c>
      <c r="AY97" s="183" t="s">
        <v>130</v>
      </c>
    </row>
    <row r="98" spans="1:65" s="16" customFormat="1">
      <c r="B98" s="182"/>
      <c r="D98" s="161" t="s">
        <v>141</v>
      </c>
      <c r="E98" s="183" t="s">
        <v>3</v>
      </c>
      <c r="F98" s="184" t="s">
        <v>344</v>
      </c>
      <c r="H98" s="183" t="s">
        <v>3</v>
      </c>
      <c r="L98" s="182"/>
      <c r="M98" s="185"/>
      <c r="N98" s="186"/>
      <c r="O98" s="186"/>
      <c r="P98" s="186"/>
      <c r="Q98" s="186"/>
      <c r="R98" s="186"/>
      <c r="S98" s="186"/>
      <c r="T98" s="187"/>
      <c r="AT98" s="183" t="s">
        <v>141</v>
      </c>
      <c r="AU98" s="183" t="s">
        <v>131</v>
      </c>
      <c r="AV98" s="16" t="s">
        <v>81</v>
      </c>
      <c r="AW98" s="16" t="s">
        <v>34</v>
      </c>
      <c r="AX98" s="16" t="s">
        <v>74</v>
      </c>
      <c r="AY98" s="183" t="s">
        <v>130</v>
      </c>
    </row>
    <row r="99" spans="1:65" s="16" customFormat="1">
      <c r="B99" s="182"/>
      <c r="D99" s="161" t="s">
        <v>141</v>
      </c>
      <c r="E99" s="183" t="s">
        <v>3</v>
      </c>
      <c r="F99" s="184" t="s">
        <v>187</v>
      </c>
      <c r="H99" s="183" t="s">
        <v>3</v>
      </c>
      <c r="L99" s="182"/>
      <c r="M99" s="185"/>
      <c r="N99" s="186"/>
      <c r="O99" s="186"/>
      <c r="P99" s="186"/>
      <c r="Q99" s="186"/>
      <c r="R99" s="186"/>
      <c r="S99" s="186"/>
      <c r="T99" s="187"/>
      <c r="AT99" s="183" t="s">
        <v>141</v>
      </c>
      <c r="AU99" s="183" t="s">
        <v>131</v>
      </c>
      <c r="AV99" s="16" t="s">
        <v>81</v>
      </c>
      <c r="AW99" s="16" t="s">
        <v>34</v>
      </c>
      <c r="AX99" s="16" t="s">
        <v>74</v>
      </c>
      <c r="AY99" s="183" t="s">
        <v>130</v>
      </c>
    </row>
    <row r="100" spans="1:65" s="16" customFormat="1">
      <c r="B100" s="182"/>
      <c r="D100" s="161" t="s">
        <v>141</v>
      </c>
      <c r="E100" s="183" t="s">
        <v>3</v>
      </c>
      <c r="F100" s="184" t="s">
        <v>345</v>
      </c>
      <c r="H100" s="183" t="s">
        <v>3</v>
      </c>
      <c r="L100" s="182"/>
      <c r="M100" s="185"/>
      <c r="N100" s="186"/>
      <c r="O100" s="186"/>
      <c r="P100" s="186"/>
      <c r="Q100" s="186"/>
      <c r="R100" s="186"/>
      <c r="S100" s="186"/>
      <c r="T100" s="187"/>
      <c r="AT100" s="183" t="s">
        <v>141</v>
      </c>
      <c r="AU100" s="183" t="s">
        <v>131</v>
      </c>
      <c r="AV100" s="16" t="s">
        <v>81</v>
      </c>
      <c r="AW100" s="16" t="s">
        <v>34</v>
      </c>
      <c r="AX100" s="16" t="s">
        <v>74</v>
      </c>
      <c r="AY100" s="183" t="s">
        <v>130</v>
      </c>
    </row>
    <row r="101" spans="1:65" s="13" customFormat="1">
      <c r="B101" s="160"/>
      <c r="D101" s="161" t="s">
        <v>141</v>
      </c>
      <c r="E101" s="162" t="s">
        <v>3</v>
      </c>
      <c r="F101" s="163" t="s">
        <v>81</v>
      </c>
      <c r="H101" s="164">
        <v>1</v>
      </c>
      <c r="L101" s="160"/>
      <c r="M101" s="165"/>
      <c r="N101" s="166"/>
      <c r="O101" s="166"/>
      <c r="P101" s="166"/>
      <c r="Q101" s="166"/>
      <c r="R101" s="166"/>
      <c r="S101" s="166"/>
      <c r="T101" s="167"/>
      <c r="AT101" s="162" t="s">
        <v>141</v>
      </c>
      <c r="AU101" s="162" t="s">
        <v>131</v>
      </c>
      <c r="AV101" s="13" t="s">
        <v>87</v>
      </c>
      <c r="AW101" s="13" t="s">
        <v>34</v>
      </c>
      <c r="AX101" s="13" t="s">
        <v>74</v>
      </c>
      <c r="AY101" s="162" t="s">
        <v>130</v>
      </c>
    </row>
    <row r="102" spans="1:65" s="15" customFormat="1">
      <c r="B102" s="175"/>
      <c r="D102" s="161" t="s">
        <v>141</v>
      </c>
      <c r="E102" s="176" t="s">
        <v>3</v>
      </c>
      <c r="F102" s="177" t="s">
        <v>145</v>
      </c>
      <c r="H102" s="178">
        <v>1</v>
      </c>
      <c r="L102" s="175"/>
      <c r="M102" s="179"/>
      <c r="N102" s="180"/>
      <c r="O102" s="180"/>
      <c r="P102" s="180"/>
      <c r="Q102" s="180"/>
      <c r="R102" s="180"/>
      <c r="S102" s="180"/>
      <c r="T102" s="181"/>
      <c r="AT102" s="176" t="s">
        <v>141</v>
      </c>
      <c r="AU102" s="176" t="s">
        <v>131</v>
      </c>
      <c r="AV102" s="15" t="s">
        <v>137</v>
      </c>
      <c r="AW102" s="15" t="s">
        <v>34</v>
      </c>
      <c r="AX102" s="15" t="s">
        <v>81</v>
      </c>
      <c r="AY102" s="176" t="s">
        <v>130</v>
      </c>
    </row>
    <row r="103" spans="1:65" s="2" customFormat="1" ht="19.8" customHeight="1">
      <c r="A103" s="30"/>
      <c r="B103" s="141"/>
      <c r="C103" s="142" t="s">
        <v>87</v>
      </c>
      <c r="D103" s="191" t="s">
        <v>133</v>
      </c>
      <c r="E103" s="144" t="s">
        <v>346</v>
      </c>
      <c r="F103" s="145" t="s">
        <v>347</v>
      </c>
      <c r="G103" s="146" t="s">
        <v>311</v>
      </c>
      <c r="H103" s="147">
        <v>4</v>
      </c>
      <c r="I103" s="148">
        <v>-844</v>
      </c>
      <c r="J103" s="148">
        <f>ROUND(I103*H103,2)</f>
        <v>-3376</v>
      </c>
      <c r="K103" s="149"/>
      <c r="L103" s="31"/>
      <c r="M103" s="150" t="s">
        <v>3</v>
      </c>
      <c r="N103" s="151" t="s">
        <v>46</v>
      </c>
      <c r="O103" s="152">
        <v>0</v>
      </c>
      <c r="P103" s="152">
        <f>O103*H103</f>
        <v>0</v>
      </c>
      <c r="Q103" s="152">
        <v>2.2780000000000002E-2</v>
      </c>
      <c r="R103" s="152">
        <f>Q103*H103</f>
        <v>9.1120000000000007E-2</v>
      </c>
      <c r="S103" s="152">
        <v>0</v>
      </c>
      <c r="T103" s="153">
        <f>S103*H103</f>
        <v>0</v>
      </c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R103" s="154" t="s">
        <v>137</v>
      </c>
      <c r="AT103" s="154" t="s">
        <v>133</v>
      </c>
      <c r="AU103" s="154" t="s">
        <v>131</v>
      </c>
      <c r="AY103" s="18" t="s">
        <v>130</v>
      </c>
      <c r="BE103" s="155">
        <f>IF(N103="základní",J103,0)</f>
        <v>0</v>
      </c>
      <c r="BF103" s="155">
        <f>IF(N103="snížená",J103,0)</f>
        <v>-3376</v>
      </c>
      <c r="BG103" s="155">
        <f>IF(N103="zákl. přenesená",J103,0)</f>
        <v>0</v>
      </c>
      <c r="BH103" s="155">
        <f>IF(N103="sníž. přenesená",J103,0)</f>
        <v>0</v>
      </c>
      <c r="BI103" s="155">
        <f>IF(N103="nulová",J103,0)</f>
        <v>0</v>
      </c>
      <c r="BJ103" s="18" t="s">
        <v>87</v>
      </c>
      <c r="BK103" s="155">
        <f>ROUND(I103*H103,2)</f>
        <v>-3376</v>
      </c>
      <c r="BL103" s="18" t="s">
        <v>137</v>
      </c>
      <c r="BM103" s="154" t="s">
        <v>348</v>
      </c>
    </row>
    <row r="104" spans="1:65" s="16" customFormat="1">
      <c r="B104" s="182"/>
      <c r="D104" s="161" t="s">
        <v>141</v>
      </c>
      <c r="E104" s="183" t="s">
        <v>3</v>
      </c>
      <c r="F104" s="184" t="s">
        <v>343</v>
      </c>
      <c r="H104" s="183" t="s">
        <v>3</v>
      </c>
      <c r="L104" s="182"/>
      <c r="M104" s="185"/>
      <c r="N104" s="186"/>
      <c r="O104" s="186"/>
      <c r="P104" s="186"/>
      <c r="Q104" s="186"/>
      <c r="R104" s="186"/>
      <c r="S104" s="186"/>
      <c r="T104" s="187"/>
      <c r="AT104" s="183" t="s">
        <v>141</v>
      </c>
      <c r="AU104" s="183" t="s">
        <v>131</v>
      </c>
      <c r="AV104" s="16" t="s">
        <v>81</v>
      </c>
      <c r="AW104" s="16" t="s">
        <v>34</v>
      </c>
      <c r="AX104" s="16" t="s">
        <v>74</v>
      </c>
      <c r="AY104" s="183" t="s">
        <v>130</v>
      </c>
    </row>
    <row r="105" spans="1:65" s="16" customFormat="1">
      <c r="B105" s="182"/>
      <c r="D105" s="161" t="s">
        <v>141</v>
      </c>
      <c r="E105" s="183" t="s">
        <v>3</v>
      </c>
      <c r="F105" s="184" t="s">
        <v>344</v>
      </c>
      <c r="H105" s="183" t="s">
        <v>3</v>
      </c>
      <c r="L105" s="182"/>
      <c r="M105" s="185"/>
      <c r="N105" s="186"/>
      <c r="O105" s="186"/>
      <c r="P105" s="186"/>
      <c r="Q105" s="186"/>
      <c r="R105" s="186"/>
      <c r="S105" s="186"/>
      <c r="T105" s="187"/>
      <c r="AT105" s="183" t="s">
        <v>141</v>
      </c>
      <c r="AU105" s="183" t="s">
        <v>131</v>
      </c>
      <c r="AV105" s="16" t="s">
        <v>81</v>
      </c>
      <c r="AW105" s="16" t="s">
        <v>34</v>
      </c>
      <c r="AX105" s="16" t="s">
        <v>74</v>
      </c>
      <c r="AY105" s="183" t="s">
        <v>130</v>
      </c>
    </row>
    <row r="106" spans="1:65" s="16" customFormat="1">
      <c r="B106" s="182"/>
      <c r="D106" s="161" t="s">
        <v>141</v>
      </c>
      <c r="E106" s="183" t="s">
        <v>3</v>
      </c>
      <c r="F106" s="184" t="s">
        <v>187</v>
      </c>
      <c r="H106" s="183" t="s">
        <v>3</v>
      </c>
      <c r="L106" s="182"/>
      <c r="M106" s="185"/>
      <c r="N106" s="186"/>
      <c r="O106" s="186"/>
      <c r="P106" s="186"/>
      <c r="Q106" s="186"/>
      <c r="R106" s="186"/>
      <c r="S106" s="186"/>
      <c r="T106" s="187"/>
      <c r="AT106" s="183" t="s">
        <v>141</v>
      </c>
      <c r="AU106" s="183" t="s">
        <v>131</v>
      </c>
      <c r="AV106" s="16" t="s">
        <v>81</v>
      </c>
      <c r="AW106" s="16" t="s">
        <v>34</v>
      </c>
      <c r="AX106" s="16" t="s">
        <v>74</v>
      </c>
      <c r="AY106" s="183" t="s">
        <v>130</v>
      </c>
    </row>
    <row r="107" spans="1:65" s="16" customFormat="1">
      <c r="B107" s="182"/>
      <c r="D107" s="161" t="s">
        <v>141</v>
      </c>
      <c r="E107" s="183" t="s">
        <v>3</v>
      </c>
      <c r="F107" s="184" t="s">
        <v>349</v>
      </c>
      <c r="H107" s="183" t="s">
        <v>3</v>
      </c>
      <c r="L107" s="182"/>
      <c r="M107" s="185"/>
      <c r="N107" s="186"/>
      <c r="O107" s="186"/>
      <c r="P107" s="186"/>
      <c r="Q107" s="186"/>
      <c r="R107" s="186"/>
      <c r="S107" s="186"/>
      <c r="T107" s="187"/>
      <c r="AT107" s="183" t="s">
        <v>141</v>
      </c>
      <c r="AU107" s="183" t="s">
        <v>131</v>
      </c>
      <c r="AV107" s="16" t="s">
        <v>81</v>
      </c>
      <c r="AW107" s="16" t="s">
        <v>34</v>
      </c>
      <c r="AX107" s="16" t="s">
        <v>74</v>
      </c>
      <c r="AY107" s="183" t="s">
        <v>130</v>
      </c>
    </row>
    <row r="108" spans="1:65" s="13" customFormat="1">
      <c r="B108" s="160"/>
      <c r="D108" s="161" t="s">
        <v>141</v>
      </c>
      <c r="E108" s="162" t="s">
        <v>3</v>
      </c>
      <c r="F108" s="163" t="s">
        <v>137</v>
      </c>
      <c r="H108" s="164">
        <v>4</v>
      </c>
      <c r="L108" s="160"/>
      <c r="M108" s="165"/>
      <c r="N108" s="166"/>
      <c r="O108" s="166"/>
      <c r="P108" s="166"/>
      <c r="Q108" s="166"/>
      <c r="R108" s="166"/>
      <c r="S108" s="166"/>
      <c r="T108" s="167"/>
      <c r="AT108" s="162" t="s">
        <v>141</v>
      </c>
      <c r="AU108" s="162" t="s">
        <v>131</v>
      </c>
      <c r="AV108" s="13" t="s">
        <v>87</v>
      </c>
      <c r="AW108" s="13" t="s">
        <v>34</v>
      </c>
      <c r="AX108" s="13" t="s">
        <v>74</v>
      </c>
      <c r="AY108" s="162" t="s">
        <v>130</v>
      </c>
    </row>
    <row r="109" spans="1:65" s="15" customFormat="1">
      <c r="B109" s="175"/>
      <c r="D109" s="161" t="s">
        <v>141</v>
      </c>
      <c r="E109" s="176" t="s">
        <v>3</v>
      </c>
      <c r="F109" s="177" t="s">
        <v>145</v>
      </c>
      <c r="H109" s="178">
        <v>4</v>
      </c>
      <c r="L109" s="175"/>
      <c r="M109" s="179"/>
      <c r="N109" s="180"/>
      <c r="O109" s="180"/>
      <c r="P109" s="180"/>
      <c r="Q109" s="180"/>
      <c r="R109" s="180"/>
      <c r="S109" s="180"/>
      <c r="T109" s="181"/>
      <c r="AT109" s="176" t="s">
        <v>141</v>
      </c>
      <c r="AU109" s="176" t="s">
        <v>131</v>
      </c>
      <c r="AV109" s="15" t="s">
        <v>137</v>
      </c>
      <c r="AW109" s="15" t="s">
        <v>34</v>
      </c>
      <c r="AX109" s="15" t="s">
        <v>81</v>
      </c>
      <c r="AY109" s="176" t="s">
        <v>130</v>
      </c>
    </row>
    <row r="110" spans="1:65" s="2" customFormat="1" ht="19.8" customHeight="1">
      <c r="A110" s="30"/>
      <c r="B110" s="141"/>
      <c r="C110" s="142" t="s">
        <v>131</v>
      </c>
      <c r="D110" s="191" t="s">
        <v>133</v>
      </c>
      <c r="E110" s="144" t="s">
        <v>350</v>
      </c>
      <c r="F110" s="145" t="s">
        <v>351</v>
      </c>
      <c r="G110" s="146" t="s">
        <v>136</v>
      </c>
      <c r="H110" s="147">
        <v>14.259</v>
      </c>
      <c r="I110" s="148">
        <v>-1060.8</v>
      </c>
      <c r="J110" s="148">
        <f>ROUND(I110*H110,2)</f>
        <v>-15125.95</v>
      </c>
      <c r="K110" s="149"/>
      <c r="L110" s="31"/>
      <c r="M110" s="150" t="s">
        <v>3</v>
      </c>
      <c r="N110" s="151" t="s">
        <v>46</v>
      </c>
      <c r="O110" s="152">
        <v>0</v>
      </c>
      <c r="P110" s="152">
        <f>O110*H110</f>
        <v>0</v>
      </c>
      <c r="Q110" s="152">
        <v>6.8479999999999999E-2</v>
      </c>
      <c r="R110" s="152">
        <f>Q110*H110</f>
        <v>0.97645632000000004</v>
      </c>
      <c r="S110" s="152">
        <v>0</v>
      </c>
      <c r="T110" s="153">
        <f>S110*H110</f>
        <v>0</v>
      </c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R110" s="154" t="s">
        <v>137</v>
      </c>
      <c r="AT110" s="154" t="s">
        <v>133</v>
      </c>
      <c r="AU110" s="154" t="s">
        <v>131</v>
      </c>
      <c r="AY110" s="18" t="s">
        <v>130</v>
      </c>
      <c r="BE110" s="155">
        <f>IF(N110="základní",J110,0)</f>
        <v>0</v>
      </c>
      <c r="BF110" s="155">
        <f>IF(N110="snížená",J110,0)</f>
        <v>-15125.95</v>
      </c>
      <c r="BG110" s="155">
        <f>IF(N110="zákl. přenesená",J110,0)</f>
        <v>0</v>
      </c>
      <c r="BH110" s="155">
        <f>IF(N110="sníž. přenesená",J110,0)</f>
        <v>0</v>
      </c>
      <c r="BI110" s="155">
        <f>IF(N110="nulová",J110,0)</f>
        <v>0</v>
      </c>
      <c r="BJ110" s="18" t="s">
        <v>87</v>
      </c>
      <c r="BK110" s="155">
        <f>ROUND(I110*H110,2)</f>
        <v>-15125.95</v>
      </c>
      <c r="BL110" s="18" t="s">
        <v>137</v>
      </c>
      <c r="BM110" s="154" t="s">
        <v>352</v>
      </c>
    </row>
    <row r="111" spans="1:65" s="16" customFormat="1">
      <c r="B111" s="182"/>
      <c r="D111" s="161" t="s">
        <v>141</v>
      </c>
      <c r="E111" s="183" t="s">
        <v>3</v>
      </c>
      <c r="F111" s="184" t="s">
        <v>343</v>
      </c>
      <c r="H111" s="183" t="s">
        <v>3</v>
      </c>
      <c r="L111" s="182"/>
      <c r="M111" s="185"/>
      <c r="N111" s="186"/>
      <c r="O111" s="186"/>
      <c r="P111" s="186"/>
      <c r="Q111" s="186"/>
      <c r="R111" s="186"/>
      <c r="S111" s="186"/>
      <c r="T111" s="187"/>
      <c r="AT111" s="183" t="s">
        <v>141</v>
      </c>
      <c r="AU111" s="183" t="s">
        <v>131</v>
      </c>
      <c r="AV111" s="16" t="s">
        <v>81</v>
      </c>
      <c r="AW111" s="16" t="s">
        <v>34</v>
      </c>
      <c r="AX111" s="16" t="s">
        <v>74</v>
      </c>
      <c r="AY111" s="183" t="s">
        <v>130</v>
      </c>
    </row>
    <row r="112" spans="1:65" s="16" customFormat="1">
      <c r="B112" s="182"/>
      <c r="D112" s="161" t="s">
        <v>141</v>
      </c>
      <c r="E112" s="183" t="s">
        <v>3</v>
      </c>
      <c r="F112" s="184" t="s">
        <v>353</v>
      </c>
      <c r="H112" s="183" t="s">
        <v>3</v>
      </c>
      <c r="L112" s="182"/>
      <c r="M112" s="185"/>
      <c r="N112" s="186"/>
      <c r="O112" s="186"/>
      <c r="P112" s="186"/>
      <c r="Q112" s="186"/>
      <c r="R112" s="186"/>
      <c r="S112" s="186"/>
      <c r="T112" s="187"/>
      <c r="AT112" s="183" t="s">
        <v>141</v>
      </c>
      <c r="AU112" s="183" t="s">
        <v>131</v>
      </c>
      <c r="AV112" s="16" t="s">
        <v>81</v>
      </c>
      <c r="AW112" s="16" t="s">
        <v>34</v>
      </c>
      <c r="AX112" s="16" t="s">
        <v>74</v>
      </c>
      <c r="AY112" s="183" t="s">
        <v>130</v>
      </c>
    </row>
    <row r="113" spans="1:65" s="16" customFormat="1">
      <c r="B113" s="182"/>
      <c r="D113" s="161" t="s">
        <v>141</v>
      </c>
      <c r="E113" s="183" t="s">
        <v>3</v>
      </c>
      <c r="F113" s="184" t="s">
        <v>354</v>
      </c>
      <c r="H113" s="183" t="s">
        <v>3</v>
      </c>
      <c r="L113" s="182"/>
      <c r="M113" s="185"/>
      <c r="N113" s="186"/>
      <c r="O113" s="186"/>
      <c r="P113" s="186"/>
      <c r="Q113" s="186"/>
      <c r="R113" s="186"/>
      <c r="S113" s="186"/>
      <c r="T113" s="187"/>
      <c r="AT113" s="183" t="s">
        <v>141</v>
      </c>
      <c r="AU113" s="183" t="s">
        <v>131</v>
      </c>
      <c r="AV113" s="16" t="s">
        <v>81</v>
      </c>
      <c r="AW113" s="16" t="s">
        <v>34</v>
      </c>
      <c r="AX113" s="16" t="s">
        <v>74</v>
      </c>
      <c r="AY113" s="183" t="s">
        <v>130</v>
      </c>
    </row>
    <row r="114" spans="1:65" s="13" customFormat="1">
      <c r="B114" s="160"/>
      <c r="D114" s="161" t="s">
        <v>141</v>
      </c>
      <c r="E114" s="162" t="s">
        <v>3</v>
      </c>
      <c r="F114" s="163" t="s">
        <v>355</v>
      </c>
      <c r="H114" s="164">
        <v>19.635000000000002</v>
      </c>
      <c r="L114" s="160"/>
      <c r="M114" s="165"/>
      <c r="N114" s="166"/>
      <c r="O114" s="166"/>
      <c r="P114" s="166"/>
      <c r="Q114" s="166"/>
      <c r="R114" s="166"/>
      <c r="S114" s="166"/>
      <c r="T114" s="167"/>
      <c r="AT114" s="162" t="s">
        <v>141</v>
      </c>
      <c r="AU114" s="162" t="s">
        <v>131</v>
      </c>
      <c r="AV114" s="13" t="s">
        <v>87</v>
      </c>
      <c r="AW114" s="13" t="s">
        <v>34</v>
      </c>
      <c r="AX114" s="13" t="s">
        <v>74</v>
      </c>
      <c r="AY114" s="162" t="s">
        <v>130</v>
      </c>
    </row>
    <row r="115" spans="1:65" s="16" customFormat="1">
      <c r="B115" s="182"/>
      <c r="D115" s="161" t="s">
        <v>141</v>
      </c>
      <c r="E115" s="183" t="s">
        <v>3</v>
      </c>
      <c r="F115" s="184" t="s">
        <v>356</v>
      </c>
      <c r="H115" s="183" t="s">
        <v>3</v>
      </c>
      <c r="L115" s="182"/>
      <c r="M115" s="185"/>
      <c r="N115" s="186"/>
      <c r="O115" s="186"/>
      <c r="P115" s="186"/>
      <c r="Q115" s="186"/>
      <c r="R115" s="186"/>
      <c r="S115" s="186"/>
      <c r="T115" s="187"/>
      <c r="AT115" s="183" t="s">
        <v>141</v>
      </c>
      <c r="AU115" s="183" t="s">
        <v>131</v>
      </c>
      <c r="AV115" s="16" t="s">
        <v>81</v>
      </c>
      <c r="AW115" s="16" t="s">
        <v>34</v>
      </c>
      <c r="AX115" s="16" t="s">
        <v>74</v>
      </c>
      <c r="AY115" s="183" t="s">
        <v>130</v>
      </c>
    </row>
    <row r="116" spans="1:65" s="13" customFormat="1">
      <c r="B116" s="160"/>
      <c r="D116" s="161" t="s">
        <v>141</v>
      </c>
      <c r="E116" s="162" t="s">
        <v>3</v>
      </c>
      <c r="F116" s="163" t="s">
        <v>357</v>
      </c>
      <c r="H116" s="164">
        <v>-5.3760000000000003</v>
      </c>
      <c r="L116" s="160"/>
      <c r="M116" s="165"/>
      <c r="N116" s="166"/>
      <c r="O116" s="166"/>
      <c r="P116" s="166"/>
      <c r="Q116" s="166"/>
      <c r="R116" s="166"/>
      <c r="S116" s="166"/>
      <c r="T116" s="167"/>
      <c r="AT116" s="162" t="s">
        <v>141</v>
      </c>
      <c r="AU116" s="162" t="s">
        <v>131</v>
      </c>
      <c r="AV116" s="13" t="s">
        <v>87</v>
      </c>
      <c r="AW116" s="13" t="s">
        <v>34</v>
      </c>
      <c r="AX116" s="13" t="s">
        <v>74</v>
      </c>
      <c r="AY116" s="162" t="s">
        <v>130</v>
      </c>
    </row>
    <row r="117" spans="1:65" s="15" customFormat="1">
      <c r="B117" s="175"/>
      <c r="D117" s="161" t="s">
        <v>141</v>
      </c>
      <c r="E117" s="176" t="s">
        <v>3</v>
      </c>
      <c r="F117" s="177" t="s">
        <v>145</v>
      </c>
      <c r="H117" s="178">
        <v>14.259</v>
      </c>
      <c r="L117" s="175"/>
      <c r="M117" s="179"/>
      <c r="N117" s="180"/>
      <c r="O117" s="180"/>
      <c r="P117" s="180"/>
      <c r="Q117" s="180"/>
      <c r="R117" s="180"/>
      <c r="S117" s="180"/>
      <c r="T117" s="181"/>
      <c r="AT117" s="176" t="s">
        <v>141</v>
      </c>
      <c r="AU117" s="176" t="s">
        <v>131</v>
      </c>
      <c r="AV117" s="15" t="s">
        <v>137</v>
      </c>
      <c r="AW117" s="15" t="s">
        <v>34</v>
      </c>
      <c r="AX117" s="15" t="s">
        <v>81</v>
      </c>
      <c r="AY117" s="176" t="s">
        <v>130</v>
      </c>
    </row>
    <row r="118" spans="1:65" s="2" customFormat="1" ht="19.8" customHeight="1">
      <c r="A118" s="30"/>
      <c r="B118" s="141"/>
      <c r="C118" s="142" t="s">
        <v>137</v>
      </c>
      <c r="D118" s="191" t="s">
        <v>133</v>
      </c>
      <c r="E118" s="144" t="s">
        <v>358</v>
      </c>
      <c r="F118" s="145" t="s">
        <v>359</v>
      </c>
      <c r="G118" s="146" t="s">
        <v>136</v>
      </c>
      <c r="H118" s="147">
        <v>7.8979999999999997</v>
      </c>
      <c r="I118" s="148">
        <v>-1260</v>
      </c>
      <c r="J118" s="148">
        <f>ROUND(I118*H118,2)</f>
        <v>-9951.48</v>
      </c>
      <c r="K118" s="149"/>
      <c r="L118" s="31"/>
      <c r="M118" s="150" t="s">
        <v>3</v>
      </c>
      <c r="N118" s="151" t="s">
        <v>46</v>
      </c>
      <c r="O118" s="152">
        <v>0</v>
      </c>
      <c r="P118" s="152">
        <f>O118*H118</f>
        <v>0</v>
      </c>
      <c r="Q118" s="152">
        <v>0.11396000000000001</v>
      </c>
      <c r="R118" s="152">
        <f>Q118*H118</f>
        <v>0.90005608000000004</v>
      </c>
      <c r="S118" s="152">
        <v>0</v>
      </c>
      <c r="T118" s="153">
        <f>S118*H118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R118" s="154" t="s">
        <v>137</v>
      </c>
      <c r="AT118" s="154" t="s">
        <v>133</v>
      </c>
      <c r="AU118" s="154" t="s">
        <v>131</v>
      </c>
      <c r="AY118" s="18" t="s">
        <v>130</v>
      </c>
      <c r="BE118" s="155">
        <f>IF(N118="základní",J118,0)</f>
        <v>0</v>
      </c>
      <c r="BF118" s="155">
        <f>IF(N118="snížená",J118,0)</f>
        <v>-9951.48</v>
      </c>
      <c r="BG118" s="155">
        <f>IF(N118="zákl. přenesená",J118,0)</f>
        <v>0</v>
      </c>
      <c r="BH118" s="155">
        <f>IF(N118="sníž. přenesená",J118,0)</f>
        <v>0</v>
      </c>
      <c r="BI118" s="155">
        <f>IF(N118="nulová",J118,0)</f>
        <v>0</v>
      </c>
      <c r="BJ118" s="18" t="s">
        <v>87</v>
      </c>
      <c r="BK118" s="155">
        <f>ROUND(I118*H118,2)</f>
        <v>-9951.48</v>
      </c>
      <c r="BL118" s="18" t="s">
        <v>137</v>
      </c>
      <c r="BM118" s="154" t="s">
        <v>360</v>
      </c>
    </row>
    <row r="119" spans="1:65" s="16" customFormat="1">
      <c r="B119" s="182"/>
      <c r="D119" s="161" t="s">
        <v>141</v>
      </c>
      <c r="E119" s="183" t="s">
        <v>3</v>
      </c>
      <c r="F119" s="184" t="s">
        <v>343</v>
      </c>
      <c r="H119" s="183" t="s">
        <v>3</v>
      </c>
      <c r="L119" s="182"/>
      <c r="M119" s="185"/>
      <c r="N119" s="186"/>
      <c r="O119" s="186"/>
      <c r="P119" s="186"/>
      <c r="Q119" s="186"/>
      <c r="R119" s="186"/>
      <c r="S119" s="186"/>
      <c r="T119" s="187"/>
      <c r="AT119" s="183" t="s">
        <v>141</v>
      </c>
      <c r="AU119" s="183" t="s">
        <v>131</v>
      </c>
      <c r="AV119" s="16" t="s">
        <v>81</v>
      </c>
      <c r="AW119" s="16" t="s">
        <v>34</v>
      </c>
      <c r="AX119" s="16" t="s">
        <v>74</v>
      </c>
      <c r="AY119" s="183" t="s">
        <v>130</v>
      </c>
    </row>
    <row r="120" spans="1:65" s="16" customFormat="1">
      <c r="B120" s="182"/>
      <c r="D120" s="161" t="s">
        <v>141</v>
      </c>
      <c r="E120" s="183" t="s">
        <v>3</v>
      </c>
      <c r="F120" s="184" t="s">
        <v>353</v>
      </c>
      <c r="H120" s="183" t="s">
        <v>3</v>
      </c>
      <c r="L120" s="182"/>
      <c r="M120" s="185"/>
      <c r="N120" s="186"/>
      <c r="O120" s="186"/>
      <c r="P120" s="186"/>
      <c r="Q120" s="186"/>
      <c r="R120" s="186"/>
      <c r="S120" s="186"/>
      <c r="T120" s="187"/>
      <c r="AT120" s="183" t="s">
        <v>141</v>
      </c>
      <c r="AU120" s="183" t="s">
        <v>131</v>
      </c>
      <c r="AV120" s="16" t="s">
        <v>81</v>
      </c>
      <c r="AW120" s="16" t="s">
        <v>34</v>
      </c>
      <c r="AX120" s="16" t="s">
        <v>74</v>
      </c>
      <c r="AY120" s="183" t="s">
        <v>130</v>
      </c>
    </row>
    <row r="121" spans="1:65" s="16" customFormat="1">
      <c r="B121" s="182"/>
      <c r="D121" s="161" t="s">
        <v>141</v>
      </c>
      <c r="E121" s="183" t="s">
        <v>3</v>
      </c>
      <c r="F121" s="184" t="s">
        <v>361</v>
      </c>
      <c r="H121" s="183" t="s">
        <v>3</v>
      </c>
      <c r="L121" s="182"/>
      <c r="M121" s="185"/>
      <c r="N121" s="186"/>
      <c r="O121" s="186"/>
      <c r="P121" s="186"/>
      <c r="Q121" s="186"/>
      <c r="R121" s="186"/>
      <c r="S121" s="186"/>
      <c r="T121" s="187"/>
      <c r="AT121" s="183" t="s">
        <v>141</v>
      </c>
      <c r="AU121" s="183" t="s">
        <v>131</v>
      </c>
      <c r="AV121" s="16" t="s">
        <v>81</v>
      </c>
      <c r="AW121" s="16" t="s">
        <v>34</v>
      </c>
      <c r="AX121" s="16" t="s">
        <v>74</v>
      </c>
      <c r="AY121" s="183" t="s">
        <v>130</v>
      </c>
    </row>
    <row r="122" spans="1:65" s="13" customFormat="1">
      <c r="B122" s="160"/>
      <c r="D122" s="161" t="s">
        <v>141</v>
      </c>
      <c r="E122" s="162" t="s">
        <v>3</v>
      </c>
      <c r="F122" s="163" t="s">
        <v>362</v>
      </c>
      <c r="H122" s="164">
        <v>13.946</v>
      </c>
      <c r="L122" s="160"/>
      <c r="M122" s="165"/>
      <c r="N122" s="166"/>
      <c r="O122" s="166"/>
      <c r="P122" s="166"/>
      <c r="Q122" s="166"/>
      <c r="R122" s="166"/>
      <c r="S122" s="166"/>
      <c r="T122" s="167"/>
      <c r="AT122" s="162" t="s">
        <v>141</v>
      </c>
      <c r="AU122" s="162" t="s">
        <v>131</v>
      </c>
      <c r="AV122" s="13" t="s">
        <v>87</v>
      </c>
      <c r="AW122" s="13" t="s">
        <v>34</v>
      </c>
      <c r="AX122" s="13" t="s">
        <v>74</v>
      </c>
      <c r="AY122" s="162" t="s">
        <v>130</v>
      </c>
    </row>
    <row r="123" spans="1:65" s="16" customFormat="1">
      <c r="B123" s="182"/>
      <c r="D123" s="161" t="s">
        <v>141</v>
      </c>
      <c r="E123" s="183" t="s">
        <v>3</v>
      </c>
      <c r="F123" s="184" t="s">
        <v>363</v>
      </c>
      <c r="H123" s="183" t="s">
        <v>3</v>
      </c>
      <c r="L123" s="182"/>
      <c r="M123" s="185"/>
      <c r="N123" s="186"/>
      <c r="O123" s="186"/>
      <c r="P123" s="186"/>
      <c r="Q123" s="186"/>
      <c r="R123" s="186"/>
      <c r="S123" s="186"/>
      <c r="T123" s="187"/>
      <c r="AT123" s="183" t="s">
        <v>141</v>
      </c>
      <c r="AU123" s="183" t="s">
        <v>131</v>
      </c>
      <c r="AV123" s="16" t="s">
        <v>81</v>
      </c>
      <c r="AW123" s="16" t="s">
        <v>34</v>
      </c>
      <c r="AX123" s="16" t="s">
        <v>74</v>
      </c>
      <c r="AY123" s="183" t="s">
        <v>130</v>
      </c>
    </row>
    <row r="124" spans="1:65" s="13" customFormat="1">
      <c r="B124" s="160"/>
      <c r="D124" s="161" t="s">
        <v>141</v>
      </c>
      <c r="E124" s="162" t="s">
        <v>3</v>
      </c>
      <c r="F124" s="163" t="s">
        <v>364</v>
      </c>
      <c r="H124" s="164">
        <v>-6.048</v>
      </c>
      <c r="L124" s="160"/>
      <c r="M124" s="165"/>
      <c r="N124" s="166"/>
      <c r="O124" s="166"/>
      <c r="P124" s="166"/>
      <c r="Q124" s="166"/>
      <c r="R124" s="166"/>
      <c r="S124" s="166"/>
      <c r="T124" s="167"/>
      <c r="AT124" s="162" t="s">
        <v>141</v>
      </c>
      <c r="AU124" s="162" t="s">
        <v>131</v>
      </c>
      <c r="AV124" s="13" t="s">
        <v>87</v>
      </c>
      <c r="AW124" s="13" t="s">
        <v>34</v>
      </c>
      <c r="AX124" s="13" t="s">
        <v>74</v>
      </c>
      <c r="AY124" s="162" t="s">
        <v>130</v>
      </c>
    </row>
    <row r="125" spans="1:65" s="15" customFormat="1">
      <c r="B125" s="175"/>
      <c r="D125" s="161" t="s">
        <v>141</v>
      </c>
      <c r="E125" s="176" t="s">
        <v>3</v>
      </c>
      <c r="F125" s="177" t="s">
        <v>145</v>
      </c>
      <c r="H125" s="178">
        <v>7.8979999999999997</v>
      </c>
      <c r="L125" s="175"/>
      <c r="M125" s="179"/>
      <c r="N125" s="180"/>
      <c r="O125" s="180"/>
      <c r="P125" s="180"/>
      <c r="Q125" s="180"/>
      <c r="R125" s="180"/>
      <c r="S125" s="180"/>
      <c r="T125" s="181"/>
      <c r="AT125" s="176" t="s">
        <v>141</v>
      </c>
      <c r="AU125" s="176" t="s">
        <v>131</v>
      </c>
      <c r="AV125" s="15" t="s">
        <v>137</v>
      </c>
      <c r="AW125" s="15" t="s">
        <v>34</v>
      </c>
      <c r="AX125" s="15" t="s">
        <v>81</v>
      </c>
      <c r="AY125" s="176" t="s">
        <v>130</v>
      </c>
    </row>
    <row r="126" spans="1:65" s="12" customFormat="1" ht="22.8" customHeight="1">
      <c r="B126" s="129"/>
      <c r="D126" s="130" t="s">
        <v>73</v>
      </c>
      <c r="E126" s="139" t="s">
        <v>170</v>
      </c>
      <c r="F126" s="139" t="s">
        <v>171</v>
      </c>
      <c r="J126" s="140">
        <f>BK126</f>
        <v>5699.58</v>
      </c>
      <c r="L126" s="129"/>
      <c r="M126" s="133"/>
      <c r="N126" s="134"/>
      <c r="O126" s="134"/>
      <c r="P126" s="135">
        <f>P127+SUM(P128:P133)</f>
        <v>5.2607200000000001</v>
      </c>
      <c r="Q126" s="134"/>
      <c r="R126" s="135">
        <f>R127+SUM(R128:R133)</f>
        <v>0</v>
      </c>
      <c r="S126" s="134"/>
      <c r="T126" s="136">
        <f>T127+SUM(T128:T133)</f>
        <v>6.2298</v>
      </c>
      <c r="AR126" s="130" t="s">
        <v>81</v>
      </c>
      <c r="AT126" s="137" t="s">
        <v>73</v>
      </c>
      <c r="AU126" s="137" t="s">
        <v>81</v>
      </c>
      <c r="AY126" s="130" t="s">
        <v>130</v>
      </c>
      <c r="BK126" s="138">
        <f>BK127+SUM(BK128:BK133)</f>
        <v>5699.58</v>
      </c>
    </row>
    <row r="127" spans="1:65" s="2" customFormat="1" ht="22.2" customHeight="1">
      <c r="A127" s="30"/>
      <c r="B127" s="141"/>
      <c r="C127" s="142" t="s">
        <v>266</v>
      </c>
      <c r="D127" s="142" t="s">
        <v>133</v>
      </c>
      <c r="E127" s="144" t="s">
        <v>365</v>
      </c>
      <c r="F127" s="145" t="s">
        <v>366</v>
      </c>
      <c r="G127" s="146" t="s">
        <v>164</v>
      </c>
      <c r="H127" s="147">
        <v>3.4609999999999999</v>
      </c>
      <c r="I127" s="148">
        <v>999</v>
      </c>
      <c r="J127" s="148">
        <f>ROUND(I127*H127,2)</f>
        <v>3457.54</v>
      </c>
      <c r="K127" s="149"/>
      <c r="L127" s="31"/>
      <c r="M127" s="150" t="s">
        <v>3</v>
      </c>
      <c r="N127" s="151" t="s">
        <v>46</v>
      </c>
      <c r="O127" s="152">
        <v>1.52</v>
      </c>
      <c r="P127" s="152">
        <f>O127*H127</f>
        <v>5.2607200000000001</v>
      </c>
      <c r="Q127" s="152">
        <v>0</v>
      </c>
      <c r="R127" s="152">
        <f>Q127*H127</f>
        <v>0</v>
      </c>
      <c r="S127" s="152">
        <v>1.8</v>
      </c>
      <c r="T127" s="153">
        <f>S127*H127</f>
        <v>6.2298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4" t="s">
        <v>137</v>
      </c>
      <c r="AT127" s="154" t="s">
        <v>133</v>
      </c>
      <c r="AU127" s="154" t="s">
        <v>87</v>
      </c>
      <c r="AY127" s="18" t="s">
        <v>130</v>
      </c>
      <c r="BE127" s="155">
        <f>IF(N127="základní",J127,0)</f>
        <v>0</v>
      </c>
      <c r="BF127" s="155">
        <f>IF(N127="snížená",J127,0)</f>
        <v>3457.54</v>
      </c>
      <c r="BG127" s="155">
        <f>IF(N127="zákl. přenesená",J127,0)</f>
        <v>0</v>
      </c>
      <c r="BH127" s="155">
        <f>IF(N127="sníž. přenesená",J127,0)</f>
        <v>0</v>
      </c>
      <c r="BI127" s="155">
        <f>IF(N127="nulová",J127,0)</f>
        <v>0</v>
      </c>
      <c r="BJ127" s="18" t="s">
        <v>87</v>
      </c>
      <c r="BK127" s="155">
        <f>ROUND(I127*H127,2)</f>
        <v>3457.54</v>
      </c>
      <c r="BL127" s="18" t="s">
        <v>137</v>
      </c>
      <c r="BM127" s="154" t="s">
        <v>367</v>
      </c>
    </row>
    <row r="128" spans="1:65" s="2" customFormat="1">
      <c r="A128" s="30"/>
      <c r="B128" s="31"/>
      <c r="C128" s="30"/>
      <c r="D128" s="156" t="s">
        <v>139</v>
      </c>
      <c r="E128" s="30"/>
      <c r="F128" s="157" t="s">
        <v>368</v>
      </c>
      <c r="G128" s="30"/>
      <c r="H128" s="30"/>
      <c r="I128" s="30"/>
      <c r="J128" s="30"/>
      <c r="K128" s="30"/>
      <c r="L128" s="31"/>
      <c r="M128" s="158"/>
      <c r="N128" s="159"/>
      <c r="O128" s="51"/>
      <c r="P128" s="51"/>
      <c r="Q128" s="51"/>
      <c r="R128" s="51"/>
      <c r="S128" s="51"/>
      <c r="T128" s="52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139</v>
      </c>
      <c r="AU128" s="18" t="s">
        <v>87</v>
      </c>
    </row>
    <row r="129" spans="1:65" s="16" customFormat="1">
      <c r="B129" s="182"/>
      <c r="D129" s="161" t="s">
        <v>141</v>
      </c>
      <c r="E129" s="183" t="s">
        <v>3</v>
      </c>
      <c r="F129" s="184" t="s">
        <v>369</v>
      </c>
      <c r="H129" s="183" t="s">
        <v>3</v>
      </c>
      <c r="L129" s="182"/>
      <c r="M129" s="185"/>
      <c r="N129" s="186"/>
      <c r="O129" s="186"/>
      <c r="P129" s="186"/>
      <c r="Q129" s="186"/>
      <c r="R129" s="186"/>
      <c r="S129" s="186"/>
      <c r="T129" s="187"/>
      <c r="AT129" s="183" t="s">
        <v>141</v>
      </c>
      <c r="AU129" s="183" t="s">
        <v>87</v>
      </c>
      <c r="AV129" s="16" t="s">
        <v>81</v>
      </c>
      <c r="AW129" s="16" t="s">
        <v>34</v>
      </c>
      <c r="AX129" s="16" t="s">
        <v>74</v>
      </c>
      <c r="AY129" s="183" t="s">
        <v>130</v>
      </c>
    </row>
    <row r="130" spans="1:65" s="13" customFormat="1">
      <c r="B130" s="160"/>
      <c r="D130" s="161" t="s">
        <v>141</v>
      </c>
      <c r="E130" s="162" t="s">
        <v>3</v>
      </c>
      <c r="F130" s="163" t="s">
        <v>370</v>
      </c>
      <c r="H130" s="164">
        <v>3.4609999999999999</v>
      </c>
      <c r="L130" s="160"/>
      <c r="M130" s="165"/>
      <c r="N130" s="166"/>
      <c r="O130" s="166"/>
      <c r="P130" s="166"/>
      <c r="Q130" s="166"/>
      <c r="R130" s="166"/>
      <c r="S130" s="166"/>
      <c r="T130" s="167"/>
      <c r="AT130" s="162" t="s">
        <v>141</v>
      </c>
      <c r="AU130" s="162" t="s">
        <v>87</v>
      </c>
      <c r="AV130" s="13" t="s">
        <v>87</v>
      </c>
      <c r="AW130" s="13" t="s">
        <v>34</v>
      </c>
      <c r="AX130" s="13" t="s">
        <v>74</v>
      </c>
      <c r="AY130" s="162" t="s">
        <v>130</v>
      </c>
    </row>
    <row r="131" spans="1:65" s="14" customFormat="1">
      <c r="B131" s="168"/>
      <c r="D131" s="161" t="s">
        <v>141</v>
      </c>
      <c r="E131" s="169" t="s">
        <v>3</v>
      </c>
      <c r="F131" s="170" t="s">
        <v>371</v>
      </c>
      <c r="H131" s="171">
        <v>3.4609999999999999</v>
      </c>
      <c r="L131" s="168"/>
      <c r="M131" s="172"/>
      <c r="N131" s="173"/>
      <c r="O131" s="173"/>
      <c r="P131" s="173"/>
      <c r="Q131" s="173"/>
      <c r="R131" s="173"/>
      <c r="S131" s="173"/>
      <c r="T131" s="174"/>
      <c r="AT131" s="169" t="s">
        <v>141</v>
      </c>
      <c r="AU131" s="169" t="s">
        <v>87</v>
      </c>
      <c r="AV131" s="14" t="s">
        <v>131</v>
      </c>
      <c r="AW131" s="14" t="s">
        <v>34</v>
      </c>
      <c r="AX131" s="14" t="s">
        <v>74</v>
      </c>
      <c r="AY131" s="169" t="s">
        <v>130</v>
      </c>
    </row>
    <row r="132" spans="1:65" s="15" customFormat="1">
      <c r="B132" s="175"/>
      <c r="D132" s="161" t="s">
        <v>141</v>
      </c>
      <c r="E132" s="176" t="s">
        <v>3</v>
      </c>
      <c r="F132" s="177" t="s">
        <v>145</v>
      </c>
      <c r="H132" s="178">
        <v>3.4609999999999999</v>
      </c>
      <c r="L132" s="175"/>
      <c r="M132" s="179"/>
      <c r="N132" s="180"/>
      <c r="O132" s="180"/>
      <c r="P132" s="180"/>
      <c r="Q132" s="180"/>
      <c r="R132" s="180"/>
      <c r="S132" s="180"/>
      <c r="T132" s="181"/>
      <c r="AT132" s="176" t="s">
        <v>141</v>
      </c>
      <c r="AU132" s="176" t="s">
        <v>87</v>
      </c>
      <c r="AV132" s="15" t="s">
        <v>137</v>
      </c>
      <c r="AW132" s="15" t="s">
        <v>34</v>
      </c>
      <c r="AX132" s="15" t="s">
        <v>81</v>
      </c>
      <c r="AY132" s="176" t="s">
        <v>130</v>
      </c>
    </row>
    <row r="133" spans="1:65" s="12" customFormat="1" ht="20.85" customHeight="1">
      <c r="B133" s="129"/>
      <c r="D133" s="130" t="s">
        <v>73</v>
      </c>
      <c r="E133" s="139" t="s">
        <v>372</v>
      </c>
      <c r="F133" s="139" t="s">
        <v>373</v>
      </c>
      <c r="J133" s="140">
        <f>BK133</f>
        <v>2242.04</v>
      </c>
      <c r="L133" s="129"/>
      <c r="M133" s="133"/>
      <c r="N133" s="134"/>
      <c r="O133" s="134"/>
      <c r="P133" s="135">
        <f>SUM(P134:P136)</f>
        <v>0</v>
      </c>
      <c r="Q133" s="134"/>
      <c r="R133" s="135">
        <f>SUM(R134:R136)</f>
        <v>0</v>
      </c>
      <c r="S133" s="134"/>
      <c r="T133" s="136">
        <f>SUM(T134:T136)</f>
        <v>0</v>
      </c>
      <c r="AR133" s="130" t="s">
        <v>81</v>
      </c>
      <c r="AT133" s="137" t="s">
        <v>73</v>
      </c>
      <c r="AU133" s="137" t="s">
        <v>87</v>
      </c>
      <c r="AY133" s="130" t="s">
        <v>130</v>
      </c>
      <c r="BK133" s="138">
        <f>SUM(BK134:BK136)</f>
        <v>2242.04</v>
      </c>
    </row>
    <row r="134" spans="1:65" s="2" customFormat="1" ht="19.8" customHeight="1">
      <c r="A134" s="30"/>
      <c r="B134" s="141"/>
      <c r="C134" s="142" t="s">
        <v>374</v>
      </c>
      <c r="D134" s="207" t="s">
        <v>133</v>
      </c>
      <c r="E134" s="144" t="s">
        <v>375</v>
      </c>
      <c r="F134" s="145" t="s">
        <v>376</v>
      </c>
      <c r="G134" s="146" t="s">
        <v>332</v>
      </c>
      <c r="H134" s="147">
        <v>3.8130000000000002</v>
      </c>
      <c r="I134" s="148">
        <v>210</v>
      </c>
      <c r="J134" s="148">
        <f>ROUND(I134*H134,2)</f>
        <v>800.73</v>
      </c>
      <c r="K134" s="149"/>
      <c r="L134" s="31"/>
      <c r="M134" s="150" t="s">
        <v>3</v>
      </c>
      <c r="N134" s="151" t="s">
        <v>46</v>
      </c>
      <c r="O134" s="152">
        <v>0</v>
      </c>
      <c r="P134" s="152">
        <f>O134*H134</f>
        <v>0</v>
      </c>
      <c r="Q134" s="152">
        <v>0</v>
      </c>
      <c r="R134" s="152">
        <f>Q134*H134</f>
        <v>0</v>
      </c>
      <c r="S134" s="152">
        <v>0</v>
      </c>
      <c r="T134" s="153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54" t="s">
        <v>137</v>
      </c>
      <c r="AT134" s="154" t="s">
        <v>133</v>
      </c>
      <c r="AU134" s="154" t="s">
        <v>131</v>
      </c>
      <c r="AY134" s="18" t="s">
        <v>130</v>
      </c>
      <c r="BE134" s="155">
        <f>IF(N134="základní",J134,0)</f>
        <v>0</v>
      </c>
      <c r="BF134" s="155">
        <f>IF(N134="snížená",J134,0)</f>
        <v>800.73</v>
      </c>
      <c r="BG134" s="155">
        <f>IF(N134="zákl. přenesená",J134,0)</f>
        <v>0</v>
      </c>
      <c r="BH134" s="155">
        <f>IF(N134="sníž. přenesená",J134,0)</f>
        <v>0</v>
      </c>
      <c r="BI134" s="155">
        <f>IF(N134="nulová",J134,0)</f>
        <v>0</v>
      </c>
      <c r="BJ134" s="18" t="s">
        <v>87</v>
      </c>
      <c r="BK134" s="155">
        <f>ROUND(I134*H134,2)</f>
        <v>800.73</v>
      </c>
      <c r="BL134" s="18" t="s">
        <v>137</v>
      </c>
      <c r="BM134" s="154" t="s">
        <v>377</v>
      </c>
    </row>
    <row r="135" spans="1:65" s="2" customFormat="1" ht="22.2" customHeight="1">
      <c r="A135" s="30"/>
      <c r="B135" s="141"/>
      <c r="C135" s="142" t="s">
        <v>170</v>
      </c>
      <c r="D135" s="207" t="s">
        <v>133</v>
      </c>
      <c r="E135" s="144" t="s">
        <v>378</v>
      </c>
      <c r="F135" s="145" t="s">
        <v>379</v>
      </c>
      <c r="G135" s="146" t="s">
        <v>332</v>
      </c>
      <c r="H135" s="147">
        <v>3.8130000000000002</v>
      </c>
      <c r="I135" s="148">
        <v>18</v>
      </c>
      <c r="J135" s="148">
        <f>ROUND(I135*H135,2)</f>
        <v>68.63</v>
      </c>
      <c r="K135" s="149"/>
      <c r="L135" s="31"/>
      <c r="M135" s="150" t="s">
        <v>3</v>
      </c>
      <c r="N135" s="151" t="s">
        <v>46</v>
      </c>
      <c r="O135" s="152">
        <v>0</v>
      </c>
      <c r="P135" s="152">
        <f>O135*H135</f>
        <v>0</v>
      </c>
      <c r="Q135" s="152">
        <v>0</v>
      </c>
      <c r="R135" s="152">
        <f>Q135*H135</f>
        <v>0</v>
      </c>
      <c r="S135" s="152">
        <v>0</v>
      </c>
      <c r="T135" s="153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4" t="s">
        <v>137</v>
      </c>
      <c r="AT135" s="154" t="s">
        <v>133</v>
      </c>
      <c r="AU135" s="154" t="s">
        <v>131</v>
      </c>
      <c r="AY135" s="18" t="s">
        <v>130</v>
      </c>
      <c r="BE135" s="155">
        <f>IF(N135="základní",J135,0)</f>
        <v>0</v>
      </c>
      <c r="BF135" s="155">
        <f>IF(N135="snížená",J135,0)</f>
        <v>68.63</v>
      </c>
      <c r="BG135" s="155">
        <f>IF(N135="zákl. přenesená",J135,0)</f>
        <v>0</v>
      </c>
      <c r="BH135" s="155">
        <f>IF(N135="sníž. přenesená",J135,0)</f>
        <v>0</v>
      </c>
      <c r="BI135" s="155">
        <f>IF(N135="nulová",J135,0)</f>
        <v>0</v>
      </c>
      <c r="BJ135" s="18" t="s">
        <v>87</v>
      </c>
      <c r="BK135" s="155">
        <f>ROUND(I135*H135,2)</f>
        <v>68.63</v>
      </c>
      <c r="BL135" s="18" t="s">
        <v>137</v>
      </c>
      <c r="BM135" s="154" t="s">
        <v>380</v>
      </c>
    </row>
    <row r="136" spans="1:65" s="2" customFormat="1" ht="22.2" customHeight="1">
      <c r="A136" s="30"/>
      <c r="B136" s="141"/>
      <c r="C136" s="142" t="s">
        <v>212</v>
      </c>
      <c r="D136" s="207" t="s">
        <v>133</v>
      </c>
      <c r="E136" s="144" t="s">
        <v>381</v>
      </c>
      <c r="F136" s="145" t="s">
        <v>382</v>
      </c>
      <c r="G136" s="146" t="s">
        <v>332</v>
      </c>
      <c r="H136" s="147">
        <v>3.8130000000000002</v>
      </c>
      <c r="I136" s="148">
        <v>360</v>
      </c>
      <c r="J136" s="148">
        <f>ROUND(I136*H136,2)</f>
        <v>1372.68</v>
      </c>
      <c r="K136" s="149"/>
      <c r="L136" s="31"/>
      <c r="M136" s="150" t="s">
        <v>3</v>
      </c>
      <c r="N136" s="151" t="s">
        <v>46</v>
      </c>
      <c r="O136" s="152">
        <v>0</v>
      </c>
      <c r="P136" s="152">
        <f>O136*H136</f>
        <v>0</v>
      </c>
      <c r="Q136" s="152">
        <v>0</v>
      </c>
      <c r="R136" s="152">
        <f>Q136*H136</f>
        <v>0</v>
      </c>
      <c r="S136" s="152">
        <v>0</v>
      </c>
      <c r="T136" s="153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4" t="s">
        <v>137</v>
      </c>
      <c r="AT136" s="154" t="s">
        <v>133</v>
      </c>
      <c r="AU136" s="154" t="s">
        <v>131</v>
      </c>
      <c r="AY136" s="18" t="s">
        <v>130</v>
      </c>
      <c r="BE136" s="155">
        <f>IF(N136="základní",J136,0)</f>
        <v>0</v>
      </c>
      <c r="BF136" s="155">
        <f>IF(N136="snížená",J136,0)</f>
        <v>1372.68</v>
      </c>
      <c r="BG136" s="155">
        <f>IF(N136="zákl. přenesená",J136,0)</f>
        <v>0</v>
      </c>
      <c r="BH136" s="155">
        <f>IF(N136="sníž. přenesená",J136,0)</f>
        <v>0</v>
      </c>
      <c r="BI136" s="155">
        <f>IF(N136="nulová",J136,0)</f>
        <v>0</v>
      </c>
      <c r="BJ136" s="18" t="s">
        <v>87</v>
      </c>
      <c r="BK136" s="155">
        <f>ROUND(I136*H136,2)</f>
        <v>1372.68</v>
      </c>
      <c r="BL136" s="18" t="s">
        <v>137</v>
      </c>
      <c r="BM136" s="154" t="s">
        <v>383</v>
      </c>
    </row>
    <row r="137" spans="1:65" s="12" customFormat="1" ht="25.95" customHeight="1">
      <c r="B137" s="129"/>
      <c r="D137" s="130" t="s">
        <v>73</v>
      </c>
      <c r="E137" s="131" t="s">
        <v>303</v>
      </c>
      <c r="F137" s="131" t="s">
        <v>304</v>
      </c>
      <c r="J137" s="132">
        <f>BK137</f>
        <v>71002.080000000002</v>
      </c>
      <c r="L137" s="129"/>
      <c r="M137" s="133"/>
      <c r="N137" s="134"/>
      <c r="O137" s="134"/>
      <c r="P137" s="135">
        <f>P138</f>
        <v>54.384453000000008</v>
      </c>
      <c r="Q137" s="134"/>
      <c r="R137" s="135">
        <f>R138</f>
        <v>1.8274851000000001</v>
      </c>
      <c r="S137" s="134"/>
      <c r="T137" s="136">
        <f>T138</f>
        <v>0</v>
      </c>
      <c r="AR137" s="130" t="s">
        <v>87</v>
      </c>
      <c r="AT137" s="137" t="s">
        <v>73</v>
      </c>
      <c r="AU137" s="137" t="s">
        <v>74</v>
      </c>
      <c r="AY137" s="130" t="s">
        <v>130</v>
      </c>
      <c r="BK137" s="138">
        <f>BK138</f>
        <v>71002.080000000002</v>
      </c>
    </row>
    <row r="138" spans="1:65" s="12" customFormat="1" ht="22.8" customHeight="1">
      <c r="B138" s="129"/>
      <c r="D138" s="130" t="s">
        <v>73</v>
      </c>
      <c r="E138" s="139" t="s">
        <v>384</v>
      </c>
      <c r="F138" s="139" t="s">
        <v>385</v>
      </c>
      <c r="J138" s="140">
        <f>BK138</f>
        <v>71002.080000000002</v>
      </c>
      <c r="L138" s="129"/>
      <c r="M138" s="133"/>
      <c r="N138" s="134"/>
      <c r="O138" s="134"/>
      <c r="P138" s="135">
        <f>SUM(P139:P158)</f>
        <v>54.384453000000008</v>
      </c>
      <c r="Q138" s="134"/>
      <c r="R138" s="135">
        <f>SUM(R139:R158)</f>
        <v>1.8274851000000001</v>
      </c>
      <c r="S138" s="134"/>
      <c r="T138" s="136">
        <f>SUM(T139:T158)</f>
        <v>0</v>
      </c>
      <c r="AR138" s="130" t="s">
        <v>87</v>
      </c>
      <c r="AT138" s="137" t="s">
        <v>73</v>
      </c>
      <c r="AU138" s="137" t="s">
        <v>81</v>
      </c>
      <c r="AY138" s="130" t="s">
        <v>130</v>
      </c>
      <c r="BK138" s="138">
        <f>SUM(BK139:BK158)</f>
        <v>71002.080000000002</v>
      </c>
    </row>
    <row r="139" spans="1:65" s="2" customFormat="1" ht="30" customHeight="1">
      <c r="A139" s="30"/>
      <c r="B139" s="141"/>
      <c r="C139" s="142" t="s">
        <v>228</v>
      </c>
      <c r="D139" s="207" t="s">
        <v>133</v>
      </c>
      <c r="E139" s="144" t="s">
        <v>386</v>
      </c>
      <c r="F139" s="145" t="s">
        <v>387</v>
      </c>
      <c r="G139" s="146" t="s">
        <v>136</v>
      </c>
      <c r="H139" s="147">
        <v>14.259</v>
      </c>
      <c r="I139" s="148">
        <v>1200</v>
      </c>
      <c r="J139" s="148">
        <f>ROUND(I139*H139,2)</f>
        <v>17110.8</v>
      </c>
      <c r="K139" s="149"/>
      <c r="L139" s="31"/>
      <c r="M139" s="150" t="s">
        <v>3</v>
      </c>
      <c r="N139" s="151" t="s">
        <v>46</v>
      </c>
      <c r="O139" s="152">
        <v>0.999</v>
      </c>
      <c r="P139" s="152">
        <f>O139*H139</f>
        <v>14.244741000000001</v>
      </c>
      <c r="Q139" s="152">
        <v>2.614E-2</v>
      </c>
      <c r="R139" s="152">
        <f>Q139*H139</f>
        <v>0.37273026000000004</v>
      </c>
      <c r="S139" s="152">
        <v>0</v>
      </c>
      <c r="T139" s="153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4" t="s">
        <v>176</v>
      </c>
      <c r="AT139" s="154" t="s">
        <v>133</v>
      </c>
      <c r="AU139" s="154" t="s">
        <v>87</v>
      </c>
      <c r="AY139" s="18" t="s">
        <v>130</v>
      </c>
      <c r="BE139" s="155">
        <f>IF(N139="základní",J139,0)</f>
        <v>0</v>
      </c>
      <c r="BF139" s="155">
        <f>IF(N139="snížená",J139,0)</f>
        <v>17110.8</v>
      </c>
      <c r="BG139" s="155">
        <f>IF(N139="zákl. přenesená",J139,0)</f>
        <v>0</v>
      </c>
      <c r="BH139" s="155">
        <f>IF(N139="sníž. přenesená",J139,0)</f>
        <v>0</v>
      </c>
      <c r="BI139" s="155">
        <f>IF(N139="nulová",J139,0)</f>
        <v>0</v>
      </c>
      <c r="BJ139" s="18" t="s">
        <v>87</v>
      </c>
      <c r="BK139" s="155">
        <f>ROUND(I139*H139,2)</f>
        <v>17110.8</v>
      </c>
      <c r="BL139" s="18" t="s">
        <v>176</v>
      </c>
      <c r="BM139" s="154" t="s">
        <v>388</v>
      </c>
    </row>
    <row r="140" spans="1:65" s="2" customFormat="1">
      <c r="A140" s="30"/>
      <c r="B140" s="31"/>
      <c r="C140" s="30"/>
      <c r="D140" s="156" t="s">
        <v>139</v>
      </c>
      <c r="E140" s="30"/>
      <c r="F140" s="157" t="s">
        <v>389</v>
      </c>
      <c r="G140" s="30"/>
      <c r="H140" s="30"/>
      <c r="I140" s="30"/>
      <c r="J140" s="30"/>
      <c r="K140" s="30"/>
      <c r="L140" s="31"/>
      <c r="M140" s="158"/>
      <c r="N140" s="159"/>
      <c r="O140" s="51"/>
      <c r="P140" s="51"/>
      <c r="Q140" s="51"/>
      <c r="R140" s="51"/>
      <c r="S140" s="51"/>
      <c r="T140" s="52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8" t="s">
        <v>139</v>
      </c>
      <c r="AU140" s="18" t="s">
        <v>87</v>
      </c>
    </row>
    <row r="141" spans="1:65" s="16" customFormat="1">
      <c r="B141" s="182"/>
      <c r="D141" s="161" t="s">
        <v>141</v>
      </c>
      <c r="E141" s="183" t="s">
        <v>3</v>
      </c>
      <c r="F141" s="184" t="s">
        <v>343</v>
      </c>
      <c r="H141" s="183" t="s">
        <v>3</v>
      </c>
      <c r="L141" s="182"/>
      <c r="M141" s="185"/>
      <c r="N141" s="186"/>
      <c r="O141" s="186"/>
      <c r="P141" s="186"/>
      <c r="Q141" s="186"/>
      <c r="R141" s="186"/>
      <c r="S141" s="186"/>
      <c r="T141" s="187"/>
      <c r="AT141" s="183" t="s">
        <v>141</v>
      </c>
      <c r="AU141" s="183" t="s">
        <v>87</v>
      </c>
      <c r="AV141" s="16" t="s">
        <v>81</v>
      </c>
      <c r="AW141" s="16" t="s">
        <v>34</v>
      </c>
      <c r="AX141" s="16" t="s">
        <v>74</v>
      </c>
      <c r="AY141" s="183" t="s">
        <v>130</v>
      </c>
    </row>
    <row r="142" spans="1:65" s="16" customFormat="1">
      <c r="B142" s="182"/>
      <c r="D142" s="161" t="s">
        <v>141</v>
      </c>
      <c r="E142" s="183" t="s">
        <v>3</v>
      </c>
      <c r="F142" s="184" t="s">
        <v>353</v>
      </c>
      <c r="H142" s="183" t="s">
        <v>3</v>
      </c>
      <c r="L142" s="182"/>
      <c r="M142" s="185"/>
      <c r="N142" s="186"/>
      <c r="O142" s="186"/>
      <c r="P142" s="186"/>
      <c r="Q142" s="186"/>
      <c r="R142" s="186"/>
      <c r="S142" s="186"/>
      <c r="T142" s="187"/>
      <c r="AT142" s="183" t="s">
        <v>141</v>
      </c>
      <c r="AU142" s="183" t="s">
        <v>87</v>
      </c>
      <c r="AV142" s="16" t="s">
        <v>81</v>
      </c>
      <c r="AW142" s="16" t="s">
        <v>34</v>
      </c>
      <c r="AX142" s="16" t="s">
        <v>74</v>
      </c>
      <c r="AY142" s="183" t="s">
        <v>130</v>
      </c>
    </row>
    <row r="143" spans="1:65" s="16" customFormat="1">
      <c r="B143" s="182"/>
      <c r="D143" s="161" t="s">
        <v>141</v>
      </c>
      <c r="E143" s="183" t="s">
        <v>3</v>
      </c>
      <c r="F143" s="184" t="s">
        <v>354</v>
      </c>
      <c r="H143" s="183" t="s">
        <v>3</v>
      </c>
      <c r="L143" s="182"/>
      <c r="M143" s="185"/>
      <c r="N143" s="186"/>
      <c r="O143" s="186"/>
      <c r="P143" s="186"/>
      <c r="Q143" s="186"/>
      <c r="R143" s="186"/>
      <c r="S143" s="186"/>
      <c r="T143" s="187"/>
      <c r="AT143" s="183" t="s">
        <v>141</v>
      </c>
      <c r="AU143" s="183" t="s">
        <v>87</v>
      </c>
      <c r="AV143" s="16" t="s">
        <v>81</v>
      </c>
      <c r="AW143" s="16" t="s">
        <v>34</v>
      </c>
      <c r="AX143" s="16" t="s">
        <v>74</v>
      </c>
      <c r="AY143" s="183" t="s">
        <v>130</v>
      </c>
    </row>
    <row r="144" spans="1:65" s="13" customFormat="1">
      <c r="B144" s="160"/>
      <c r="D144" s="161" t="s">
        <v>141</v>
      </c>
      <c r="E144" s="162" t="s">
        <v>3</v>
      </c>
      <c r="F144" s="163" t="s">
        <v>355</v>
      </c>
      <c r="H144" s="164">
        <v>19.635000000000002</v>
      </c>
      <c r="L144" s="160"/>
      <c r="M144" s="165"/>
      <c r="N144" s="166"/>
      <c r="O144" s="166"/>
      <c r="P144" s="166"/>
      <c r="Q144" s="166"/>
      <c r="R144" s="166"/>
      <c r="S144" s="166"/>
      <c r="T144" s="167"/>
      <c r="AT144" s="162" t="s">
        <v>141</v>
      </c>
      <c r="AU144" s="162" t="s">
        <v>87</v>
      </c>
      <c r="AV144" s="13" t="s">
        <v>87</v>
      </c>
      <c r="AW144" s="13" t="s">
        <v>34</v>
      </c>
      <c r="AX144" s="13" t="s">
        <v>74</v>
      </c>
      <c r="AY144" s="162" t="s">
        <v>130</v>
      </c>
    </row>
    <row r="145" spans="1:65" s="16" customFormat="1">
      <c r="B145" s="182"/>
      <c r="D145" s="161" t="s">
        <v>141</v>
      </c>
      <c r="E145" s="183" t="s">
        <v>3</v>
      </c>
      <c r="F145" s="184" t="s">
        <v>356</v>
      </c>
      <c r="H145" s="183" t="s">
        <v>3</v>
      </c>
      <c r="L145" s="182"/>
      <c r="M145" s="185"/>
      <c r="N145" s="186"/>
      <c r="O145" s="186"/>
      <c r="P145" s="186"/>
      <c r="Q145" s="186"/>
      <c r="R145" s="186"/>
      <c r="S145" s="186"/>
      <c r="T145" s="187"/>
      <c r="AT145" s="183" t="s">
        <v>141</v>
      </c>
      <c r="AU145" s="183" t="s">
        <v>87</v>
      </c>
      <c r="AV145" s="16" t="s">
        <v>81</v>
      </c>
      <c r="AW145" s="16" t="s">
        <v>34</v>
      </c>
      <c r="AX145" s="16" t="s">
        <v>74</v>
      </c>
      <c r="AY145" s="183" t="s">
        <v>130</v>
      </c>
    </row>
    <row r="146" spans="1:65" s="13" customFormat="1">
      <c r="B146" s="160"/>
      <c r="D146" s="161" t="s">
        <v>141</v>
      </c>
      <c r="E146" s="162" t="s">
        <v>3</v>
      </c>
      <c r="F146" s="163" t="s">
        <v>357</v>
      </c>
      <c r="H146" s="164">
        <v>-5.3760000000000003</v>
      </c>
      <c r="L146" s="160"/>
      <c r="M146" s="165"/>
      <c r="N146" s="166"/>
      <c r="O146" s="166"/>
      <c r="P146" s="166"/>
      <c r="Q146" s="166"/>
      <c r="R146" s="166"/>
      <c r="S146" s="166"/>
      <c r="T146" s="167"/>
      <c r="AT146" s="162" t="s">
        <v>141</v>
      </c>
      <c r="AU146" s="162" t="s">
        <v>87</v>
      </c>
      <c r="AV146" s="13" t="s">
        <v>87</v>
      </c>
      <c r="AW146" s="13" t="s">
        <v>34</v>
      </c>
      <c r="AX146" s="13" t="s">
        <v>74</v>
      </c>
      <c r="AY146" s="162" t="s">
        <v>130</v>
      </c>
    </row>
    <row r="147" spans="1:65" s="15" customFormat="1">
      <c r="B147" s="175"/>
      <c r="D147" s="161" t="s">
        <v>141</v>
      </c>
      <c r="E147" s="176" t="s">
        <v>3</v>
      </c>
      <c r="F147" s="177" t="s">
        <v>145</v>
      </c>
      <c r="H147" s="178">
        <v>14.259</v>
      </c>
      <c r="L147" s="175"/>
      <c r="M147" s="179"/>
      <c r="N147" s="180"/>
      <c r="O147" s="180"/>
      <c r="P147" s="180"/>
      <c r="Q147" s="180"/>
      <c r="R147" s="180"/>
      <c r="S147" s="180"/>
      <c r="T147" s="181"/>
      <c r="AT147" s="176" t="s">
        <v>141</v>
      </c>
      <c r="AU147" s="176" t="s">
        <v>87</v>
      </c>
      <c r="AV147" s="15" t="s">
        <v>137</v>
      </c>
      <c r="AW147" s="15" t="s">
        <v>34</v>
      </c>
      <c r="AX147" s="15" t="s">
        <v>81</v>
      </c>
      <c r="AY147" s="176" t="s">
        <v>130</v>
      </c>
    </row>
    <row r="148" spans="1:65" s="2" customFormat="1" ht="30" customHeight="1">
      <c r="A148" s="30"/>
      <c r="B148" s="141"/>
      <c r="C148" s="142" t="s">
        <v>390</v>
      </c>
      <c r="D148" s="207" t="s">
        <v>133</v>
      </c>
      <c r="E148" s="144" t="s">
        <v>391</v>
      </c>
      <c r="F148" s="145" t="s">
        <v>392</v>
      </c>
      <c r="G148" s="146" t="s">
        <v>136</v>
      </c>
      <c r="H148" s="147">
        <v>30.972000000000001</v>
      </c>
      <c r="I148" s="148">
        <v>1740</v>
      </c>
      <c r="J148" s="148">
        <f>ROUND(I148*H148,2)</f>
        <v>53891.28</v>
      </c>
      <c r="K148" s="149"/>
      <c r="L148" s="31"/>
      <c r="M148" s="150" t="s">
        <v>3</v>
      </c>
      <c r="N148" s="151" t="s">
        <v>46</v>
      </c>
      <c r="O148" s="152">
        <v>1.296</v>
      </c>
      <c r="P148" s="152">
        <f>O148*H148</f>
        <v>40.139712000000003</v>
      </c>
      <c r="Q148" s="152">
        <v>4.6969999999999998E-2</v>
      </c>
      <c r="R148" s="152">
        <f>Q148*H148</f>
        <v>1.4547548400000001</v>
      </c>
      <c r="S148" s="152">
        <v>0</v>
      </c>
      <c r="T148" s="153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54" t="s">
        <v>176</v>
      </c>
      <c r="AT148" s="154" t="s">
        <v>133</v>
      </c>
      <c r="AU148" s="154" t="s">
        <v>87</v>
      </c>
      <c r="AY148" s="18" t="s">
        <v>130</v>
      </c>
      <c r="BE148" s="155">
        <f>IF(N148="základní",J148,0)</f>
        <v>0</v>
      </c>
      <c r="BF148" s="155">
        <f>IF(N148="snížená",J148,0)</f>
        <v>53891.28</v>
      </c>
      <c r="BG148" s="155">
        <f>IF(N148="zákl. přenesená",J148,0)</f>
        <v>0</v>
      </c>
      <c r="BH148" s="155">
        <f>IF(N148="sníž. přenesená",J148,0)</f>
        <v>0</v>
      </c>
      <c r="BI148" s="155">
        <f>IF(N148="nulová",J148,0)</f>
        <v>0</v>
      </c>
      <c r="BJ148" s="18" t="s">
        <v>87</v>
      </c>
      <c r="BK148" s="155">
        <f>ROUND(I148*H148,2)</f>
        <v>53891.28</v>
      </c>
      <c r="BL148" s="18" t="s">
        <v>176</v>
      </c>
      <c r="BM148" s="154" t="s">
        <v>393</v>
      </c>
    </row>
    <row r="149" spans="1:65" s="2" customFormat="1">
      <c r="A149" s="30"/>
      <c r="B149" s="31"/>
      <c r="C149" s="30"/>
      <c r="D149" s="156" t="s">
        <v>139</v>
      </c>
      <c r="E149" s="30"/>
      <c r="F149" s="157" t="s">
        <v>394</v>
      </c>
      <c r="G149" s="30"/>
      <c r="H149" s="30"/>
      <c r="I149" s="30"/>
      <c r="J149" s="30"/>
      <c r="K149" s="30"/>
      <c r="L149" s="31"/>
      <c r="M149" s="158"/>
      <c r="N149" s="159"/>
      <c r="O149" s="51"/>
      <c r="P149" s="51"/>
      <c r="Q149" s="51"/>
      <c r="R149" s="51"/>
      <c r="S149" s="51"/>
      <c r="T149" s="52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8" t="s">
        <v>139</v>
      </c>
      <c r="AU149" s="18" t="s">
        <v>87</v>
      </c>
    </row>
    <row r="150" spans="1:65" s="16" customFormat="1">
      <c r="B150" s="182"/>
      <c r="D150" s="161" t="s">
        <v>141</v>
      </c>
      <c r="E150" s="183" t="s">
        <v>3</v>
      </c>
      <c r="F150" s="184" t="s">
        <v>343</v>
      </c>
      <c r="H150" s="183" t="s">
        <v>3</v>
      </c>
      <c r="L150" s="182"/>
      <c r="M150" s="185"/>
      <c r="N150" s="186"/>
      <c r="O150" s="186"/>
      <c r="P150" s="186"/>
      <c r="Q150" s="186"/>
      <c r="R150" s="186"/>
      <c r="S150" s="186"/>
      <c r="T150" s="187"/>
      <c r="AT150" s="183" t="s">
        <v>141</v>
      </c>
      <c r="AU150" s="183" t="s">
        <v>87</v>
      </c>
      <c r="AV150" s="16" t="s">
        <v>81</v>
      </c>
      <c r="AW150" s="16" t="s">
        <v>34</v>
      </c>
      <c r="AX150" s="16" t="s">
        <v>74</v>
      </c>
      <c r="AY150" s="183" t="s">
        <v>130</v>
      </c>
    </row>
    <row r="151" spans="1:65" s="16" customFormat="1">
      <c r="B151" s="182"/>
      <c r="D151" s="161" t="s">
        <v>141</v>
      </c>
      <c r="E151" s="183" t="s">
        <v>3</v>
      </c>
      <c r="F151" s="184" t="s">
        <v>353</v>
      </c>
      <c r="H151" s="183" t="s">
        <v>3</v>
      </c>
      <c r="L151" s="182"/>
      <c r="M151" s="185"/>
      <c r="N151" s="186"/>
      <c r="O151" s="186"/>
      <c r="P151" s="186"/>
      <c r="Q151" s="186"/>
      <c r="R151" s="186"/>
      <c r="S151" s="186"/>
      <c r="T151" s="187"/>
      <c r="AT151" s="183" t="s">
        <v>141</v>
      </c>
      <c r="AU151" s="183" t="s">
        <v>87</v>
      </c>
      <c r="AV151" s="16" t="s">
        <v>81</v>
      </c>
      <c r="AW151" s="16" t="s">
        <v>34</v>
      </c>
      <c r="AX151" s="16" t="s">
        <v>74</v>
      </c>
      <c r="AY151" s="183" t="s">
        <v>130</v>
      </c>
    </row>
    <row r="152" spans="1:65" s="16" customFormat="1">
      <c r="B152" s="182"/>
      <c r="D152" s="161" t="s">
        <v>141</v>
      </c>
      <c r="E152" s="183" t="s">
        <v>3</v>
      </c>
      <c r="F152" s="184" t="s">
        <v>361</v>
      </c>
      <c r="H152" s="183" t="s">
        <v>3</v>
      </c>
      <c r="L152" s="182"/>
      <c r="M152" s="185"/>
      <c r="N152" s="186"/>
      <c r="O152" s="186"/>
      <c r="P152" s="186"/>
      <c r="Q152" s="186"/>
      <c r="R152" s="186"/>
      <c r="S152" s="186"/>
      <c r="T152" s="187"/>
      <c r="AT152" s="183" t="s">
        <v>141</v>
      </c>
      <c r="AU152" s="183" t="s">
        <v>87</v>
      </c>
      <c r="AV152" s="16" t="s">
        <v>81</v>
      </c>
      <c r="AW152" s="16" t="s">
        <v>34</v>
      </c>
      <c r="AX152" s="16" t="s">
        <v>74</v>
      </c>
      <c r="AY152" s="183" t="s">
        <v>130</v>
      </c>
    </row>
    <row r="153" spans="1:65" s="13" customFormat="1">
      <c r="B153" s="160"/>
      <c r="D153" s="161" t="s">
        <v>141</v>
      </c>
      <c r="E153" s="162" t="s">
        <v>3</v>
      </c>
      <c r="F153" s="163" t="s">
        <v>362</v>
      </c>
      <c r="H153" s="164">
        <v>13.946</v>
      </c>
      <c r="L153" s="160"/>
      <c r="M153" s="165"/>
      <c r="N153" s="166"/>
      <c r="O153" s="166"/>
      <c r="P153" s="166"/>
      <c r="Q153" s="166"/>
      <c r="R153" s="166"/>
      <c r="S153" s="166"/>
      <c r="T153" s="167"/>
      <c r="AT153" s="162" t="s">
        <v>141</v>
      </c>
      <c r="AU153" s="162" t="s">
        <v>87</v>
      </c>
      <c r="AV153" s="13" t="s">
        <v>87</v>
      </c>
      <c r="AW153" s="13" t="s">
        <v>34</v>
      </c>
      <c r="AX153" s="13" t="s">
        <v>74</v>
      </c>
      <c r="AY153" s="162" t="s">
        <v>130</v>
      </c>
    </row>
    <row r="154" spans="1:65" s="16" customFormat="1">
      <c r="B154" s="182"/>
      <c r="D154" s="161" t="s">
        <v>141</v>
      </c>
      <c r="E154" s="183" t="s">
        <v>3</v>
      </c>
      <c r="F154" s="184" t="s">
        <v>363</v>
      </c>
      <c r="H154" s="183" t="s">
        <v>3</v>
      </c>
      <c r="L154" s="182"/>
      <c r="M154" s="185"/>
      <c r="N154" s="186"/>
      <c r="O154" s="186"/>
      <c r="P154" s="186"/>
      <c r="Q154" s="186"/>
      <c r="R154" s="186"/>
      <c r="S154" s="186"/>
      <c r="T154" s="187"/>
      <c r="AT154" s="183" t="s">
        <v>141</v>
      </c>
      <c r="AU154" s="183" t="s">
        <v>87</v>
      </c>
      <c r="AV154" s="16" t="s">
        <v>81</v>
      </c>
      <c r="AW154" s="16" t="s">
        <v>34</v>
      </c>
      <c r="AX154" s="16" t="s">
        <v>74</v>
      </c>
      <c r="AY154" s="183" t="s">
        <v>130</v>
      </c>
    </row>
    <row r="155" spans="1:65" s="13" customFormat="1">
      <c r="B155" s="160"/>
      <c r="D155" s="161" t="s">
        <v>141</v>
      </c>
      <c r="E155" s="162" t="s">
        <v>3</v>
      </c>
      <c r="F155" s="163" t="s">
        <v>364</v>
      </c>
      <c r="H155" s="164">
        <v>-6.048</v>
      </c>
      <c r="L155" s="160"/>
      <c r="M155" s="165"/>
      <c r="N155" s="166"/>
      <c r="O155" s="166"/>
      <c r="P155" s="166"/>
      <c r="Q155" s="166"/>
      <c r="R155" s="166"/>
      <c r="S155" s="166"/>
      <c r="T155" s="167"/>
      <c r="AT155" s="162" t="s">
        <v>141</v>
      </c>
      <c r="AU155" s="162" t="s">
        <v>87</v>
      </c>
      <c r="AV155" s="13" t="s">
        <v>87</v>
      </c>
      <c r="AW155" s="13" t="s">
        <v>34</v>
      </c>
      <c r="AX155" s="13" t="s">
        <v>74</v>
      </c>
      <c r="AY155" s="162" t="s">
        <v>130</v>
      </c>
    </row>
    <row r="156" spans="1:65" s="16" customFormat="1">
      <c r="B156" s="182"/>
      <c r="D156" s="161" t="s">
        <v>141</v>
      </c>
      <c r="E156" s="183" t="s">
        <v>3</v>
      </c>
      <c r="F156" s="184" t="s">
        <v>369</v>
      </c>
      <c r="H156" s="183" t="s">
        <v>3</v>
      </c>
      <c r="L156" s="182"/>
      <c r="M156" s="185"/>
      <c r="N156" s="186"/>
      <c r="O156" s="186"/>
      <c r="P156" s="186"/>
      <c r="Q156" s="186"/>
      <c r="R156" s="186"/>
      <c r="S156" s="186"/>
      <c r="T156" s="187"/>
      <c r="AT156" s="183" t="s">
        <v>141</v>
      </c>
      <c r="AU156" s="183" t="s">
        <v>87</v>
      </c>
      <c r="AV156" s="16" t="s">
        <v>81</v>
      </c>
      <c r="AW156" s="16" t="s">
        <v>34</v>
      </c>
      <c r="AX156" s="16" t="s">
        <v>74</v>
      </c>
      <c r="AY156" s="183" t="s">
        <v>130</v>
      </c>
    </row>
    <row r="157" spans="1:65" s="13" customFormat="1">
      <c r="B157" s="160"/>
      <c r="D157" s="161" t="s">
        <v>141</v>
      </c>
      <c r="E157" s="162" t="s">
        <v>3</v>
      </c>
      <c r="F157" s="163" t="s">
        <v>395</v>
      </c>
      <c r="H157" s="164">
        <v>23.074000000000002</v>
      </c>
      <c r="L157" s="160"/>
      <c r="M157" s="165"/>
      <c r="N157" s="166"/>
      <c r="O157" s="166"/>
      <c r="P157" s="166"/>
      <c r="Q157" s="166"/>
      <c r="R157" s="166"/>
      <c r="S157" s="166"/>
      <c r="T157" s="167"/>
      <c r="AT157" s="162" t="s">
        <v>141</v>
      </c>
      <c r="AU157" s="162" t="s">
        <v>87</v>
      </c>
      <c r="AV157" s="13" t="s">
        <v>87</v>
      </c>
      <c r="AW157" s="13" t="s">
        <v>34</v>
      </c>
      <c r="AX157" s="13" t="s">
        <v>74</v>
      </c>
      <c r="AY157" s="162" t="s">
        <v>130</v>
      </c>
    </row>
    <row r="158" spans="1:65" s="15" customFormat="1">
      <c r="B158" s="175"/>
      <c r="D158" s="161" t="s">
        <v>141</v>
      </c>
      <c r="E158" s="176" t="s">
        <v>3</v>
      </c>
      <c r="F158" s="177" t="s">
        <v>145</v>
      </c>
      <c r="H158" s="178">
        <v>30.972000000000001</v>
      </c>
      <c r="L158" s="175"/>
      <c r="M158" s="188"/>
      <c r="N158" s="189"/>
      <c r="O158" s="189"/>
      <c r="P158" s="189"/>
      <c r="Q158" s="189"/>
      <c r="R158" s="189"/>
      <c r="S158" s="189"/>
      <c r="T158" s="190"/>
      <c r="AT158" s="176" t="s">
        <v>141</v>
      </c>
      <c r="AU158" s="176" t="s">
        <v>87</v>
      </c>
      <c r="AV158" s="15" t="s">
        <v>137</v>
      </c>
      <c r="AW158" s="15" t="s">
        <v>34</v>
      </c>
      <c r="AX158" s="15" t="s">
        <v>81</v>
      </c>
      <c r="AY158" s="176" t="s">
        <v>130</v>
      </c>
    </row>
    <row r="159" spans="1:65" s="2" customFormat="1" ht="6.9" customHeight="1">
      <c r="A159" s="30"/>
      <c r="B159" s="40"/>
      <c r="C159" s="41"/>
      <c r="D159" s="41"/>
      <c r="E159" s="41"/>
      <c r="F159" s="41"/>
      <c r="G159" s="41"/>
      <c r="H159" s="41"/>
      <c r="I159" s="41"/>
      <c r="J159" s="41"/>
      <c r="K159" s="41"/>
      <c r="L159" s="31"/>
      <c r="M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</row>
  </sheetData>
  <autoFilter ref="C91:K158" xr:uid="{00000000-0009-0000-0000-000004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128" r:id="rId1" xr:uid="{00000000-0004-0000-0400-000000000000}"/>
    <hyperlink ref="F140" r:id="rId2" xr:uid="{00000000-0004-0000-0400-000001000000}"/>
    <hyperlink ref="F149" r:id="rId3" xr:uid="{00000000-0004-0000-0400-00000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95"/>
  <sheetViews>
    <sheetView showGridLines="0" topLeftCell="A61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108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1" spans="1:46">
      <c r="A1" s="91"/>
    </row>
    <row r="2" spans="1:46" s="1" customFormat="1" ht="36.9" customHeight="1">
      <c r="L2" s="216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8" t="s">
        <v>100</v>
      </c>
    </row>
    <row r="3" spans="1:46" s="1" customFormat="1" ht="6.9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1:46" s="1" customFormat="1" ht="24.9" hidden="1" customHeight="1">
      <c r="B4" s="21"/>
      <c r="D4" s="22" t="s">
        <v>104</v>
      </c>
      <c r="L4" s="21"/>
      <c r="M4" s="92" t="s">
        <v>11</v>
      </c>
      <c r="AT4" s="18" t="s">
        <v>4</v>
      </c>
    </row>
    <row r="5" spans="1:46" s="1" customFormat="1" ht="6.9" hidden="1" customHeight="1">
      <c r="B5" s="21"/>
      <c r="L5" s="21"/>
    </row>
    <row r="6" spans="1:46" s="1" customFormat="1" ht="12" hidden="1" customHeight="1">
      <c r="B6" s="21"/>
      <c r="D6" s="27" t="s">
        <v>15</v>
      </c>
      <c r="L6" s="21"/>
    </row>
    <row r="7" spans="1:46" s="1" customFormat="1" ht="14.4" hidden="1" customHeight="1">
      <c r="B7" s="21"/>
      <c r="E7" s="254" t="str">
        <f>'Rekapitulace stavby'!K6</f>
        <v>Změna dokončené stavby, Odolov č.p. 35, na p. st. č. 162</v>
      </c>
      <c r="F7" s="255"/>
      <c r="G7" s="255"/>
      <c r="H7" s="255"/>
      <c r="L7" s="21"/>
    </row>
    <row r="8" spans="1:46" s="1" customFormat="1" ht="12" hidden="1" customHeight="1">
      <c r="B8" s="21"/>
      <c r="D8" s="27" t="s">
        <v>105</v>
      </c>
      <c r="L8" s="21"/>
    </row>
    <row r="9" spans="1:46" s="2" customFormat="1" ht="14.4" hidden="1" customHeight="1">
      <c r="A9" s="30"/>
      <c r="B9" s="31"/>
      <c r="C9" s="30"/>
      <c r="D9" s="30"/>
      <c r="E9" s="254" t="s">
        <v>106</v>
      </c>
      <c r="F9" s="253"/>
      <c r="G9" s="253"/>
      <c r="H9" s="253"/>
      <c r="I9" s="30"/>
      <c r="J9" s="30"/>
      <c r="K9" s="30"/>
      <c r="L9" s="9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hidden="1" customHeight="1">
      <c r="A10" s="30"/>
      <c r="B10" s="31"/>
      <c r="C10" s="30"/>
      <c r="D10" s="27" t="s">
        <v>107</v>
      </c>
      <c r="E10" s="30"/>
      <c r="F10" s="30"/>
      <c r="G10" s="30"/>
      <c r="H10" s="30"/>
      <c r="I10" s="30"/>
      <c r="J10" s="30"/>
      <c r="K10" s="30"/>
      <c r="L10" s="9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5.6" hidden="1" customHeight="1">
      <c r="A11" s="30"/>
      <c r="B11" s="31"/>
      <c r="C11" s="30"/>
      <c r="D11" s="30"/>
      <c r="E11" s="244" t="s">
        <v>396</v>
      </c>
      <c r="F11" s="253"/>
      <c r="G11" s="253"/>
      <c r="H11" s="253"/>
      <c r="I11" s="30"/>
      <c r="J11" s="30"/>
      <c r="K11" s="30"/>
      <c r="L11" s="9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idden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9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hidden="1" customHeight="1">
      <c r="A13" s="30"/>
      <c r="B13" s="31"/>
      <c r="C13" s="30"/>
      <c r="D13" s="27" t="s">
        <v>17</v>
      </c>
      <c r="E13" s="30"/>
      <c r="F13" s="25" t="s">
        <v>3</v>
      </c>
      <c r="G13" s="30"/>
      <c r="H13" s="30"/>
      <c r="I13" s="27" t="s">
        <v>18</v>
      </c>
      <c r="J13" s="25" t="s">
        <v>3</v>
      </c>
      <c r="K13" s="30"/>
      <c r="L13" s="9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7" t="s">
        <v>19</v>
      </c>
      <c r="E14" s="30"/>
      <c r="F14" s="25" t="s">
        <v>20</v>
      </c>
      <c r="G14" s="30"/>
      <c r="H14" s="30"/>
      <c r="I14" s="27" t="s">
        <v>21</v>
      </c>
      <c r="J14" s="48">
        <f>'Rekapitulace stavby'!AN8</f>
        <v>45916</v>
      </c>
      <c r="K14" s="30"/>
      <c r="L14" s="9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hidden="1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9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hidden="1" customHeight="1">
      <c r="A16" s="30"/>
      <c r="B16" s="31"/>
      <c r="C16" s="30"/>
      <c r="D16" s="27" t="s">
        <v>22</v>
      </c>
      <c r="E16" s="30"/>
      <c r="F16" s="30"/>
      <c r="G16" s="30"/>
      <c r="H16" s="30"/>
      <c r="I16" s="27" t="s">
        <v>23</v>
      </c>
      <c r="J16" s="25" t="s">
        <v>24</v>
      </c>
      <c r="K16" s="30"/>
      <c r="L16" s="9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hidden="1" customHeight="1">
      <c r="A17" s="30"/>
      <c r="B17" s="31"/>
      <c r="C17" s="30"/>
      <c r="D17" s="30"/>
      <c r="E17" s="25" t="s">
        <v>25</v>
      </c>
      <c r="F17" s="30"/>
      <c r="G17" s="30"/>
      <c r="H17" s="30"/>
      <c r="I17" s="27" t="s">
        <v>26</v>
      </c>
      <c r="J17" s="25" t="s">
        <v>3</v>
      </c>
      <c r="K17" s="30"/>
      <c r="L17" s="9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" hidden="1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9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hidden="1" customHeight="1">
      <c r="A19" s="30"/>
      <c r="B19" s="31"/>
      <c r="C19" s="30"/>
      <c r="D19" s="27" t="s">
        <v>27</v>
      </c>
      <c r="E19" s="30"/>
      <c r="F19" s="30"/>
      <c r="G19" s="30"/>
      <c r="H19" s="30"/>
      <c r="I19" s="27" t="s">
        <v>23</v>
      </c>
      <c r="J19" s="25" t="str">
        <f>'Rekapitulace stavby'!AN13</f>
        <v>09063463</v>
      </c>
      <c r="K19" s="30"/>
      <c r="L19" s="9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hidden="1" customHeight="1">
      <c r="A20" s="30"/>
      <c r="B20" s="31"/>
      <c r="C20" s="30"/>
      <c r="D20" s="30"/>
      <c r="E20" s="225" t="str">
        <f>'Rekapitulace stavby'!E14</f>
        <v>SORMIG stavební společnost s.r.o.</v>
      </c>
      <c r="F20" s="225"/>
      <c r="G20" s="225"/>
      <c r="H20" s="225"/>
      <c r="I20" s="27" t="s">
        <v>26</v>
      </c>
      <c r="J20" s="25" t="str">
        <f>'Rekapitulace stavby'!AN14</f>
        <v>CZ09063463</v>
      </c>
      <c r="K20" s="30"/>
      <c r="L20" s="9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" hidden="1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9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hidden="1" customHeight="1">
      <c r="A22" s="30"/>
      <c r="B22" s="31"/>
      <c r="C22" s="30"/>
      <c r="D22" s="27" t="s">
        <v>31</v>
      </c>
      <c r="E22" s="30"/>
      <c r="F22" s="30"/>
      <c r="G22" s="30"/>
      <c r="H22" s="30"/>
      <c r="I22" s="27" t="s">
        <v>23</v>
      </c>
      <c r="J22" s="25" t="s">
        <v>32</v>
      </c>
      <c r="K22" s="30"/>
      <c r="L22" s="9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hidden="1" customHeight="1">
      <c r="A23" s="30"/>
      <c r="B23" s="31"/>
      <c r="C23" s="30"/>
      <c r="D23" s="30"/>
      <c r="E23" s="25" t="s">
        <v>33</v>
      </c>
      <c r="F23" s="30"/>
      <c r="G23" s="30"/>
      <c r="H23" s="30"/>
      <c r="I23" s="27" t="s">
        <v>26</v>
      </c>
      <c r="J23" s="25" t="s">
        <v>3</v>
      </c>
      <c r="K23" s="30"/>
      <c r="L23" s="9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" hidden="1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9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hidden="1" customHeight="1">
      <c r="A25" s="30"/>
      <c r="B25" s="31"/>
      <c r="C25" s="30"/>
      <c r="D25" s="27" t="s">
        <v>35</v>
      </c>
      <c r="E25" s="30"/>
      <c r="F25" s="30"/>
      <c r="G25" s="30"/>
      <c r="H25" s="30"/>
      <c r="I25" s="27" t="s">
        <v>23</v>
      </c>
      <c r="J25" s="25" t="s">
        <v>36</v>
      </c>
      <c r="K25" s="30"/>
      <c r="L25" s="9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hidden="1" customHeight="1">
      <c r="A26" s="30"/>
      <c r="B26" s="31"/>
      <c r="C26" s="30"/>
      <c r="D26" s="30"/>
      <c r="E26" s="25" t="s">
        <v>37</v>
      </c>
      <c r="F26" s="30"/>
      <c r="G26" s="30"/>
      <c r="H26" s="30"/>
      <c r="I26" s="27" t="s">
        <v>26</v>
      </c>
      <c r="J26" s="25" t="s">
        <v>3</v>
      </c>
      <c r="K26" s="30"/>
      <c r="L26" s="9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" hidden="1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9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hidden="1" customHeight="1">
      <c r="A28" s="30"/>
      <c r="B28" s="31"/>
      <c r="C28" s="30"/>
      <c r="D28" s="27" t="s">
        <v>38</v>
      </c>
      <c r="E28" s="30"/>
      <c r="F28" s="30"/>
      <c r="G28" s="30"/>
      <c r="H28" s="30"/>
      <c r="I28" s="30"/>
      <c r="J28" s="30"/>
      <c r="K28" s="30"/>
      <c r="L28" s="9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4.4" hidden="1" customHeight="1">
      <c r="A29" s="94"/>
      <c r="B29" s="95"/>
      <c r="C29" s="94"/>
      <c r="D29" s="94"/>
      <c r="E29" s="227" t="s">
        <v>3</v>
      </c>
      <c r="F29" s="227"/>
      <c r="G29" s="227"/>
      <c r="H29" s="22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" hidden="1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9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hidden="1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9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hidden="1" customHeight="1">
      <c r="A32" s="30"/>
      <c r="B32" s="31"/>
      <c r="C32" s="30"/>
      <c r="D32" s="97" t="s">
        <v>40</v>
      </c>
      <c r="E32" s="30"/>
      <c r="F32" s="30"/>
      <c r="G32" s="30"/>
      <c r="H32" s="30"/>
      <c r="I32" s="30"/>
      <c r="J32" s="64">
        <f>ROUND(J87, 2)</f>
        <v>19327.5</v>
      </c>
      <c r="K32" s="30"/>
      <c r="L32" s="9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" hidden="1" customHeight="1">
      <c r="A33" s="30"/>
      <c r="B33" s="31"/>
      <c r="C33" s="30"/>
      <c r="D33" s="59"/>
      <c r="E33" s="59"/>
      <c r="F33" s="59"/>
      <c r="G33" s="59"/>
      <c r="H33" s="59"/>
      <c r="I33" s="59"/>
      <c r="J33" s="59"/>
      <c r="K33" s="59"/>
      <c r="L33" s="9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hidden="1" customHeight="1">
      <c r="A34" s="30"/>
      <c r="B34" s="31"/>
      <c r="C34" s="30"/>
      <c r="D34" s="30"/>
      <c r="E34" s="30"/>
      <c r="F34" s="34" t="s">
        <v>42</v>
      </c>
      <c r="G34" s="30"/>
      <c r="H34" s="30"/>
      <c r="I34" s="34" t="s">
        <v>41</v>
      </c>
      <c r="J34" s="34" t="s">
        <v>43</v>
      </c>
      <c r="K34" s="30"/>
      <c r="L34" s="9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98" t="s">
        <v>44</v>
      </c>
      <c r="E35" s="27" t="s">
        <v>45</v>
      </c>
      <c r="F35" s="99">
        <f>ROUND((SUM(BE87:BE94)),  2)</f>
        <v>0</v>
      </c>
      <c r="G35" s="30"/>
      <c r="H35" s="30"/>
      <c r="I35" s="100">
        <v>0.21</v>
      </c>
      <c r="J35" s="99">
        <f>ROUND(((SUM(BE87:BE94))*I35),  2)</f>
        <v>0</v>
      </c>
      <c r="K35" s="30"/>
      <c r="L35" s="9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46</v>
      </c>
      <c r="F36" s="99">
        <f>ROUND((SUM(BF87:BF94)),  2)</f>
        <v>19327.5</v>
      </c>
      <c r="G36" s="30"/>
      <c r="H36" s="30"/>
      <c r="I36" s="100">
        <v>0.12</v>
      </c>
      <c r="J36" s="99">
        <f>ROUND(((SUM(BF87:BF94))*I36),  2)</f>
        <v>2319.3000000000002</v>
      </c>
      <c r="K36" s="30"/>
      <c r="L36" s="9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47</v>
      </c>
      <c r="F37" s="99">
        <f>ROUND((SUM(BG87:BG94)),  2)</f>
        <v>0</v>
      </c>
      <c r="G37" s="30"/>
      <c r="H37" s="30"/>
      <c r="I37" s="100">
        <v>0.21</v>
      </c>
      <c r="J37" s="99">
        <f>0</f>
        <v>0</v>
      </c>
      <c r="K37" s="30"/>
      <c r="L37" s="9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" hidden="1" customHeight="1">
      <c r="A38" s="30"/>
      <c r="B38" s="31"/>
      <c r="C38" s="30"/>
      <c r="D38" s="30"/>
      <c r="E38" s="27" t="s">
        <v>48</v>
      </c>
      <c r="F38" s="99">
        <f>ROUND((SUM(BH87:BH94)),  2)</f>
        <v>0</v>
      </c>
      <c r="G38" s="30"/>
      <c r="H38" s="30"/>
      <c r="I38" s="100">
        <v>0.12</v>
      </c>
      <c r="J38" s="99">
        <f>0</f>
        <v>0</v>
      </c>
      <c r="K38" s="30"/>
      <c r="L38" s="9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" hidden="1" customHeight="1">
      <c r="A39" s="30"/>
      <c r="B39" s="31"/>
      <c r="C39" s="30"/>
      <c r="D39" s="30"/>
      <c r="E39" s="27" t="s">
        <v>49</v>
      </c>
      <c r="F39" s="99">
        <f>ROUND((SUM(BI87:BI94)),  2)</f>
        <v>0</v>
      </c>
      <c r="G39" s="30"/>
      <c r="H39" s="30"/>
      <c r="I39" s="100">
        <v>0</v>
      </c>
      <c r="J39" s="99">
        <f>0</f>
        <v>0</v>
      </c>
      <c r="K39" s="30"/>
      <c r="L39" s="9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9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hidden="1" customHeight="1">
      <c r="A41" s="30"/>
      <c r="B41" s="31"/>
      <c r="C41" s="101"/>
      <c r="D41" s="102" t="s">
        <v>50</v>
      </c>
      <c r="E41" s="53"/>
      <c r="F41" s="53"/>
      <c r="G41" s="103" t="s">
        <v>51</v>
      </c>
      <c r="H41" s="104" t="s">
        <v>52</v>
      </c>
      <c r="I41" s="53"/>
      <c r="J41" s="105">
        <f>SUM(J32:J39)</f>
        <v>21646.799999999999</v>
      </c>
      <c r="K41" s="106"/>
      <c r="L41" s="9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" hidden="1" customHeight="1">
      <c r="A42" s="30"/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9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hidden="1"/>
    <row r="44" spans="1:31" hidden="1"/>
    <row r="45" spans="1:31" hidden="1"/>
    <row r="46" spans="1:31" s="2" customFormat="1" ht="6.9" customHeight="1">
      <c r="A46" s="30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9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24.9" customHeight="1">
      <c r="A47" s="30"/>
      <c r="B47" s="31"/>
      <c r="C47" s="22" t="s">
        <v>109</v>
      </c>
      <c r="D47" s="30"/>
      <c r="E47" s="30"/>
      <c r="F47" s="30"/>
      <c r="G47" s="30"/>
      <c r="H47" s="30"/>
      <c r="I47" s="30"/>
      <c r="J47" s="30"/>
      <c r="K47" s="30"/>
      <c r="L47" s="93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6.9" customHeight="1">
      <c r="A48" s="30"/>
      <c r="B48" s="31"/>
      <c r="C48" s="30"/>
      <c r="D48" s="30"/>
      <c r="E48" s="30"/>
      <c r="F48" s="30"/>
      <c r="G48" s="30"/>
      <c r="H48" s="30"/>
      <c r="I48" s="30"/>
      <c r="J48" s="30"/>
      <c r="K48" s="30"/>
      <c r="L48" s="93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customHeight="1">
      <c r="A49" s="30"/>
      <c r="B49" s="31"/>
      <c r="C49" s="27" t="s">
        <v>15</v>
      </c>
      <c r="D49" s="30"/>
      <c r="E49" s="30"/>
      <c r="F49" s="30"/>
      <c r="G49" s="30"/>
      <c r="H49" s="30"/>
      <c r="I49" s="30"/>
      <c r="J49" s="30"/>
      <c r="K49" s="30"/>
      <c r="L49" s="93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4.4" customHeight="1">
      <c r="A50" s="30"/>
      <c r="B50" s="31"/>
      <c r="C50" s="30"/>
      <c r="D50" s="30"/>
      <c r="E50" s="254" t="str">
        <f>E7</f>
        <v>Změna dokončené stavby, Odolov č.p. 35, na p. st. č. 162</v>
      </c>
      <c r="F50" s="255"/>
      <c r="G50" s="255"/>
      <c r="H50" s="255"/>
      <c r="I50" s="30"/>
      <c r="J50" s="30"/>
      <c r="K50" s="30"/>
      <c r="L50" s="93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1" customFormat="1" ht="12" customHeight="1">
      <c r="B51" s="21"/>
      <c r="C51" s="27" t="s">
        <v>105</v>
      </c>
      <c r="L51" s="21"/>
    </row>
    <row r="52" spans="1:47" s="2" customFormat="1" ht="14.4" customHeight="1">
      <c r="A52" s="30"/>
      <c r="B52" s="31"/>
      <c r="C52" s="30"/>
      <c r="D52" s="30"/>
      <c r="E52" s="254" t="s">
        <v>106</v>
      </c>
      <c r="F52" s="253"/>
      <c r="G52" s="253"/>
      <c r="H52" s="253"/>
      <c r="I52" s="30"/>
      <c r="J52" s="30"/>
      <c r="K52" s="30"/>
      <c r="L52" s="93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12" customHeight="1">
      <c r="A53" s="30"/>
      <c r="B53" s="31"/>
      <c r="C53" s="27" t="s">
        <v>107</v>
      </c>
      <c r="D53" s="30"/>
      <c r="E53" s="30"/>
      <c r="F53" s="30"/>
      <c r="G53" s="30"/>
      <c r="H53" s="30"/>
      <c r="I53" s="30"/>
      <c r="J53" s="30"/>
      <c r="K53" s="30"/>
      <c r="L53" s="93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15.6" customHeight="1">
      <c r="A54" s="30"/>
      <c r="B54" s="31"/>
      <c r="C54" s="30"/>
      <c r="D54" s="30"/>
      <c r="E54" s="244" t="str">
        <f>E11</f>
        <v>1.5 - Dobetonávka základů pod úrovní terénu zádní strany</v>
      </c>
      <c r="F54" s="253"/>
      <c r="G54" s="253"/>
      <c r="H54" s="253"/>
      <c r="I54" s="30"/>
      <c r="J54" s="30"/>
      <c r="K54" s="30"/>
      <c r="L54" s="93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6.9" customHeight="1">
      <c r="A55" s="30"/>
      <c r="B55" s="31"/>
      <c r="C55" s="30"/>
      <c r="D55" s="30"/>
      <c r="E55" s="30"/>
      <c r="F55" s="30"/>
      <c r="G55" s="30"/>
      <c r="H55" s="30"/>
      <c r="I55" s="30"/>
      <c r="J55" s="30"/>
      <c r="K55" s="30"/>
      <c r="L55" s="93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2" customHeight="1">
      <c r="A56" s="30"/>
      <c r="B56" s="31"/>
      <c r="C56" s="27" t="s">
        <v>19</v>
      </c>
      <c r="D56" s="30"/>
      <c r="E56" s="30"/>
      <c r="F56" s="25" t="str">
        <f>F14</f>
        <v>Odolov</v>
      </c>
      <c r="G56" s="30"/>
      <c r="H56" s="30"/>
      <c r="I56" s="27" t="s">
        <v>21</v>
      </c>
      <c r="J56" s="48">
        <f>IF(J14="","",J14)</f>
        <v>45916</v>
      </c>
      <c r="K56" s="30"/>
      <c r="L56" s="93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6.9" customHeight="1">
      <c r="A57" s="30"/>
      <c r="B57" s="31"/>
      <c r="C57" s="30"/>
      <c r="D57" s="30"/>
      <c r="E57" s="30"/>
      <c r="F57" s="30"/>
      <c r="G57" s="30"/>
      <c r="H57" s="30"/>
      <c r="I57" s="30"/>
      <c r="J57" s="30"/>
      <c r="K57" s="30"/>
      <c r="L57" s="93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5.6" customHeight="1">
      <c r="A58" s="30"/>
      <c r="B58" s="31"/>
      <c r="C58" s="27" t="s">
        <v>22</v>
      </c>
      <c r="D58" s="30"/>
      <c r="E58" s="30"/>
      <c r="F58" s="25" t="str">
        <f>E17</f>
        <v>Obec Malé Svatoňovice</v>
      </c>
      <c r="G58" s="30"/>
      <c r="H58" s="30"/>
      <c r="I58" s="27" t="s">
        <v>31</v>
      </c>
      <c r="J58" s="28" t="str">
        <f>E23</f>
        <v>Ing. Vladislav Stárek</v>
      </c>
      <c r="K58" s="30"/>
      <c r="L58" s="93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15.6" customHeight="1">
      <c r="A59" s="30"/>
      <c r="B59" s="31"/>
      <c r="C59" s="27" t="s">
        <v>27</v>
      </c>
      <c r="D59" s="30"/>
      <c r="E59" s="30"/>
      <c r="F59" s="25" t="str">
        <f>IF(E20="","",E20)</f>
        <v>SORMIG stavební společnost s.r.o.</v>
      </c>
      <c r="G59" s="30"/>
      <c r="H59" s="30"/>
      <c r="I59" s="27" t="s">
        <v>35</v>
      </c>
      <c r="J59" s="28" t="str">
        <f>E26</f>
        <v>Petr Herzog</v>
      </c>
      <c r="K59" s="30"/>
      <c r="L59" s="93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</row>
    <row r="60" spans="1:47" s="2" customFormat="1" ht="10.35" customHeight="1">
      <c r="A60" s="30"/>
      <c r="B60" s="31"/>
      <c r="C60" s="30"/>
      <c r="D60" s="30"/>
      <c r="E60" s="30"/>
      <c r="F60" s="30"/>
      <c r="G60" s="30"/>
      <c r="H60" s="30"/>
      <c r="I60" s="30"/>
      <c r="J60" s="30"/>
      <c r="K60" s="30"/>
      <c r="L60" s="93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 spans="1:47" s="2" customFormat="1" ht="29.25" customHeight="1">
      <c r="A61" s="30"/>
      <c r="B61" s="31"/>
      <c r="C61" s="107" t="s">
        <v>110</v>
      </c>
      <c r="D61" s="101"/>
      <c r="E61" s="101"/>
      <c r="F61" s="101"/>
      <c r="G61" s="101"/>
      <c r="H61" s="101"/>
      <c r="I61" s="101"/>
      <c r="J61" s="108" t="s">
        <v>111</v>
      </c>
      <c r="K61" s="101"/>
      <c r="L61" s="9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47" s="2" customFormat="1" ht="10.35" customHeight="1">
      <c r="A62" s="30"/>
      <c r="B62" s="31"/>
      <c r="C62" s="30"/>
      <c r="D62" s="30"/>
      <c r="E62" s="30"/>
      <c r="F62" s="30"/>
      <c r="G62" s="30"/>
      <c r="H62" s="30"/>
      <c r="I62" s="30"/>
      <c r="J62" s="30"/>
      <c r="K62" s="30"/>
      <c r="L62" s="93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 spans="1:47" s="2" customFormat="1" ht="22.8" customHeight="1">
      <c r="A63" s="30"/>
      <c r="B63" s="31"/>
      <c r="C63" s="109" t="s">
        <v>72</v>
      </c>
      <c r="D63" s="30"/>
      <c r="E63" s="30"/>
      <c r="F63" s="30"/>
      <c r="G63" s="30"/>
      <c r="H63" s="30"/>
      <c r="I63" s="30"/>
      <c r="J63" s="64">
        <f>J87</f>
        <v>19327.5</v>
      </c>
      <c r="K63" s="30"/>
      <c r="L63" s="93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U63" s="18" t="s">
        <v>112</v>
      </c>
    </row>
    <row r="64" spans="1:47" s="9" customFormat="1" ht="24.9" customHeight="1">
      <c r="B64" s="110"/>
      <c r="D64" s="111" t="s">
        <v>113</v>
      </c>
      <c r="E64" s="112"/>
      <c r="F64" s="112"/>
      <c r="G64" s="112"/>
      <c r="H64" s="112"/>
      <c r="I64" s="112"/>
      <c r="J64" s="113">
        <f>J88</f>
        <v>19327.5</v>
      </c>
      <c r="L64" s="110"/>
    </row>
    <row r="65" spans="1:31" s="10" customFormat="1" ht="19.95" customHeight="1">
      <c r="B65" s="114"/>
      <c r="D65" s="115" t="s">
        <v>155</v>
      </c>
      <c r="E65" s="116"/>
      <c r="F65" s="116"/>
      <c r="G65" s="116"/>
      <c r="H65" s="116"/>
      <c r="I65" s="116"/>
      <c r="J65" s="117">
        <f>J89</f>
        <v>19327.5</v>
      </c>
      <c r="L65" s="114"/>
    </row>
    <row r="66" spans="1:31" s="2" customFormat="1" ht="21.75" customHeight="1">
      <c r="A66" s="30"/>
      <c r="B66" s="31"/>
      <c r="C66" s="30"/>
      <c r="D66" s="30"/>
      <c r="E66" s="30"/>
      <c r="F66" s="30"/>
      <c r="G66" s="30"/>
      <c r="H66" s="30"/>
      <c r="I66" s="30"/>
      <c r="J66" s="30"/>
      <c r="K66" s="30"/>
      <c r="L66" s="93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</row>
    <row r="67" spans="1:31" s="2" customFormat="1" ht="6.9" customHeight="1">
      <c r="A67" s="30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93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</row>
    <row r="71" spans="1:31" s="2" customFormat="1" ht="6.9" customHeight="1">
      <c r="A71" s="30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93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 spans="1:31" s="2" customFormat="1" ht="24.9" customHeight="1">
      <c r="A72" s="30"/>
      <c r="B72" s="31"/>
      <c r="C72" s="22" t="s">
        <v>115</v>
      </c>
      <c r="D72" s="30"/>
      <c r="E72" s="30"/>
      <c r="F72" s="30"/>
      <c r="G72" s="30"/>
      <c r="H72" s="30"/>
      <c r="I72" s="30"/>
      <c r="J72" s="30"/>
      <c r="K72" s="30"/>
      <c r="L72" s="93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 spans="1:31" s="2" customFormat="1" ht="6.9" customHeight="1">
      <c r="A73" s="30"/>
      <c r="B73" s="31"/>
      <c r="C73" s="30"/>
      <c r="D73" s="30"/>
      <c r="E73" s="30"/>
      <c r="F73" s="30"/>
      <c r="G73" s="30"/>
      <c r="H73" s="30"/>
      <c r="I73" s="30"/>
      <c r="J73" s="30"/>
      <c r="K73" s="30"/>
      <c r="L73" s="93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</row>
    <row r="74" spans="1:31" s="2" customFormat="1" ht="12" customHeight="1">
      <c r="A74" s="30"/>
      <c r="B74" s="31"/>
      <c r="C74" s="27" t="s">
        <v>15</v>
      </c>
      <c r="D74" s="30"/>
      <c r="E74" s="30"/>
      <c r="F74" s="30"/>
      <c r="G74" s="30"/>
      <c r="H74" s="30"/>
      <c r="I74" s="30"/>
      <c r="J74" s="30"/>
      <c r="K74" s="30"/>
      <c r="L74" s="93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</row>
    <row r="75" spans="1:31" s="2" customFormat="1" ht="14.4" customHeight="1">
      <c r="A75" s="30"/>
      <c r="B75" s="31"/>
      <c r="C75" s="30"/>
      <c r="D75" s="30"/>
      <c r="E75" s="254" t="str">
        <f>E7</f>
        <v>Změna dokončené stavby, Odolov č.p. 35, na p. st. č. 162</v>
      </c>
      <c r="F75" s="255"/>
      <c r="G75" s="255"/>
      <c r="H75" s="255"/>
      <c r="I75" s="30"/>
      <c r="J75" s="30"/>
      <c r="K75" s="30"/>
      <c r="L75" s="93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 spans="1:31" s="1" customFormat="1" ht="12" customHeight="1">
      <c r="B76" s="21"/>
      <c r="C76" s="27" t="s">
        <v>105</v>
      </c>
      <c r="L76" s="21"/>
    </row>
    <row r="77" spans="1:31" s="2" customFormat="1" ht="14.4" customHeight="1">
      <c r="A77" s="30"/>
      <c r="B77" s="31"/>
      <c r="C77" s="30"/>
      <c r="D77" s="30"/>
      <c r="E77" s="254" t="s">
        <v>106</v>
      </c>
      <c r="F77" s="253"/>
      <c r="G77" s="253"/>
      <c r="H77" s="253"/>
      <c r="I77" s="30"/>
      <c r="J77" s="30"/>
      <c r="K77" s="30"/>
      <c r="L77" s="9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12" customHeight="1">
      <c r="A78" s="30"/>
      <c r="B78" s="31"/>
      <c r="C78" s="27" t="s">
        <v>107</v>
      </c>
      <c r="D78" s="30"/>
      <c r="E78" s="30"/>
      <c r="F78" s="30"/>
      <c r="G78" s="30"/>
      <c r="H78" s="30"/>
      <c r="I78" s="30"/>
      <c r="J78" s="30"/>
      <c r="K78" s="30"/>
      <c r="L78" s="93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15.6" customHeight="1">
      <c r="A79" s="30"/>
      <c r="B79" s="31"/>
      <c r="C79" s="30"/>
      <c r="D79" s="30"/>
      <c r="E79" s="244" t="str">
        <f>E11</f>
        <v>1.5 - Dobetonávka základů pod úrovní terénu zádní strany</v>
      </c>
      <c r="F79" s="253"/>
      <c r="G79" s="253"/>
      <c r="H79" s="253"/>
      <c r="I79" s="30"/>
      <c r="J79" s="30"/>
      <c r="K79" s="30"/>
      <c r="L79" s="93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2" customFormat="1" ht="6.9" customHeight="1">
      <c r="A80" s="30"/>
      <c r="B80" s="31"/>
      <c r="C80" s="30"/>
      <c r="D80" s="30"/>
      <c r="E80" s="30"/>
      <c r="F80" s="30"/>
      <c r="G80" s="30"/>
      <c r="H80" s="30"/>
      <c r="I80" s="30"/>
      <c r="J80" s="30"/>
      <c r="K80" s="30"/>
      <c r="L80" s="93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65" s="2" customFormat="1" ht="12" customHeight="1">
      <c r="A81" s="30"/>
      <c r="B81" s="31"/>
      <c r="C81" s="27" t="s">
        <v>19</v>
      </c>
      <c r="D81" s="30"/>
      <c r="E81" s="30"/>
      <c r="F81" s="25" t="str">
        <f>F14</f>
        <v>Odolov</v>
      </c>
      <c r="G81" s="30"/>
      <c r="H81" s="30"/>
      <c r="I81" s="27" t="s">
        <v>21</v>
      </c>
      <c r="J81" s="48">
        <f>IF(J14="","",J14)</f>
        <v>45916</v>
      </c>
      <c r="K81" s="30"/>
      <c r="L81" s="9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6.9" customHeight="1">
      <c r="A82" s="30"/>
      <c r="B82" s="31"/>
      <c r="C82" s="30"/>
      <c r="D82" s="30"/>
      <c r="E82" s="30"/>
      <c r="F82" s="30"/>
      <c r="G82" s="30"/>
      <c r="H82" s="30"/>
      <c r="I82" s="30"/>
      <c r="J82" s="30"/>
      <c r="K82" s="30"/>
      <c r="L82" s="9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15.6" customHeight="1">
      <c r="A83" s="30"/>
      <c r="B83" s="31"/>
      <c r="C83" s="27" t="s">
        <v>22</v>
      </c>
      <c r="D83" s="30"/>
      <c r="E83" s="30"/>
      <c r="F83" s="25" t="str">
        <f>E17</f>
        <v>Obec Malé Svatoňovice</v>
      </c>
      <c r="G83" s="30"/>
      <c r="H83" s="30"/>
      <c r="I83" s="27" t="s">
        <v>31</v>
      </c>
      <c r="J83" s="28" t="str">
        <f>E23</f>
        <v>Ing. Vladislav Stárek</v>
      </c>
      <c r="K83" s="30"/>
      <c r="L83" s="9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15.6" customHeight="1">
      <c r="A84" s="30"/>
      <c r="B84" s="31"/>
      <c r="C84" s="27" t="s">
        <v>27</v>
      </c>
      <c r="D84" s="30"/>
      <c r="E84" s="30"/>
      <c r="F84" s="25" t="str">
        <f>IF(E20="","",E20)</f>
        <v>SORMIG stavební společnost s.r.o.</v>
      </c>
      <c r="G84" s="30"/>
      <c r="H84" s="30"/>
      <c r="I84" s="27" t="s">
        <v>35</v>
      </c>
      <c r="J84" s="28" t="str">
        <f>E26</f>
        <v>Petr Herzog</v>
      </c>
      <c r="K84" s="30"/>
      <c r="L84" s="9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2" customFormat="1" ht="10.35" customHeight="1">
      <c r="A85" s="30"/>
      <c r="B85" s="31"/>
      <c r="C85" s="30"/>
      <c r="D85" s="30"/>
      <c r="E85" s="30"/>
      <c r="F85" s="30"/>
      <c r="G85" s="30"/>
      <c r="H85" s="30"/>
      <c r="I85" s="30"/>
      <c r="J85" s="30"/>
      <c r="K85" s="30"/>
      <c r="L85" s="9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65" s="11" customFormat="1" ht="29.25" customHeight="1">
      <c r="A86" s="118"/>
      <c r="B86" s="119"/>
      <c r="C86" s="120" t="s">
        <v>116</v>
      </c>
      <c r="D86" s="121" t="s">
        <v>59</v>
      </c>
      <c r="E86" s="121" t="s">
        <v>55</v>
      </c>
      <c r="F86" s="121" t="s">
        <v>56</v>
      </c>
      <c r="G86" s="121" t="s">
        <v>117</v>
      </c>
      <c r="H86" s="121" t="s">
        <v>118</v>
      </c>
      <c r="I86" s="121" t="s">
        <v>119</v>
      </c>
      <c r="J86" s="122" t="s">
        <v>111</v>
      </c>
      <c r="K86" s="123" t="s">
        <v>120</v>
      </c>
      <c r="L86" s="124"/>
      <c r="M86" s="55" t="s">
        <v>3</v>
      </c>
      <c r="N86" s="56" t="s">
        <v>44</v>
      </c>
      <c r="O86" s="56" t="s">
        <v>121</v>
      </c>
      <c r="P86" s="56" t="s">
        <v>122</v>
      </c>
      <c r="Q86" s="56" t="s">
        <v>123</v>
      </c>
      <c r="R86" s="56" t="s">
        <v>124</v>
      </c>
      <c r="S86" s="56" t="s">
        <v>125</v>
      </c>
      <c r="T86" s="57" t="s">
        <v>126</v>
      </c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</row>
    <row r="87" spans="1:65" s="2" customFormat="1" ht="22.8" customHeight="1">
      <c r="A87" s="30"/>
      <c r="B87" s="31"/>
      <c r="C87" s="62" t="s">
        <v>127</v>
      </c>
      <c r="D87" s="30"/>
      <c r="E87" s="30"/>
      <c r="F87" s="30"/>
      <c r="G87" s="30"/>
      <c r="H87" s="30"/>
      <c r="I87" s="30"/>
      <c r="J87" s="125">
        <f>BK87</f>
        <v>19327.5</v>
      </c>
      <c r="K87" s="30"/>
      <c r="L87" s="31"/>
      <c r="M87" s="58"/>
      <c r="N87" s="49"/>
      <c r="O87" s="59"/>
      <c r="P87" s="126">
        <f>P88</f>
        <v>6.8759999999999994</v>
      </c>
      <c r="Q87" s="59"/>
      <c r="R87" s="126">
        <f>R88</f>
        <v>5.2213950000000002</v>
      </c>
      <c r="S87" s="59"/>
      <c r="T87" s="127">
        <f>T88</f>
        <v>0</v>
      </c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T87" s="18" t="s">
        <v>73</v>
      </c>
      <c r="AU87" s="18" t="s">
        <v>112</v>
      </c>
      <c r="BK87" s="128">
        <f>BK88</f>
        <v>19327.5</v>
      </c>
    </row>
    <row r="88" spans="1:65" s="12" customFormat="1" ht="25.95" customHeight="1">
      <c r="B88" s="129"/>
      <c r="D88" s="130" t="s">
        <v>73</v>
      </c>
      <c r="E88" s="131" t="s">
        <v>128</v>
      </c>
      <c r="F88" s="131" t="s">
        <v>129</v>
      </c>
      <c r="J88" s="132">
        <f>BK88</f>
        <v>19327.5</v>
      </c>
      <c r="L88" s="129"/>
      <c r="M88" s="133"/>
      <c r="N88" s="134"/>
      <c r="O88" s="134"/>
      <c r="P88" s="135">
        <f>P89</f>
        <v>6.8759999999999994</v>
      </c>
      <c r="Q88" s="134"/>
      <c r="R88" s="135">
        <f>R89</f>
        <v>5.2213950000000002</v>
      </c>
      <c r="S88" s="134"/>
      <c r="T88" s="136">
        <f>T89</f>
        <v>0</v>
      </c>
      <c r="AR88" s="130" t="s">
        <v>81</v>
      </c>
      <c r="AT88" s="137" t="s">
        <v>73</v>
      </c>
      <c r="AU88" s="137" t="s">
        <v>74</v>
      </c>
      <c r="AY88" s="130" t="s">
        <v>130</v>
      </c>
      <c r="BK88" s="138">
        <f>BK89</f>
        <v>19327.5</v>
      </c>
    </row>
    <row r="89" spans="1:65" s="12" customFormat="1" ht="22.8" customHeight="1">
      <c r="B89" s="129"/>
      <c r="D89" s="130" t="s">
        <v>73</v>
      </c>
      <c r="E89" s="139" t="s">
        <v>87</v>
      </c>
      <c r="F89" s="139" t="s">
        <v>159</v>
      </c>
      <c r="J89" s="140">
        <f>BK89</f>
        <v>19327.5</v>
      </c>
      <c r="L89" s="129"/>
      <c r="M89" s="133"/>
      <c r="N89" s="134"/>
      <c r="O89" s="134"/>
      <c r="P89" s="135">
        <f>SUM(P90:P94)</f>
        <v>6.8759999999999994</v>
      </c>
      <c r="Q89" s="134"/>
      <c r="R89" s="135">
        <f>SUM(R90:R94)</f>
        <v>5.2213950000000002</v>
      </c>
      <c r="S89" s="134"/>
      <c r="T89" s="136">
        <f>SUM(T90:T94)</f>
        <v>0</v>
      </c>
      <c r="AR89" s="130" t="s">
        <v>81</v>
      </c>
      <c r="AT89" s="137" t="s">
        <v>73</v>
      </c>
      <c r="AU89" s="137" t="s">
        <v>81</v>
      </c>
      <c r="AY89" s="130" t="s">
        <v>130</v>
      </c>
      <c r="BK89" s="138">
        <f>SUM(BK90:BK94)</f>
        <v>19327.5</v>
      </c>
    </row>
    <row r="90" spans="1:65" s="2" customFormat="1" ht="14.4" customHeight="1">
      <c r="A90" s="30"/>
      <c r="B90" s="141"/>
      <c r="C90" s="142" t="s">
        <v>81</v>
      </c>
      <c r="D90" s="142" t="s">
        <v>133</v>
      </c>
      <c r="E90" s="144" t="s">
        <v>397</v>
      </c>
      <c r="F90" s="145" t="s">
        <v>398</v>
      </c>
      <c r="G90" s="146" t="s">
        <v>136</v>
      </c>
      <c r="H90" s="147">
        <v>15</v>
      </c>
      <c r="I90" s="148">
        <v>681</v>
      </c>
      <c r="J90" s="148">
        <f>ROUND(I90*H90,2)</f>
        <v>10215</v>
      </c>
      <c r="K90" s="149"/>
      <c r="L90" s="31"/>
      <c r="M90" s="150" t="s">
        <v>3</v>
      </c>
      <c r="N90" s="151" t="s">
        <v>46</v>
      </c>
      <c r="O90" s="152">
        <v>0.35399999999999998</v>
      </c>
      <c r="P90" s="152">
        <f>O90*H90</f>
        <v>5.31</v>
      </c>
      <c r="Q90" s="152">
        <v>2.9399999999999999E-3</v>
      </c>
      <c r="R90" s="152">
        <f>Q90*H90</f>
        <v>4.41E-2</v>
      </c>
      <c r="S90" s="152">
        <v>0</v>
      </c>
      <c r="T90" s="153">
        <f>S90*H90</f>
        <v>0</v>
      </c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R90" s="154" t="s">
        <v>137</v>
      </c>
      <c r="AT90" s="154" t="s">
        <v>133</v>
      </c>
      <c r="AU90" s="154" t="s">
        <v>87</v>
      </c>
      <c r="AY90" s="18" t="s">
        <v>130</v>
      </c>
      <c r="BE90" s="155">
        <f>IF(N90="základní",J90,0)</f>
        <v>0</v>
      </c>
      <c r="BF90" s="155">
        <f>IF(N90="snížená",J90,0)</f>
        <v>10215</v>
      </c>
      <c r="BG90" s="155">
        <f>IF(N90="zákl. přenesená",J90,0)</f>
        <v>0</v>
      </c>
      <c r="BH90" s="155">
        <f>IF(N90="sníž. přenesená",J90,0)</f>
        <v>0</v>
      </c>
      <c r="BI90" s="155">
        <f>IF(N90="nulová",J90,0)</f>
        <v>0</v>
      </c>
      <c r="BJ90" s="18" t="s">
        <v>87</v>
      </c>
      <c r="BK90" s="155">
        <f>ROUND(I90*H90,2)</f>
        <v>10215</v>
      </c>
      <c r="BL90" s="18" t="s">
        <v>137</v>
      </c>
      <c r="BM90" s="154" t="s">
        <v>399</v>
      </c>
    </row>
    <row r="91" spans="1:65" s="2" customFormat="1">
      <c r="A91" s="30"/>
      <c r="B91" s="31"/>
      <c r="C91" s="30"/>
      <c r="D91" s="156" t="s">
        <v>139</v>
      </c>
      <c r="E91" s="30"/>
      <c r="F91" s="157" t="s">
        <v>400</v>
      </c>
      <c r="G91" s="30"/>
      <c r="H91" s="30"/>
      <c r="I91" s="30"/>
      <c r="J91" s="30"/>
      <c r="K91" s="30"/>
      <c r="L91" s="31"/>
      <c r="M91" s="158"/>
      <c r="N91" s="159"/>
      <c r="O91" s="51"/>
      <c r="P91" s="51"/>
      <c r="Q91" s="51"/>
      <c r="R91" s="51"/>
      <c r="S91" s="51"/>
      <c r="T91" s="52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T91" s="18" t="s">
        <v>139</v>
      </c>
      <c r="AU91" s="18" t="s">
        <v>87</v>
      </c>
    </row>
    <row r="92" spans="1:65" s="2" customFormat="1" ht="14.4" customHeight="1">
      <c r="A92" s="30"/>
      <c r="B92" s="141"/>
      <c r="C92" s="142" t="s">
        <v>137</v>
      </c>
      <c r="D92" s="142" t="s">
        <v>133</v>
      </c>
      <c r="E92" s="144" t="s">
        <v>401</v>
      </c>
      <c r="F92" s="145" t="s">
        <v>402</v>
      </c>
      <c r="G92" s="146" t="s">
        <v>164</v>
      </c>
      <c r="H92" s="147">
        <v>2.25</v>
      </c>
      <c r="I92" s="148">
        <v>4050</v>
      </c>
      <c r="J92" s="148">
        <f>ROUND(I92*H92,2)</f>
        <v>9112.5</v>
      </c>
      <c r="K92" s="149"/>
      <c r="L92" s="31"/>
      <c r="M92" s="150" t="s">
        <v>3</v>
      </c>
      <c r="N92" s="151" t="s">
        <v>46</v>
      </c>
      <c r="O92" s="152">
        <v>0.69599999999999995</v>
      </c>
      <c r="P92" s="152">
        <f>O92*H92</f>
        <v>1.5659999999999998</v>
      </c>
      <c r="Q92" s="152">
        <v>2.3010199999999998</v>
      </c>
      <c r="R92" s="152">
        <f>Q92*H92</f>
        <v>5.177295</v>
      </c>
      <c r="S92" s="152">
        <v>0</v>
      </c>
      <c r="T92" s="153">
        <f>S92*H92</f>
        <v>0</v>
      </c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R92" s="154" t="s">
        <v>137</v>
      </c>
      <c r="AT92" s="154" t="s">
        <v>133</v>
      </c>
      <c r="AU92" s="154" t="s">
        <v>87</v>
      </c>
      <c r="AY92" s="18" t="s">
        <v>130</v>
      </c>
      <c r="BE92" s="155">
        <f>IF(N92="základní",J92,0)</f>
        <v>0</v>
      </c>
      <c r="BF92" s="155">
        <f>IF(N92="snížená",J92,0)</f>
        <v>9112.5</v>
      </c>
      <c r="BG92" s="155">
        <f>IF(N92="zákl. přenesená",J92,0)</f>
        <v>0</v>
      </c>
      <c r="BH92" s="155">
        <f>IF(N92="sníž. přenesená",J92,0)</f>
        <v>0</v>
      </c>
      <c r="BI92" s="155">
        <f>IF(N92="nulová",J92,0)</f>
        <v>0</v>
      </c>
      <c r="BJ92" s="18" t="s">
        <v>87</v>
      </c>
      <c r="BK92" s="155">
        <f>ROUND(I92*H92,2)</f>
        <v>9112.5</v>
      </c>
      <c r="BL92" s="18" t="s">
        <v>137</v>
      </c>
      <c r="BM92" s="154" t="s">
        <v>403</v>
      </c>
    </row>
    <row r="93" spans="1:65" s="2" customFormat="1">
      <c r="A93" s="30"/>
      <c r="B93" s="31"/>
      <c r="C93" s="30"/>
      <c r="D93" s="156" t="s">
        <v>139</v>
      </c>
      <c r="E93" s="30"/>
      <c r="F93" s="157" t="s">
        <v>404</v>
      </c>
      <c r="G93" s="30"/>
      <c r="H93" s="30"/>
      <c r="I93" s="30"/>
      <c r="J93" s="30"/>
      <c r="K93" s="30"/>
      <c r="L93" s="31"/>
      <c r="M93" s="158"/>
      <c r="N93" s="159"/>
      <c r="O93" s="51"/>
      <c r="P93" s="51"/>
      <c r="Q93" s="51"/>
      <c r="R93" s="51"/>
      <c r="S93" s="51"/>
      <c r="T93" s="52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T93" s="18" t="s">
        <v>139</v>
      </c>
      <c r="AU93" s="18" t="s">
        <v>87</v>
      </c>
    </row>
    <row r="94" spans="1:65" s="13" customFormat="1">
      <c r="B94" s="160"/>
      <c r="D94" s="161" t="s">
        <v>141</v>
      </c>
      <c r="E94" s="162" t="s">
        <v>3</v>
      </c>
      <c r="F94" s="163" t="s">
        <v>405</v>
      </c>
      <c r="H94" s="164">
        <v>2.25</v>
      </c>
      <c r="L94" s="160"/>
      <c r="M94" s="208"/>
      <c r="N94" s="209"/>
      <c r="O94" s="209"/>
      <c r="P94" s="209"/>
      <c r="Q94" s="209"/>
      <c r="R94" s="209"/>
      <c r="S94" s="209"/>
      <c r="T94" s="210"/>
      <c r="AT94" s="162" t="s">
        <v>141</v>
      </c>
      <c r="AU94" s="162" t="s">
        <v>87</v>
      </c>
      <c r="AV94" s="13" t="s">
        <v>87</v>
      </c>
      <c r="AW94" s="13" t="s">
        <v>34</v>
      </c>
      <c r="AX94" s="13" t="s">
        <v>81</v>
      </c>
      <c r="AY94" s="162" t="s">
        <v>130</v>
      </c>
    </row>
    <row r="95" spans="1:65" s="2" customFormat="1" ht="6.9" customHeight="1">
      <c r="A95" s="30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31"/>
      <c r="M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</sheetData>
  <autoFilter ref="C86:K94" xr:uid="{00000000-0009-0000-0000-000005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hyperlinks>
    <hyperlink ref="F91" r:id="rId1" xr:uid="{00000000-0004-0000-0500-000000000000}"/>
    <hyperlink ref="F93" r:id="rId2" xr:uid="{00000000-0004-0000-0500-00000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169"/>
  <sheetViews>
    <sheetView showGridLines="0" workbookViewId="0"/>
  </sheetViews>
  <sheetFormatPr defaultRowHeight="10.199999999999999"/>
  <cols>
    <col min="1" max="1" width="8.85546875" style="1" customWidth="1"/>
    <col min="2" max="2" width="1.140625" style="1" customWidth="1"/>
    <col min="3" max="3" width="4.42578125" style="1" customWidth="1"/>
    <col min="4" max="4" width="4.5703125" style="1" customWidth="1"/>
    <col min="5" max="5" width="18.28515625" style="1" customWidth="1"/>
    <col min="6" max="6" width="108" style="1" customWidth="1"/>
    <col min="7" max="7" width="8" style="1" customWidth="1"/>
    <col min="8" max="8" width="15" style="1" customWidth="1"/>
    <col min="9" max="9" width="16.85546875" style="1" customWidth="1"/>
    <col min="10" max="10" width="23.85546875" style="1" customWidth="1"/>
    <col min="11" max="11" width="23.85546875" style="1" hidden="1" customWidth="1"/>
    <col min="12" max="12" width="10" style="1" customWidth="1"/>
    <col min="13" max="13" width="11.5703125" style="1" hidden="1" customWidth="1"/>
    <col min="14" max="14" width="9.140625" style="1" hidden="1"/>
    <col min="15" max="20" width="15.140625" style="1" hidden="1" customWidth="1"/>
    <col min="21" max="21" width="17.42578125" style="1" hidden="1" customWidth="1"/>
    <col min="22" max="22" width="13.140625" style="1" customWidth="1"/>
    <col min="23" max="23" width="17.42578125" style="1" customWidth="1"/>
    <col min="24" max="24" width="13.140625" style="1" customWidth="1"/>
    <col min="25" max="25" width="16" style="1" customWidth="1"/>
    <col min="26" max="26" width="11.7109375" style="1" customWidth="1"/>
    <col min="27" max="27" width="16" style="1" customWidth="1"/>
    <col min="28" max="28" width="17.42578125" style="1" customWidth="1"/>
    <col min="29" max="29" width="11.7109375" style="1" customWidth="1"/>
    <col min="30" max="30" width="16" style="1" customWidth="1"/>
    <col min="31" max="31" width="17.42578125" style="1" customWidth="1"/>
    <col min="44" max="65" width="9.140625" style="1" hidden="1"/>
  </cols>
  <sheetData>
    <row r="1" spans="1:46">
      <c r="A1" s="91"/>
    </row>
    <row r="2" spans="1:46" s="1" customFormat="1" ht="36.9" customHeight="1">
      <c r="L2" s="216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8" t="s">
        <v>103</v>
      </c>
    </row>
    <row r="3" spans="1:46" s="1" customFormat="1" ht="6.9" hidden="1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1:46" s="1" customFormat="1" ht="24.9" hidden="1" customHeight="1">
      <c r="B4" s="21"/>
      <c r="D4" s="22" t="s">
        <v>104</v>
      </c>
      <c r="L4" s="21"/>
      <c r="M4" s="92" t="s">
        <v>11</v>
      </c>
      <c r="AT4" s="18" t="s">
        <v>4</v>
      </c>
    </row>
    <row r="5" spans="1:46" s="1" customFormat="1" ht="6.9" hidden="1" customHeight="1">
      <c r="B5" s="21"/>
      <c r="L5" s="21"/>
    </row>
    <row r="6" spans="1:46" s="1" customFormat="1" ht="12" hidden="1" customHeight="1">
      <c r="B6" s="21"/>
      <c r="D6" s="27" t="s">
        <v>15</v>
      </c>
      <c r="L6" s="21"/>
    </row>
    <row r="7" spans="1:46" s="1" customFormat="1" ht="14.4" hidden="1" customHeight="1">
      <c r="B7" s="21"/>
      <c r="E7" s="254" t="str">
        <f>'Rekapitulace stavby'!K6</f>
        <v>Změna dokončené stavby, Odolov č.p. 35, na p. st. č. 162</v>
      </c>
      <c r="F7" s="255"/>
      <c r="G7" s="255"/>
      <c r="H7" s="255"/>
      <c r="L7" s="21"/>
    </row>
    <row r="8" spans="1:46" s="1" customFormat="1" ht="12" hidden="1" customHeight="1">
      <c r="B8" s="21"/>
      <c r="D8" s="27" t="s">
        <v>105</v>
      </c>
      <c r="L8" s="21"/>
    </row>
    <row r="9" spans="1:46" s="2" customFormat="1" ht="14.4" hidden="1" customHeight="1">
      <c r="A9" s="30"/>
      <c r="B9" s="31"/>
      <c r="C9" s="30"/>
      <c r="D9" s="30"/>
      <c r="E9" s="254" t="s">
        <v>106</v>
      </c>
      <c r="F9" s="253"/>
      <c r="G9" s="253"/>
      <c r="H9" s="253"/>
      <c r="I9" s="30"/>
      <c r="J9" s="30"/>
      <c r="K9" s="30"/>
      <c r="L9" s="9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hidden="1" customHeight="1">
      <c r="A10" s="30"/>
      <c r="B10" s="31"/>
      <c r="C10" s="30"/>
      <c r="D10" s="27" t="s">
        <v>107</v>
      </c>
      <c r="E10" s="30"/>
      <c r="F10" s="30"/>
      <c r="G10" s="30"/>
      <c r="H10" s="30"/>
      <c r="I10" s="30"/>
      <c r="J10" s="30"/>
      <c r="K10" s="30"/>
      <c r="L10" s="9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5.6" hidden="1" customHeight="1">
      <c r="A11" s="30"/>
      <c r="B11" s="31"/>
      <c r="C11" s="30"/>
      <c r="D11" s="30"/>
      <c r="E11" s="244" t="s">
        <v>406</v>
      </c>
      <c r="F11" s="253"/>
      <c r="G11" s="253"/>
      <c r="H11" s="253"/>
      <c r="I11" s="30"/>
      <c r="J11" s="30"/>
      <c r="K11" s="30"/>
      <c r="L11" s="9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idden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9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2" hidden="1" customHeight="1">
      <c r="A13" s="30"/>
      <c r="B13" s="31"/>
      <c r="C13" s="30"/>
      <c r="D13" s="27" t="s">
        <v>17</v>
      </c>
      <c r="E13" s="30"/>
      <c r="F13" s="25" t="s">
        <v>3</v>
      </c>
      <c r="G13" s="30"/>
      <c r="H13" s="30"/>
      <c r="I13" s="27" t="s">
        <v>18</v>
      </c>
      <c r="J13" s="25" t="s">
        <v>3</v>
      </c>
      <c r="K13" s="30"/>
      <c r="L13" s="9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7" t="s">
        <v>19</v>
      </c>
      <c r="E14" s="30"/>
      <c r="F14" s="25" t="s">
        <v>20</v>
      </c>
      <c r="G14" s="30"/>
      <c r="H14" s="30"/>
      <c r="I14" s="27" t="s">
        <v>21</v>
      </c>
      <c r="J14" s="48">
        <f>'Rekapitulace stavby'!AN8</f>
        <v>45916</v>
      </c>
      <c r="K14" s="30"/>
      <c r="L14" s="9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0.8" hidden="1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9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2" hidden="1" customHeight="1">
      <c r="A16" s="30"/>
      <c r="B16" s="31"/>
      <c r="C16" s="30"/>
      <c r="D16" s="27" t="s">
        <v>22</v>
      </c>
      <c r="E16" s="30"/>
      <c r="F16" s="30"/>
      <c r="G16" s="30"/>
      <c r="H16" s="30"/>
      <c r="I16" s="27" t="s">
        <v>23</v>
      </c>
      <c r="J16" s="25" t="s">
        <v>24</v>
      </c>
      <c r="K16" s="30"/>
      <c r="L16" s="9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8" hidden="1" customHeight="1">
      <c r="A17" s="30"/>
      <c r="B17" s="31"/>
      <c r="C17" s="30"/>
      <c r="D17" s="30"/>
      <c r="E17" s="25" t="s">
        <v>25</v>
      </c>
      <c r="F17" s="30"/>
      <c r="G17" s="30"/>
      <c r="H17" s="30"/>
      <c r="I17" s="27" t="s">
        <v>26</v>
      </c>
      <c r="J17" s="25" t="s">
        <v>3</v>
      </c>
      <c r="K17" s="30"/>
      <c r="L17" s="9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6.9" hidden="1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9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2" hidden="1" customHeight="1">
      <c r="A19" s="30"/>
      <c r="B19" s="31"/>
      <c r="C19" s="30"/>
      <c r="D19" s="27" t="s">
        <v>27</v>
      </c>
      <c r="E19" s="30"/>
      <c r="F19" s="30"/>
      <c r="G19" s="30"/>
      <c r="H19" s="30"/>
      <c r="I19" s="27" t="s">
        <v>23</v>
      </c>
      <c r="J19" s="25" t="str">
        <f>'Rekapitulace stavby'!AN13</f>
        <v>09063463</v>
      </c>
      <c r="K19" s="30"/>
      <c r="L19" s="9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8" hidden="1" customHeight="1">
      <c r="A20" s="30"/>
      <c r="B20" s="31"/>
      <c r="C20" s="30"/>
      <c r="D20" s="30"/>
      <c r="E20" s="225" t="str">
        <f>'Rekapitulace stavby'!E14</f>
        <v>SORMIG stavební společnost s.r.o.</v>
      </c>
      <c r="F20" s="225"/>
      <c r="G20" s="225"/>
      <c r="H20" s="225"/>
      <c r="I20" s="27" t="s">
        <v>26</v>
      </c>
      <c r="J20" s="25" t="str">
        <f>'Rekapitulace stavby'!AN14</f>
        <v>CZ09063463</v>
      </c>
      <c r="K20" s="30"/>
      <c r="L20" s="9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6.9" hidden="1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9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2" hidden="1" customHeight="1">
      <c r="A22" s="30"/>
      <c r="B22" s="31"/>
      <c r="C22" s="30"/>
      <c r="D22" s="27" t="s">
        <v>31</v>
      </c>
      <c r="E22" s="30"/>
      <c r="F22" s="30"/>
      <c r="G22" s="30"/>
      <c r="H22" s="30"/>
      <c r="I22" s="27" t="s">
        <v>23</v>
      </c>
      <c r="J22" s="25" t="s">
        <v>32</v>
      </c>
      <c r="K22" s="30"/>
      <c r="L22" s="9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8" hidden="1" customHeight="1">
      <c r="A23" s="30"/>
      <c r="B23" s="31"/>
      <c r="C23" s="30"/>
      <c r="D23" s="30"/>
      <c r="E23" s="25" t="s">
        <v>33</v>
      </c>
      <c r="F23" s="30"/>
      <c r="G23" s="30"/>
      <c r="H23" s="30"/>
      <c r="I23" s="27" t="s">
        <v>26</v>
      </c>
      <c r="J23" s="25" t="s">
        <v>3</v>
      </c>
      <c r="K23" s="30"/>
      <c r="L23" s="9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6.9" hidden="1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9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12" hidden="1" customHeight="1">
      <c r="A25" s="30"/>
      <c r="B25" s="31"/>
      <c r="C25" s="30"/>
      <c r="D25" s="27" t="s">
        <v>35</v>
      </c>
      <c r="E25" s="30"/>
      <c r="F25" s="30"/>
      <c r="G25" s="30"/>
      <c r="H25" s="30"/>
      <c r="I25" s="27" t="s">
        <v>23</v>
      </c>
      <c r="J25" s="25" t="s">
        <v>36</v>
      </c>
      <c r="K25" s="30"/>
      <c r="L25" s="9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8" hidden="1" customHeight="1">
      <c r="A26" s="30"/>
      <c r="B26" s="31"/>
      <c r="C26" s="30"/>
      <c r="D26" s="30"/>
      <c r="E26" s="25" t="s">
        <v>37</v>
      </c>
      <c r="F26" s="30"/>
      <c r="G26" s="30"/>
      <c r="H26" s="30"/>
      <c r="I26" s="27" t="s">
        <v>26</v>
      </c>
      <c r="J26" s="25" t="s">
        <v>3</v>
      </c>
      <c r="K26" s="30"/>
      <c r="L26" s="9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" hidden="1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9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12" hidden="1" customHeight="1">
      <c r="A28" s="30"/>
      <c r="B28" s="31"/>
      <c r="C28" s="30"/>
      <c r="D28" s="27" t="s">
        <v>38</v>
      </c>
      <c r="E28" s="30"/>
      <c r="F28" s="30"/>
      <c r="G28" s="30"/>
      <c r="H28" s="30"/>
      <c r="I28" s="30"/>
      <c r="J28" s="30"/>
      <c r="K28" s="30"/>
      <c r="L28" s="9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8" customFormat="1" ht="14.4" hidden="1" customHeight="1">
      <c r="A29" s="94"/>
      <c r="B29" s="95"/>
      <c r="C29" s="94"/>
      <c r="D29" s="94"/>
      <c r="E29" s="227" t="s">
        <v>3</v>
      </c>
      <c r="F29" s="227"/>
      <c r="G29" s="227"/>
      <c r="H29" s="227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" hidden="1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9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hidden="1" customHeight="1">
      <c r="A31" s="30"/>
      <c r="B31" s="31"/>
      <c r="C31" s="30"/>
      <c r="D31" s="59"/>
      <c r="E31" s="59"/>
      <c r="F31" s="59"/>
      <c r="G31" s="59"/>
      <c r="H31" s="59"/>
      <c r="I31" s="59"/>
      <c r="J31" s="59"/>
      <c r="K31" s="59"/>
      <c r="L31" s="9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hidden="1" customHeight="1">
      <c r="A32" s="30"/>
      <c r="B32" s="31"/>
      <c r="C32" s="30"/>
      <c r="D32" s="97" t="s">
        <v>40</v>
      </c>
      <c r="E32" s="30"/>
      <c r="F32" s="30"/>
      <c r="G32" s="30"/>
      <c r="H32" s="30"/>
      <c r="I32" s="30"/>
      <c r="J32" s="64">
        <f>ROUND(J91, 2)</f>
        <v>-27911.75</v>
      </c>
      <c r="K32" s="30"/>
      <c r="L32" s="9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" hidden="1" customHeight="1">
      <c r="A33" s="30"/>
      <c r="B33" s="31"/>
      <c r="C33" s="30"/>
      <c r="D33" s="59"/>
      <c r="E33" s="59"/>
      <c r="F33" s="59"/>
      <c r="G33" s="59"/>
      <c r="H33" s="59"/>
      <c r="I33" s="59"/>
      <c r="J33" s="59"/>
      <c r="K33" s="59"/>
      <c r="L33" s="9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hidden="1" customHeight="1">
      <c r="A34" s="30"/>
      <c r="B34" s="31"/>
      <c r="C34" s="30"/>
      <c r="D34" s="30"/>
      <c r="E34" s="30"/>
      <c r="F34" s="34" t="s">
        <v>42</v>
      </c>
      <c r="G34" s="30"/>
      <c r="H34" s="30"/>
      <c r="I34" s="34" t="s">
        <v>41</v>
      </c>
      <c r="J34" s="34" t="s">
        <v>43</v>
      </c>
      <c r="K34" s="30"/>
      <c r="L34" s="9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98" t="s">
        <v>44</v>
      </c>
      <c r="E35" s="27" t="s">
        <v>45</v>
      </c>
      <c r="F35" s="99">
        <f>ROUND((SUM(BE91:BE168)),  2)</f>
        <v>0</v>
      </c>
      <c r="G35" s="30"/>
      <c r="H35" s="30"/>
      <c r="I35" s="100">
        <v>0.21</v>
      </c>
      <c r="J35" s="99">
        <f>ROUND(((SUM(BE91:BE168))*I35),  2)</f>
        <v>0</v>
      </c>
      <c r="K35" s="30"/>
      <c r="L35" s="9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46</v>
      </c>
      <c r="F36" s="99">
        <f>ROUND((SUM(BF91:BF168)),  2)</f>
        <v>-27911.75</v>
      </c>
      <c r="G36" s="30"/>
      <c r="H36" s="30"/>
      <c r="I36" s="100">
        <v>0.12</v>
      </c>
      <c r="J36" s="99">
        <f>ROUND(((SUM(BF91:BF168))*I36),  2)</f>
        <v>-3349.41</v>
      </c>
      <c r="K36" s="30"/>
      <c r="L36" s="9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27" t="s">
        <v>47</v>
      </c>
      <c r="F37" s="99">
        <f>ROUND((SUM(BG91:BG168)),  2)</f>
        <v>0</v>
      </c>
      <c r="G37" s="30"/>
      <c r="H37" s="30"/>
      <c r="I37" s="100">
        <v>0.21</v>
      </c>
      <c r="J37" s="99">
        <f>0</f>
        <v>0</v>
      </c>
      <c r="K37" s="30"/>
      <c r="L37" s="9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" hidden="1" customHeight="1">
      <c r="A38" s="30"/>
      <c r="B38" s="31"/>
      <c r="C38" s="30"/>
      <c r="D38" s="30"/>
      <c r="E38" s="27" t="s">
        <v>48</v>
      </c>
      <c r="F38" s="99">
        <f>ROUND((SUM(BH91:BH168)),  2)</f>
        <v>0</v>
      </c>
      <c r="G38" s="30"/>
      <c r="H38" s="30"/>
      <c r="I38" s="100">
        <v>0.12</v>
      </c>
      <c r="J38" s="99">
        <f>0</f>
        <v>0</v>
      </c>
      <c r="K38" s="30"/>
      <c r="L38" s="9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" hidden="1" customHeight="1">
      <c r="A39" s="30"/>
      <c r="B39" s="31"/>
      <c r="C39" s="30"/>
      <c r="D39" s="30"/>
      <c r="E39" s="27" t="s">
        <v>49</v>
      </c>
      <c r="F39" s="99">
        <f>ROUND((SUM(BI91:BI168)),  2)</f>
        <v>0</v>
      </c>
      <c r="G39" s="30"/>
      <c r="H39" s="30"/>
      <c r="I39" s="100">
        <v>0</v>
      </c>
      <c r="J39" s="99">
        <f>0</f>
        <v>0</v>
      </c>
      <c r="K39" s="30"/>
      <c r="L39" s="9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9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hidden="1" customHeight="1">
      <c r="A41" s="30"/>
      <c r="B41" s="31"/>
      <c r="C41" s="101"/>
      <c r="D41" s="102" t="s">
        <v>50</v>
      </c>
      <c r="E41" s="53"/>
      <c r="F41" s="53"/>
      <c r="G41" s="103" t="s">
        <v>51</v>
      </c>
      <c r="H41" s="104" t="s">
        <v>52</v>
      </c>
      <c r="I41" s="53"/>
      <c r="J41" s="105">
        <f>SUM(J32:J39)</f>
        <v>-31261.16</v>
      </c>
      <c r="K41" s="106"/>
      <c r="L41" s="93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" hidden="1" customHeight="1">
      <c r="A42" s="30"/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93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hidden="1"/>
    <row r="44" spans="1:31" hidden="1"/>
    <row r="45" spans="1:31" hidden="1"/>
    <row r="46" spans="1:31" s="2" customFormat="1" ht="6.9" customHeight="1">
      <c r="A46" s="30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93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s="2" customFormat="1" ht="24.9" customHeight="1">
      <c r="A47" s="30"/>
      <c r="B47" s="31"/>
      <c r="C47" s="22" t="s">
        <v>109</v>
      </c>
      <c r="D47" s="30"/>
      <c r="E47" s="30"/>
      <c r="F47" s="30"/>
      <c r="G47" s="30"/>
      <c r="H47" s="30"/>
      <c r="I47" s="30"/>
      <c r="J47" s="30"/>
      <c r="K47" s="30"/>
      <c r="L47" s="93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s="2" customFormat="1" ht="6.9" customHeight="1">
      <c r="A48" s="30"/>
      <c r="B48" s="31"/>
      <c r="C48" s="30"/>
      <c r="D48" s="30"/>
      <c r="E48" s="30"/>
      <c r="F48" s="30"/>
      <c r="G48" s="30"/>
      <c r="H48" s="30"/>
      <c r="I48" s="30"/>
      <c r="J48" s="30"/>
      <c r="K48" s="30"/>
      <c r="L48" s="93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47" s="2" customFormat="1" ht="12" customHeight="1">
      <c r="A49" s="30"/>
      <c r="B49" s="31"/>
      <c r="C49" s="27" t="s">
        <v>15</v>
      </c>
      <c r="D49" s="30"/>
      <c r="E49" s="30"/>
      <c r="F49" s="30"/>
      <c r="G49" s="30"/>
      <c r="H49" s="30"/>
      <c r="I49" s="30"/>
      <c r="J49" s="30"/>
      <c r="K49" s="30"/>
      <c r="L49" s="93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47" s="2" customFormat="1" ht="14.4" customHeight="1">
      <c r="A50" s="30"/>
      <c r="B50" s="31"/>
      <c r="C50" s="30"/>
      <c r="D50" s="30"/>
      <c r="E50" s="254" t="str">
        <f>E7</f>
        <v>Změna dokončené stavby, Odolov č.p. 35, na p. st. č. 162</v>
      </c>
      <c r="F50" s="255"/>
      <c r="G50" s="255"/>
      <c r="H50" s="255"/>
      <c r="I50" s="30"/>
      <c r="J50" s="30"/>
      <c r="K50" s="30"/>
      <c r="L50" s="93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47" s="1" customFormat="1" ht="12" customHeight="1">
      <c r="B51" s="21"/>
      <c r="C51" s="27" t="s">
        <v>105</v>
      </c>
      <c r="L51" s="21"/>
    </row>
    <row r="52" spans="1:47" s="2" customFormat="1" ht="14.4" customHeight="1">
      <c r="A52" s="30"/>
      <c r="B52" s="31"/>
      <c r="C52" s="30"/>
      <c r="D52" s="30"/>
      <c r="E52" s="254" t="s">
        <v>106</v>
      </c>
      <c r="F52" s="253"/>
      <c r="G52" s="253"/>
      <c r="H52" s="253"/>
      <c r="I52" s="30"/>
      <c r="J52" s="30"/>
      <c r="K52" s="30"/>
      <c r="L52" s="93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 spans="1:47" s="2" customFormat="1" ht="12" customHeight="1">
      <c r="A53" s="30"/>
      <c r="B53" s="31"/>
      <c r="C53" s="27" t="s">
        <v>107</v>
      </c>
      <c r="D53" s="30"/>
      <c r="E53" s="30"/>
      <c r="F53" s="30"/>
      <c r="G53" s="30"/>
      <c r="H53" s="30"/>
      <c r="I53" s="30"/>
      <c r="J53" s="30"/>
      <c r="K53" s="30"/>
      <c r="L53" s="93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 spans="1:47" s="2" customFormat="1" ht="15.6" customHeight="1">
      <c r="A54" s="30"/>
      <c r="B54" s="31"/>
      <c r="C54" s="30"/>
      <c r="D54" s="30"/>
      <c r="E54" s="244" t="str">
        <f>E11</f>
        <v>1.6 - Doplnění ZTI - ležaté kanalizace, podlahového vytápění</v>
      </c>
      <c r="F54" s="253"/>
      <c r="G54" s="253"/>
      <c r="H54" s="253"/>
      <c r="I54" s="30"/>
      <c r="J54" s="30"/>
      <c r="K54" s="30"/>
      <c r="L54" s="93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spans="1:47" s="2" customFormat="1" ht="6.9" customHeight="1">
      <c r="A55" s="30"/>
      <c r="B55" s="31"/>
      <c r="C55" s="30"/>
      <c r="D55" s="30"/>
      <c r="E55" s="30"/>
      <c r="F55" s="30"/>
      <c r="G55" s="30"/>
      <c r="H55" s="30"/>
      <c r="I55" s="30"/>
      <c r="J55" s="30"/>
      <c r="K55" s="30"/>
      <c r="L55" s="93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spans="1:47" s="2" customFormat="1" ht="12" customHeight="1">
      <c r="A56" s="30"/>
      <c r="B56" s="31"/>
      <c r="C56" s="27" t="s">
        <v>19</v>
      </c>
      <c r="D56" s="30"/>
      <c r="E56" s="30"/>
      <c r="F56" s="25" t="str">
        <f>F14</f>
        <v>Odolov</v>
      </c>
      <c r="G56" s="30"/>
      <c r="H56" s="30"/>
      <c r="I56" s="27" t="s">
        <v>21</v>
      </c>
      <c r="J56" s="48">
        <f>IF(J14="","",J14)</f>
        <v>45916</v>
      </c>
      <c r="K56" s="30"/>
      <c r="L56" s="93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spans="1:47" s="2" customFormat="1" ht="6.9" customHeight="1">
      <c r="A57" s="30"/>
      <c r="B57" s="31"/>
      <c r="C57" s="30"/>
      <c r="D57" s="30"/>
      <c r="E57" s="30"/>
      <c r="F57" s="30"/>
      <c r="G57" s="30"/>
      <c r="H57" s="30"/>
      <c r="I57" s="30"/>
      <c r="J57" s="30"/>
      <c r="K57" s="30"/>
      <c r="L57" s="93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spans="1:47" s="2" customFormat="1" ht="15.6" customHeight="1">
      <c r="A58" s="30"/>
      <c r="B58" s="31"/>
      <c r="C58" s="27" t="s">
        <v>22</v>
      </c>
      <c r="D58" s="30"/>
      <c r="E58" s="30"/>
      <c r="F58" s="25" t="str">
        <f>E17</f>
        <v>Obec Malé Svatoňovice</v>
      </c>
      <c r="G58" s="30"/>
      <c r="H58" s="30"/>
      <c r="I58" s="27" t="s">
        <v>31</v>
      </c>
      <c r="J58" s="28" t="str">
        <f>E23</f>
        <v>Ing. Vladislav Stárek</v>
      </c>
      <c r="K58" s="30"/>
      <c r="L58" s="93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 spans="1:47" s="2" customFormat="1" ht="15.6" customHeight="1">
      <c r="A59" s="30"/>
      <c r="B59" s="31"/>
      <c r="C59" s="27" t="s">
        <v>27</v>
      </c>
      <c r="D59" s="30"/>
      <c r="E59" s="30"/>
      <c r="F59" s="25" t="str">
        <f>IF(E20="","",E20)</f>
        <v>SORMIG stavební společnost s.r.o.</v>
      </c>
      <c r="G59" s="30"/>
      <c r="H59" s="30"/>
      <c r="I59" s="27" t="s">
        <v>35</v>
      </c>
      <c r="J59" s="28" t="str">
        <f>E26</f>
        <v>Petr Herzog</v>
      </c>
      <c r="K59" s="30"/>
      <c r="L59" s="93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</row>
    <row r="60" spans="1:47" s="2" customFormat="1" ht="10.35" customHeight="1">
      <c r="A60" s="30"/>
      <c r="B60" s="31"/>
      <c r="C60" s="30"/>
      <c r="D60" s="30"/>
      <c r="E60" s="30"/>
      <c r="F60" s="30"/>
      <c r="G60" s="30"/>
      <c r="H60" s="30"/>
      <c r="I60" s="30"/>
      <c r="J60" s="30"/>
      <c r="K60" s="30"/>
      <c r="L60" s="93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 spans="1:47" s="2" customFormat="1" ht="29.25" customHeight="1">
      <c r="A61" s="30"/>
      <c r="B61" s="31"/>
      <c r="C61" s="107" t="s">
        <v>110</v>
      </c>
      <c r="D61" s="101"/>
      <c r="E61" s="101"/>
      <c r="F61" s="101"/>
      <c r="G61" s="101"/>
      <c r="H61" s="101"/>
      <c r="I61" s="101"/>
      <c r="J61" s="108" t="s">
        <v>111</v>
      </c>
      <c r="K61" s="101"/>
      <c r="L61" s="9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47" s="2" customFormat="1" ht="10.35" customHeight="1">
      <c r="A62" s="30"/>
      <c r="B62" s="31"/>
      <c r="C62" s="30"/>
      <c r="D62" s="30"/>
      <c r="E62" s="30"/>
      <c r="F62" s="30"/>
      <c r="G62" s="30"/>
      <c r="H62" s="30"/>
      <c r="I62" s="30"/>
      <c r="J62" s="30"/>
      <c r="K62" s="30"/>
      <c r="L62" s="93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 spans="1:47" s="2" customFormat="1" ht="22.8" customHeight="1">
      <c r="A63" s="30"/>
      <c r="B63" s="31"/>
      <c r="C63" s="109" t="s">
        <v>72</v>
      </c>
      <c r="D63" s="30"/>
      <c r="E63" s="30"/>
      <c r="F63" s="30"/>
      <c r="G63" s="30"/>
      <c r="H63" s="30"/>
      <c r="I63" s="30"/>
      <c r="J63" s="64">
        <f>J91</f>
        <v>-27911.75</v>
      </c>
      <c r="K63" s="30"/>
      <c r="L63" s="93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U63" s="18" t="s">
        <v>112</v>
      </c>
    </row>
    <row r="64" spans="1:47" s="9" customFormat="1" ht="24.9" customHeight="1">
      <c r="B64" s="110"/>
      <c r="D64" s="111" t="s">
        <v>300</v>
      </c>
      <c r="E64" s="112"/>
      <c r="F64" s="112"/>
      <c r="G64" s="112"/>
      <c r="H64" s="112"/>
      <c r="I64" s="112"/>
      <c r="J64" s="113">
        <f>J92</f>
        <v>-27911.75</v>
      </c>
      <c r="L64" s="110"/>
    </row>
    <row r="65" spans="1:31" s="10" customFormat="1" ht="19.95" customHeight="1">
      <c r="B65" s="114"/>
      <c r="D65" s="115" t="s">
        <v>407</v>
      </c>
      <c r="E65" s="116"/>
      <c r="F65" s="116"/>
      <c r="G65" s="116"/>
      <c r="H65" s="116"/>
      <c r="I65" s="116"/>
      <c r="J65" s="117">
        <f>J93</f>
        <v>3337.5</v>
      </c>
      <c r="L65" s="114"/>
    </row>
    <row r="66" spans="1:31" s="10" customFormat="1" ht="19.95" customHeight="1">
      <c r="B66" s="114"/>
      <c r="D66" s="115" t="s">
        <v>408</v>
      </c>
      <c r="E66" s="116"/>
      <c r="F66" s="116"/>
      <c r="G66" s="116"/>
      <c r="H66" s="116"/>
      <c r="I66" s="116"/>
      <c r="J66" s="117">
        <f>J96</f>
        <v>-80464</v>
      </c>
      <c r="L66" s="114"/>
    </row>
    <row r="67" spans="1:31" s="10" customFormat="1" ht="19.95" customHeight="1">
      <c r="B67" s="114"/>
      <c r="D67" s="115" t="s">
        <v>409</v>
      </c>
      <c r="E67" s="116"/>
      <c r="F67" s="116"/>
      <c r="G67" s="116"/>
      <c r="H67" s="116"/>
      <c r="I67" s="116"/>
      <c r="J67" s="117">
        <f>J100</f>
        <v>-23898</v>
      </c>
      <c r="L67" s="114"/>
    </row>
    <row r="68" spans="1:31" s="10" customFormat="1" ht="19.95" customHeight="1">
      <c r="B68" s="114"/>
      <c r="D68" s="115" t="s">
        <v>410</v>
      </c>
      <c r="E68" s="116"/>
      <c r="F68" s="116"/>
      <c r="G68" s="116"/>
      <c r="H68" s="116"/>
      <c r="I68" s="116"/>
      <c r="J68" s="117">
        <f>J104</f>
        <v>-83600</v>
      </c>
      <c r="L68" s="114"/>
    </row>
    <row r="69" spans="1:31" s="10" customFormat="1" ht="19.95" customHeight="1">
      <c r="B69" s="114"/>
      <c r="D69" s="115" t="s">
        <v>411</v>
      </c>
      <c r="E69" s="116"/>
      <c r="F69" s="116"/>
      <c r="G69" s="116"/>
      <c r="H69" s="116"/>
      <c r="I69" s="116"/>
      <c r="J69" s="117">
        <f>J112</f>
        <v>156712.75</v>
      </c>
      <c r="L69" s="114"/>
    </row>
    <row r="70" spans="1:31" s="2" customFormat="1" ht="21.75" customHeight="1">
      <c r="A70" s="30"/>
      <c r="B70" s="31"/>
      <c r="C70" s="30"/>
      <c r="D70" s="30"/>
      <c r="E70" s="30"/>
      <c r="F70" s="30"/>
      <c r="G70" s="30"/>
      <c r="H70" s="30"/>
      <c r="I70" s="30"/>
      <c r="J70" s="30"/>
      <c r="K70" s="30"/>
      <c r="L70" s="93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</row>
    <row r="71" spans="1:31" s="2" customFormat="1" ht="6.9" customHeight="1">
      <c r="A71" s="30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93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5" spans="1:31" s="2" customFormat="1" ht="6.9" customHeight="1">
      <c r="A75" s="30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93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 spans="1:31" s="2" customFormat="1" ht="24.9" customHeight="1">
      <c r="A76" s="30"/>
      <c r="B76" s="31"/>
      <c r="C76" s="22" t="s">
        <v>115</v>
      </c>
      <c r="D76" s="30"/>
      <c r="E76" s="30"/>
      <c r="F76" s="30"/>
      <c r="G76" s="30"/>
      <c r="H76" s="30"/>
      <c r="I76" s="30"/>
      <c r="J76" s="30"/>
      <c r="K76" s="30"/>
      <c r="L76" s="9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6.9" customHeight="1">
      <c r="A77" s="30"/>
      <c r="B77" s="31"/>
      <c r="C77" s="30"/>
      <c r="D77" s="30"/>
      <c r="E77" s="30"/>
      <c r="F77" s="30"/>
      <c r="G77" s="30"/>
      <c r="H77" s="30"/>
      <c r="I77" s="30"/>
      <c r="J77" s="30"/>
      <c r="K77" s="30"/>
      <c r="L77" s="9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s="2" customFormat="1" ht="12" customHeight="1">
      <c r="A78" s="30"/>
      <c r="B78" s="31"/>
      <c r="C78" s="27" t="s">
        <v>15</v>
      </c>
      <c r="D78" s="30"/>
      <c r="E78" s="30"/>
      <c r="F78" s="30"/>
      <c r="G78" s="30"/>
      <c r="H78" s="30"/>
      <c r="I78" s="30"/>
      <c r="J78" s="30"/>
      <c r="K78" s="30"/>
      <c r="L78" s="93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spans="1:31" s="2" customFormat="1" ht="14.4" customHeight="1">
      <c r="A79" s="30"/>
      <c r="B79" s="31"/>
      <c r="C79" s="30"/>
      <c r="D79" s="30"/>
      <c r="E79" s="254" t="str">
        <f>E7</f>
        <v>Změna dokončené stavby, Odolov č.p. 35, na p. st. č. 162</v>
      </c>
      <c r="F79" s="255"/>
      <c r="G79" s="255"/>
      <c r="H79" s="255"/>
      <c r="I79" s="30"/>
      <c r="J79" s="30"/>
      <c r="K79" s="30"/>
      <c r="L79" s="93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spans="1:31" s="1" customFormat="1" ht="12" customHeight="1">
      <c r="B80" s="21"/>
      <c r="C80" s="27" t="s">
        <v>105</v>
      </c>
      <c r="L80" s="21"/>
    </row>
    <row r="81" spans="1:65" s="2" customFormat="1" ht="14.4" customHeight="1">
      <c r="A81" s="30"/>
      <c r="B81" s="31"/>
      <c r="C81" s="30"/>
      <c r="D81" s="30"/>
      <c r="E81" s="254" t="s">
        <v>106</v>
      </c>
      <c r="F81" s="253"/>
      <c r="G81" s="253"/>
      <c r="H81" s="253"/>
      <c r="I81" s="30"/>
      <c r="J81" s="30"/>
      <c r="K81" s="30"/>
      <c r="L81" s="9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65" s="2" customFormat="1" ht="12" customHeight="1">
      <c r="A82" s="30"/>
      <c r="B82" s="31"/>
      <c r="C82" s="27" t="s">
        <v>107</v>
      </c>
      <c r="D82" s="30"/>
      <c r="E82" s="30"/>
      <c r="F82" s="30"/>
      <c r="G82" s="30"/>
      <c r="H82" s="30"/>
      <c r="I82" s="30"/>
      <c r="J82" s="30"/>
      <c r="K82" s="30"/>
      <c r="L82" s="9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65" s="2" customFormat="1" ht="15.6" customHeight="1">
      <c r="A83" s="30"/>
      <c r="B83" s="31"/>
      <c r="C83" s="30"/>
      <c r="D83" s="30"/>
      <c r="E83" s="244" t="str">
        <f>E11</f>
        <v>1.6 - Doplnění ZTI - ležaté kanalizace, podlahového vytápění</v>
      </c>
      <c r="F83" s="253"/>
      <c r="G83" s="253"/>
      <c r="H83" s="253"/>
      <c r="I83" s="30"/>
      <c r="J83" s="30"/>
      <c r="K83" s="30"/>
      <c r="L83" s="9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65" s="2" customFormat="1" ht="6.9" customHeight="1">
      <c r="A84" s="30"/>
      <c r="B84" s="31"/>
      <c r="C84" s="30"/>
      <c r="D84" s="30"/>
      <c r="E84" s="30"/>
      <c r="F84" s="30"/>
      <c r="G84" s="30"/>
      <c r="H84" s="30"/>
      <c r="I84" s="30"/>
      <c r="J84" s="30"/>
      <c r="K84" s="30"/>
      <c r="L84" s="9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65" s="2" customFormat="1" ht="12" customHeight="1">
      <c r="A85" s="30"/>
      <c r="B85" s="31"/>
      <c r="C85" s="27" t="s">
        <v>19</v>
      </c>
      <c r="D85" s="30"/>
      <c r="E85" s="30"/>
      <c r="F85" s="25" t="str">
        <f>F14</f>
        <v>Odolov</v>
      </c>
      <c r="G85" s="30"/>
      <c r="H85" s="30"/>
      <c r="I85" s="27" t="s">
        <v>21</v>
      </c>
      <c r="J85" s="48">
        <f>IF(J14="","",J14)</f>
        <v>45916</v>
      </c>
      <c r="K85" s="30"/>
      <c r="L85" s="9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65" s="2" customFormat="1" ht="6.9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9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65" s="2" customFormat="1" ht="15.6" customHeight="1">
      <c r="A87" s="30"/>
      <c r="B87" s="31"/>
      <c r="C87" s="27" t="s">
        <v>22</v>
      </c>
      <c r="D87" s="30"/>
      <c r="E87" s="30"/>
      <c r="F87" s="25" t="str">
        <f>E17</f>
        <v>Obec Malé Svatoňovice</v>
      </c>
      <c r="G87" s="30"/>
      <c r="H87" s="30"/>
      <c r="I87" s="27" t="s">
        <v>31</v>
      </c>
      <c r="J87" s="28" t="str">
        <f>E23</f>
        <v>Ing. Vladislav Stárek</v>
      </c>
      <c r="K87" s="30"/>
      <c r="L87" s="9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65" s="2" customFormat="1" ht="15.6" customHeight="1">
      <c r="A88" s="30"/>
      <c r="B88" s="31"/>
      <c r="C88" s="27" t="s">
        <v>27</v>
      </c>
      <c r="D88" s="30"/>
      <c r="E88" s="30"/>
      <c r="F88" s="25" t="str">
        <f>IF(E20="","",E20)</f>
        <v>SORMIG stavební společnost s.r.o.</v>
      </c>
      <c r="G88" s="30"/>
      <c r="H88" s="30"/>
      <c r="I88" s="27" t="s">
        <v>35</v>
      </c>
      <c r="J88" s="28" t="str">
        <f>E26</f>
        <v>Petr Herzog</v>
      </c>
      <c r="K88" s="30"/>
      <c r="L88" s="9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65" s="2" customFormat="1" ht="10.35" customHeight="1">
      <c r="A89" s="30"/>
      <c r="B89" s="31"/>
      <c r="C89" s="30"/>
      <c r="D89" s="30"/>
      <c r="E89" s="30"/>
      <c r="F89" s="30"/>
      <c r="G89" s="30"/>
      <c r="H89" s="30"/>
      <c r="I89" s="30"/>
      <c r="J89" s="30"/>
      <c r="K89" s="30"/>
      <c r="L89" s="9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65" s="11" customFormat="1" ht="29.25" customHeight="1">
      <c r="A90" s="118"/>
      <c r="B90" s="119"/>
      <c r="C90" s="120" t="s">
        <v>116</v>
      </c>
      <c r="D90" s="121" t="s">
        <v>59</v>
      </c>
      <c r="E90" s="121" t="s">
        <v>55</v>
      </c>
      <c r="F90" s="121" t="s">
        <v>56</v>
      </c>
      <c r="G90" s="121" t="s">
        <v>117</v>
      </c>
      <c r="H90" s="121" t="s">
        <v>118</v>
      </c>
      <c r="I90" s="121" t="s">
        <v>119</v>
      </c>
      <c r="J90" s="122" t="s">
        <v>111</v>
      </c>
      <c r="K90" s="123" t="s">
        <v>120</v>
      </c>
      <c r="L90" s="124"/>
      <c r="M90" s="55" t="s">
        <v>3</v>
      </c>
      <c r="N90" s="56" t="s">
        <v>44</v>
      </c>
      <c r="O90" s="56" t="s">
        <v>121</v>
      </c>
      <c r="P90" s="56" t="s">
        <v>122</v>
      </c>
      <c r="Q90" s="56" t="s">
        <v>123</v>
      </c>
      <c r="R90" s="56" t="s">
        <v>124</v>
      </c>
      <c r="S90" s="56" t="s">
        <v>125</v>
      </c>
      <c r="T90" s="57" t="s">
        <v>126</v>
      </c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</row>
    <row r="91" spans="1:65" s="2" customFormat="1" ht="22.8" customHeight="1">
      <c r="A91" s="30"/>
      <c r="B91" s="31"/>
      <c r="C91" s="62" t="s">
        <v>127</v>
      </c>
      <c r="D91" s="30"/>
      <c r="E91" s="30"/>
      <c r="F91" s="30"/>
      <c r="G91" s="30"/>
      <c r="H91" s="30"/>
      <c r="I91" s="30"/>
      <c r="J91" s="125">
        <f>BK91</f>
        <v>-27911.75</v>
      </c>
      <c r="K91" s="30"/>
      <c r="L91" s="31"/>
      <c r="M91" s="58"/>
      <c r="N91" s="49"/>
      <c r="O91" s="59"/>
      <c r="P91" s="126">
        <f>P92</f>
        <v>69.810670000000002</v>
      </c>
      <c r="Q91" s="59"/>
      <c r="R91" s="126">
        <f>R92</f>
        <v>0.9353324999999999</v>
      </c>
      <c r="S91" s="59"/>
      <c r="T91" s="127">
        <f>T92</f>
        <v>0</v>
      </c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T91" s="18" t="s">
        <v>73</v>
      </c>
      <c r="AU91" s="18" t="s">
        <v>112</v>
      </c>
      <c r="BK91" s="128">
        <f>BK92</f>
        <v>-27911.75</v>
      </c>
    </row>
    <row r="92" spans="1:65" s="12" customFormat="1" ht="25.95" customHeight="1">
      <c r="B92" s="129"/>
      <c r="D92" s="130" t="s">
        <v>73</v>
      </c>
      <c r="E92" s="131" t="s">
        <v>303</v>
      </c>
      <c r="F92" s="131" t="s">
        <v>304</v>
      </c>
      <c r="J92" s="132">
        <f>BK92</f>
        <v>-27911.75</v>
      </c>
      <c r="L92" s="129"/>
      <c r="M92" s="133"/>
      <c r="N92" s="134"/>
      <c r="O92" s="134"/>
      <c r="P92" s="135">
        <f>P93+P96+P100+P104+P112</f>
        <v>69.810670000000002</v>
      </c>
      <c r="Q92" s="134"/>
      <c r="R92" s="135">
        <f>R93+R96+R100+R104+R112</f>
        <v>0.9353324999999999</v>
      </c>
      <c r="S92" s="134"/>
      <c r="T92" s="136">
        <f>T93+T96+T100+T104+T112</f>
        <v>0</v>
      </c>
      <c r="AR92" s="130" t="s">
        <v>87</v>
      </c>
      <c r="AT92" s="137" t="s">
        <v>73</v>
      </c>
      <c r="AU92" s="137" t="s">
        <v>74</v>
      </c>
      <c r="AY92" s="130" t="s">
        <v>130</v>
      </c>
      <c r="BK92" s="138">
        <f>BK93+BK96+BK100+BK104+BK112</f>
        <v>-27911.75</v>
      </c>
    </row>
    <row r="93" spans="1:65" s="12" customFormat="1" ht="22.8" customHeight="1">
      <c r="B93" s="129"/>
      <c r="D93" s="130" t="s">
        <v>73</v>
      </c>
      <c r="E93" s="139" t="s">
        <v>412</v>
      </c>
      <c r="F93" s="139" t="s">
        <v>413</v>
      </c>
      <c r="J93" s="140">
        <f>BK93</f>
        <v>3337.5</v>
      </c>
      <c r="L93" s="129"/>
      <c r="M93" s="133"/>
      <c r="N93" s="134"/>
      <c r="O93" s="134"/>
      <c r="P93" s="135">
        <f>SUM(P94:P95)</f>
        <v>0</v>
      </c>
      <c r="Q93" s="134"/>
      <c r="R93" s="135">
        <f>SUM(R94:R95)</f>
        <v>1.1860000000000001E-2</v>
      </c>
      <c r="S93" s="134"/>
      <c r="T93" s="136">
        <f>SUM(T94:T95)</f>
        <v>0</v>
      </c>
      <c r="AR93" s="130" t="s">
        <v>87</v>
      </c>
      <c r="AT93" s="137" t="s">
        <v>73</v>
      </c>
      <c r="AU93" s="137" t="s">
        <v>81</v>
      </c>
      <c r="AY93" s="130" t="s">
        <v>130</v>
      </c>
      <c r="BK93" s="138">
        <f>SUM(BK94:BK95)</f>
        <v>3337.5</v>
      </c>
    </row>
    <row r="94" spans="1:65" s="2" customFormat="1" ht="14.4" customHeight="1">
      <c r="A94" s="30"/>
      <c r="B94" s="141"/>
      <c r="C94" s="142" t="s">
        <v>81</v>
      </c>
      <c r="D94" s="207" t="s">
        <v>133</v>
      </c>
      <c r="E94" s="144" t="s">
        <v>414</v>
      </c>
      <c r="F94" s="145" t="s">
        <v>415</v>
      </c>
      <c r="G94" s="146" t="s">
        <v>324</v>
      </c>
      <c r="H94" s="147">
        <v>3</v>
      </c>
      <c r="I94" s="148">
        <v>550</v>
      </c>
      <c r="J94" s="148">
        <f>ROUND(I94*H94,2)</f>
        <v>1650</v>
      </c>
      <c r="K94" s="149"/>
      <c r="L94" s="31"/>
      <c r="M94" s="150" t="s">
        <v>3</v>
      </c>
      <c r="N94" s="151" t="s">
        <v>46</v>
      </c>
      <c r="O94" s="152">
        <v>0</v>
      </c>
      <c r="P94" s="152">
        <f>O94*H94</f>
        <v>0</v>
      </c>
      <c r="Q94" s="152">
        <v>1.42E-3</v>
      </c>
      <c r="R94" s="152">
        <f>Q94*H94</f>
        <v>4.2599999999999999E-3</v>
      </c>
      <c r="S94" s="152">
        <v>0</v>
      </c>
      <c r="T94" s="153">
        <f>S94*H94</f>
        <v>0</v>
      </c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R94" s="154" t="s">
        <v>176</v>
      </c>
      <c r="AT94" s="154" t="s">
        <v>133</v>
      </c>
      <c r="AU94" s="154" t="s">
        <v>87</v>
      </c>
      <c r="AY94" s="18" t="s">
        <v>130</v>
      </c>
      <c r="BE94" s="155">
        <f>IF(N94="základní",J94,0)</f>
        <v>0</v>
      </c>
      <c r="BF94" s="155">
        <f>IF(N94="snížená",J94,0)</f>
        <v>1650</v>
      </c>
      <c r="BG94" s="155">
        <f>IF(N94="zákl. přenesená",J94,0)</f>
        <v>0</v>
      </c>
      <c r="BH94" s="155">
        <f>IF(N94="sníž. přenesená",J94,0)</f>
        <v>0</v>
      </c>
      <c r="BI94" s="155">
        <f>IF(N94="nulová",J94,0)</f>
        <v>0</v>
      </c>
      <c r="BJ94" s="18" t="s">
        <v>87</v>
      </c>
      <c r="BK94" s="155">
        <f>ROUND(I94*H94,2)</f>
        <v>1650</v>
      </c>
      <c r="BL94" s="18" t="s">
        <v>176</v>
      </c>
      <c r="BM94" s="154" t="s">
        <v>416</v>
      </c>
    </row>
    <row r="95" spans="1:65" s="2" customFormat="1" ht="14.4" customHeight="1">
      <c r="A95" s="30"/>
      <c r="B95" s="141"/>
      <c r="C95" s="142" t="s">
        <v>87</v>
      </c>
      <c r="D95" s="207" t="s">
        <v>133</v>
      </c>
      <c r="E95" s="144" t="s">
        <v>417</v>
      </c>
      <c r="F95" s="145" t="s">
        <v>418</v>
      </c>
      <c r="G95" s="146" t="s">
        <v>324</v>
      </c>
      <c r="H95" s="147">
        <v>2.5</v>
      </c>
      <c r="I95" s="148">
        <v>675</v>
      </c>
      <c r="J95" s="148">
        <f>ROUND(I95*H95,2)</f>
        <v>1687.5</v>
      </c>
      <c r="K95" s="149"/>
      <c r="L95" s="31"/>
      <c r="M95" s="150" t="s">
        <v>3</v>
      </c>
      <c r="N95" s="151" t="s">
        <v>46</v>
      </c>
      <c r="O95" s="152">
        <v>0</v>
      </c>
      <c r="P95" s="152">
        <f>O95*H95</f>
        <v>0</v>
      </c>
      <c r="Q95" s="152">
        <v>3.0400000000000002E-3</v>
      </c>
      <c r="R95" s="152">
        <f>Q95*H95</f>
        <v>7.6000000000000009E-3</v>
      </c>
      <c r="S95" s="152">
        <v>0</v>
      </c>
      <c r="T95" s="153">
        <f>S95*H95</f>
        <v>0</v>
      </c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R95" s="154" t="s">
        <v>176</v>
      </c>
      <c r="AT95" s="154" t="s">
        <v>133</v>
      </c>
      <c r="AU95" s="154" t="s">
        <v>87</v>
      </c>
      <c r="AY95" s="18" t="s">
        <v>130</v>
      </c>
      <c r="BE95" s="155">
        <f>IF(N95="základní",J95,0)</f>
        <v>0</v>
      </c>
      <c r="BF95" s="155">
        <f>IF(N95="snížená",J95,0)</f>
        <v>1687.5</v>
      </c>
      <c r="BG95" s="155">
        <f>IF(N95="zákl. přenesená",J95,0)</f>
        <v>0</v>
      </c>
      <c r="BH95" s="155">
        <f>IF(N95="sníž. přenesená",J95,0)</f>
        <v>0</v>
      </c>
      <c r="BI95" s="155">
        <f>IF(N95="nulová",J95,0)</f>
        <v>0</v>
      </c>
      <c r="BJ95" s="18" t="s">
        <v>87</v>
      </c>
      <c r="BK95" s="155">
        <f>ROUND(I95*H95,2)</f>
        <v>1687.5</v>
      </c>
      <c r="BL95" s="18" t="s">
        <v>176</v>
      </c>
      <c r="BM95" s="154" t="s">
        <v>419</v>
      </c>
    </row>
    <row r="96" spans="1:65" s="12" customFormat="1" ht="22.8" customHeight="1">
      <c r="B96" s="129"/>
      <c r="D96" s="130" t="s">
        <v>73</v>
      </c>
      <c r="E96" s="139" t="s">
        <v>420</v>
      </c>
      <c r="F96" s="139" t="s">
        <v>421</v>
      </c>
      <c r="J96" s="140">
        <f>BK96</f>
        <v>-80464</v>
      </c>
      <c r="L96" s="129"/>
      <c r="M96" s="133"/>
      <c r="N96" s="134"/>
      <c r="O96" s="134"/>
      <c r="P96" s="135">
        <f>SUM(P97:P99)</f>
        <v>0</v>
      </c>
      <c r="Q96" s="134"/>
      <c r="R96" s="135">
        <f>SUM(R97:R99)</f>
        <v>7.6060000000000003E-2</v>
      </c>
      <c r="S96" s="134"/>
      <c r="T96" s="136">
        <f>SUM(T97:T99)</f>
        <v>0</v>
      </c>
      <c r="AR96" s="130" t="s">
        <v>87</v>
      </c>
      <c r="AT96" s="137" t="s">
        <v>73</v>
      </c>
      <c r="AU96" s="137" t="s">
        <v>81</v>
      </c>
      <c r="AY96" s="130" t="s">
        <v>130</v>
      </c>
      <c r="BK96" s="138">
        <f>SUM(BK97:BK99)</f>
        <v>-80464</v>
      </c>
    </row>
    <row r="97" spans="1:65" s="2" customFormat="1" ht="14.4" customHeight="1">
      <c r="A97" s="30"/>
      <c r="B97" s="141"/>
      <c r="C97" s="142" t="s">
        <v>131</v>
      </c>
      <c r="D97" s="191" t="s">
        <v>133</v>
      </c>
      <c r="E97" s="144" t="s">
        <v>422</v>
      </c>
      <c r="F97" s="145" t="s">
        <v>423</v>
      </c>
      <c r="G97" s="146" t="s">
        <v>324</v>
      </c>
      <c r="H97" s="147">
        <v>76</v>
      </c>
      <c r="I97" s="148">
        <v>-496</v>
      </c>
      <c r="J97" s="148">
        <f>ROUND(I97*H97,2)</f>
        <v>-37696</v>
      </c>
      <c r="K97" s="149"/>
      <c r="L97" s="31"/>
      <c r="M97" s="150" t="s">
        <v>3</v>
      </c>
      <c r="N97" s="151" t="s">
        <v>46</v>
      </c>
      <c r="O97" s="152">
        <v>0</v>
      </c>
      <c r="P97" s="152">
        <f>O97*H97</f>
        <v>0</v>
      </c>
      <c r="Q97" s="152">
        <v>4.4999999999999999E-4</v>
      </c>
      <c r="R97" s="152">
        <f>Q97*H97</f>
        <v>3.4200000000000001E-2</v>
      </c>
      <c r="S97" s="152">
        <v>0</v>
      </c>
      <c r="T97" s="153">
        <f>S97*H97</f>
        <v>0</v>
      </c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R97" s="154" t="s">
        <v>176</v>
      </c>
      <c r="AT97" s="154" t="s">
        <v>133</v>
      </c>
      <c r="AU97" s="154" t="s">
        <v>87</v>
      </c>
      <c r="AY97" s="18" t="s">
        <v>130</v>
      </c>
      <c r="BE97" s="155">
        <f>IF(N97="základní",J97,0)</f>
        <v>0</v>
      </c>
      <c r="BF97" s="155">
        <f>IF(N97="snížená",J97,0)</f>
        <v>-37696</v>
      </c>
      <c r="BG97" s="155">
        <f>IF(N97="zákl. přenesená",J97,0)</f>
        <v>0</v>
      </c>
      <c r="BH97" s="155">
        <f>IF(N97="sníž. přenesená",J97,0)</f>
        <v>0</v>
      </c>
      <c r="BI97" s="155">
        <f>IF(N97="nulová",J97,0)</f>
        <v>0</v>
      </c>
      <c r="BJ97" s="18" t="s">
        <v>87</v>
      </c>
      <c r="BK97" s="155">
        <f>ROUND(I97*H97,2)</f>
        <v>-37696</v>
      </c>
      <c r="BL97" s="18" t="s">
        <v>176</v>
      </c>
      <c r="BM97" s="154" t="s">
        <v>424</v>
      </c>
    </row>
    <row r="98" spans="1:65" s="2" customFormat="1" ht="14.4" customHeight="1">
      <c r="A98" s="30"/>
      <c r="B98" s="141"/>
      <c r="C98" s="142" t="s">
        <v>137</v>
      </c>
      <c r="D98" s="191" t="s">
        <v>133</v>
      </c>
      <c r="E98" s="144" t="s">
        <v>425</v>
      </c>
      <c r="F98" s="145" t="s">
        <v>426</v>
      </c>
      <c r="G98" s="146" t="s">
        <v>324</v>
      </c>
      <c r="H98" s="147">
        <v>50</v>
      </c>
      <c r="I98" s="148">
        <v>-558</v>
      </c>
      <c r="J98" s="148">
        <f>ROUND(I98*H98,2)</f>
        <v>-27900</v>
      </c>
      <c r="K98" s="149"/>
      <c r="L98" s="31"/>
      <c r="M98" s="150" t="s">
        <v>3</v>
      </c>
      <c r="N98" s="151" t="s">
        <v>46</v>
      </c>
      <c r="O98" s="152">
        <v>0</v>
      </c>
      <c r="P98" s="152">
        <f>O98*H98</f>
        <v>0</v>
      </c>
      <c r="Q98" s="152">
        <v>5.5999999999999995E-4</v>
      </c>
      <c r="R98" s="152">
        <f>Q98*H98</f>
        <v>2.7999999999999997E-2</v>
      </c>
      <c r="S98" s="152">
        <v>0</v>
      </c>
      <c r="T98" s="153">
        <f>S98*H98</f>
        <v>0</v>
      </c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R98" s="154" t="s">
        <v>176</v>
      </c>
      <c r="AT98" s="154" t="s">
        <v>133</v>
      </c>
      <c r="AU98" s="154" t="s">
        <v>87</v>
      </c>
      <c r="AY98" s="18" t="s">
        <v>130</v>
      </c>
      <c r="BE98" s="155">
        <f>IF(N98="základní",J98,0)</f>
        <v>0</v>
      </c>
      <c r="BF98" s="155">
        <f>IF(N98="snížená",J98,0)</f>
        <v>-27900</v>
      </c>
      <c r="BG98" s="155">
        <f>IF(N98="zákl. přenesená",J98,0)</f>
        <v>0</v>
      </c>
      <c r="BH98" s="155">
        <f>IF(N98="sníž. přenesená",J98,0)</f>
        <v>0</v>
      </c>
      <c r="BI98" s="155">
        <f>IF(N98="nulová",J98,0)</f>
        <v>0</v>
      </c>
      <c r="BJ98" s="18" t="s">
        <v>87</v>
      </c>
      <c r="BK98" s="155">
        <f>ROUND(I98*H98,2)</f>
        <v>-27900</v>
      </c>
      <c r="BL98" s="18" t="s">
        <v>176</v>
      </c>
      <c r="BM98" s="154" t="s">
        <v>427</v>
      </c>
    </row>
    <row r="99" spans="1:65" s="2" customFormat="1" ht="22.2" customHeight="1">
      <c r="A99" s="30"/>
      <c r="B99" s="141"/>
      <c r="C99" s="142" t="s">
        <v>228</v>
      </c>
      <c r="D99" s="191" t="s">
        <v>133</v>
      </c>
      <c r="E99" s="144" t="s">
        <v>428</v>
      </c>
      <c r="F99" s="145" t="s">
        <v>429</v>
      </c>
      <c r="G99" s="146" t="s">
        <v>324</v>
      </c>
      <c r="H99" s="147">
        <v>126</v>
      </c>
      <c r="I99" s="148">
        <v>-118</v>
      </c>
      <c r="J99" s="148">
        <f>ROUND(I99*H99,2)</f>
        <v>-14868</v>
      </c>
      <c r="K99" s="149"/>
      <c r="L99" s="31"/>
      <c r="M99" s="150" t="s">
        <v>3</v>
      </c>
      <c r="N99" s="151" t="s">
        <v>46</v>
      </c>
      <c r="O99" s="152">
        <v>0</v>
      </c>
      <c r="P99" s="152">
        <f>O99*H99</f>
        <v>0</v>
      </c>
      <c r="Q99" s="152">
        <v>1.1E-4</v>
      </c>
      <c r="R99" s="152">
        <f>Q99*H99</f>
        <v>1.3860000000000001E-2</v>
      </c>
      <c r="S99" s="152">
        <v>0</v>
      </c>
      <c r="T99" s="153">
        <f>S99*H99</f>
        <v>0</v>
      </c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R99" s="154" t="s">
        <v>176</v>
      </c>
      <c r="AT99" s="154" t="s">
        <v>133</v>
      </c>
      <c r="AU99" s="154" t="s">
        <v>87</v>
      </c>
      <c r="AY99" s="18" t="s">
        <v>130</v>
      </c>
      <c r="BE99" s="155">
        <f>IF(N99="základní",J99,0)</f>
        <v>0</v>
      </c>
      <c r="BF99" s="155">
        <f>IF(N99="snížená",J99,0)</f>
        <v>-14868</v>
      </c>
      <c r="BG99" s="155">
        <f>IF(N99="zákl. přenesená",J99,0)</f>
        <v>0</v>
      </c>
      <c r="BH99" s="155">
        <f>IF(N99="sníž. přenesená",J99,0)</f>
        <v>0</v>
      </c>
      <c r="BI99" s="155">
        <f>IF(N99="nulová",J99,0)</f>
        <v>0</v>
      </c>
      <c r="BJ99" s="18" t="s">
        <v>87</v>
      </c>
      <c r="BK99" s="155">
        <f>ROUND(I99*H99,2)</f>
        <v>-14868</v>
      </c>
      <c r="BL99" s="18" t="s">
        <v>176</v>
      </c>
      <c r="BM99" s="154" t="s">
        <v>430</v>
      </c>
    </row>
    <row r="100" spans="1:65" s="12" customFormat="1" ht="22.8" customHeight="1">
      <c r="B100" s="129"/>
      <c r="D100" s="130" t="s">
        <v>73</v>
      </c>
      <c r="E100" s="139" t="s">
        <v>431</v>
      </c>
      <c r="F100" s="139" t="s">
        <v>432</v>
      </c>
      <c r="J100" s="140">
        <f>BK100</f>
        <v>-23898</v>
      </c>
      <c r="L100" s="129"/>
      <c r="M100" s="133"/>
      <c r="N100" s="134"/>
      <c r="O100" s="134"/>
      <c r="P100" s="135">
        <f>SUM(P101:P103)</f>
        <v>0</v>
      </c>
      <c r="Q100" s="134"/>
      <c r="R100" s="135">
        <f>SUM(R101:R103)</f>
        <v>1.4279999999999999E-2</v>
      </c>
      <c r="S100" s="134"/>
      <c r="T100" s="136">
        <f>SUM(T101:T103)</f>
        <v>0</v>
      </c>
      <c r="AR100" s="130" t="s">
        <v>87</v>
      </c>
      <c r="AT100" s="137" t="s">
        <v>73</v>
      </c>
      <c r="AU100" s="137" t="s">
        <v>81</v>
      </c>
      <c r="AY100" s="130" t="s">
        <v>130</v>
      </c>
      <c r="BK100" s="138">
        <f>SUM(BK101:BK103)</f>
        <v>-23898</v>
      </c>
    </row>
    <row r="101" spans="1:65" s="2" customFormat="1" ht="19.8" customHeight="1">
      <c r="A101" s="30"/>
      <c r="B101" s="141"/>
      <c r="C101" s="142" t="s">
        <v>390</v>
      </c>
      <c r="D101" s="191" t="s">
        <v>133</v>
      </c>
      <c r="E101" s="144" t="s">
        <v>433</v>
      </c>
      <c r="F101" s="145" t="s">
        <v>434</v>
      </c>
      <c r="G101" s="146" t="s">
        <v>311</v>
      </c>
      <c r="H101" s="147">
        <v>14</v>
      </c>
      <c r="I101" s="148">
        <v>-429</v>
      </c>
      <c r="J101" s="148">
        <f>ROUND(I101*H101,2)</f>
        <v>-6006</v>
      </c>
      <c r="K101" s="149"/>
      <c r="L101" s="31"/>
      <c r="M101" s="150" t="s">
        <v>3</v>
      </c>
      <c r="N101" s="151" t="s">
        <v>46</v>
      </c>
      <c r="O101" s="152">
        <v>0</v>
      </c>
      <c r="P101" s="152">
        <f>O101*H101</f>
        <v>0</v>
      </c>
      <c r="Q101" s="152">
        <v>1.3999999999999999E-4</v>
      </c>
      <c r="R101" s="152">
        <f>Q101*H101</f>
        <v>1.9599999999999999E-3</v>
      </c>
      <c r="S101" s="152">
        <v>0</v>
      </c>
      <c r="T101" s="153">
        <f>S101*H101</f>
        <v>0</v>
      </c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R101" s="154" t="s">
        <v>176</v>
      </c>
      <c r="AT101" s="154" t="s">
        <v>133</v>
      </c>
      <c r="AU101" s="154" t="s">
        <v>87</v>
      </c>
      <c r="AY101" s="18" t="s">
        <v>130</v>
      </c>
      <c r="BE101" s="155">
        <f>IF(N101="základní",J101,0)</f>
        <v>0</v>
      </c>
      <c r="BF101" s="155">
        <f>IF(N101="snížená",J101,0)</f>
        <v>-6006</v>
      </c>
      <c r="BG101" s="155">
        <f>IF(N101="zákl. přenesená",J101,0)</f>
        <v>0</v>
      </c>
      <c r="BH101" s="155">
        <f>IF(N101="sníž. přenesená",J101,0)</f>
        <v>0</v>
      </c>
      <c r="BI101" s="155">
        <f>IF(N101="nulová",J101,0)</f>
        <v>0</v>
      </c>
      <c r="BJ101" s="18" t="s">
        <v>87</v>
      </c>
      <c r="BK101" s="155">
        <f>ROUND(I101*H101,2)</f>
        <v>-6006</v>
      </c>
      <c r="BL101" s="18" t="s">
        <v>176</v>
      </c>
      <c r="BM101" s="154" t="s">
        <v>435</v>
      </c>
    </row>
    <row r="102" spans="1:65" s="2" customFormat="1" ht="19.8" customHeight="1">
      <c r="A102" s="30"/>
      <c r="B102" s="141"/>
      <c r="C102" s="142" t="s">
        <v>266</v>
      </c>
      <c r="D102" s="191" t="s">
        <v>133</v>
      </c>
      <c r="E102" s="144" t="s">
        <v>436</v>
      </c>
      <c r="F102" s="145" t="s">
        <v>437</v>
      </c>
      <c r="G102" s="146" t="s">
        <v>311</v>
      </c>
      <c r="H102" s="147">
        <v>14</v>
      </c>
      <c r="I102" s="148">
        <v>-1000</v>
      </c>
      <c r="J102" s="148">
        <f>ROUND(I102*H102,2)</f>
        <v>-14000</v>
      </c>
      <c r="K102" s="149"/>
      <c r="L102" s="31"/>
      <c r="M102" s="150" t="s">
        <v>3</v>
      </c>
      <c r="N102" s="151" t="s">
        <v>46</v>
      </c>
      <c r="O102" s="152">
        <v>0</v>
      </c>
      <c r="P102" s="152">
        <f>O102*H102</f>
        <v>0</v>
      </c>
      <c r="Q102" s="152">
        <v>6.9999999999999999E-4</v>
      </c>
      <c r="R102" s="152">
        <f>Q102*H102</f>
        <v>9.7999999999999997E-3</v>
      </c>
      <c r="S102" s="152">
        <v>0</v>
      </c>
      <c r="T102" s="153">
        <f>S102*H102</f>
        <v>0</v>
      </c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R102" s="154" t="s">
        <v>176</v>
      </c>
      <c r="AT102" s="154" t="s">
        <v>133</v>
      </c>
      <c r="AU102" s="154" t="s">
        <v>87</v>
      </c>
      <c r="AY102" s="18" t="s">
        <v>130</v>
      </c>
      <c r="BE102" s="155">
        <f>IF(N102="základní",J102,0)</f>
        <v>0</v>
      </c>
      <c r="BF102" s="155">
        <f>IF(N102="snížená",J102,0)</f>
        <v>-14000</v>
      </c>
      <c r="BG102" s="155">
        <f>IF(N102="zákl. přenesená",J102,0)</f>
        <v>0</v>
      </c>
      <c r="BH102" s="155">
        <f>IF(N102="sníž. přenesená",J102,0)</f>
        <v>0</v>
      </c>
      <c r="BI102" s="155">
        <f>IF(N102="nulová",J102,0)</f>
        <v>0</v>
      </c>
      <c r="BJ102" s="18" t="s">
        <v>87</v>
      </c>
      <c r="BK102" s="155">
        <f>ROUND(I102*H102,2)</f>
        <v>-14000</v>
      </c>
      <c r="BL102" s="18" t="s">
        <v>176</v>
      </c>
      <c r="BM102" s="154" t="s">
        <v>438</v>
      </c>
    </row>
    <row r="103" spans="1:65" s="2" customFormat="1" ht="14.4" customHeight="1">
      <c r="A103" s="30"/>
      <c r="B103" s="141"/>
      <c r="C103" s="142" t="s">
        <v>374</v>
      </c>
      <c r="D103" s="191" t="s">
        <v>133</v>
      </c>
      <c r="E103" s="144" t="s">
        <v>439</v>
      </c>
      <c r="F103" s="145" t="s">
        <v>440</v>
      </c>
      <c r="G103" s="146" t="s">
        <v>311</v>
      </c>
      <c r="H103" s="147">
        <v>14</v>
      </c>
      <c r="I103" s="148">
        <v>-278</v>
      </c>
      <c r="J103" s="148">
        <f>ROUND(I103*H103,2)</f>
        <v>-3892</v>
      </c>
      <c r="K103" s="149"/>
      <c r="L103" s="31"/>
      <c r="M103" s="150" t="s">
        <v>3</v>
      </c>
      <c r="N103" s="151" t="s">
        <v>46</v>
      </c>
      <c r="O103" s="152">
        <v>0</v>
      </c>
      <c r="P103" s="152">
        <f>O103*H103</f>
        <v>0</v>
      </c>
      <c r="Q103" s="152">
        <v>1.8000000000000001E-4</v>
      </c>
      <c r="R103" s="152">
        <f>Q103*H103</f>
        <v>2.5200000000000001E-3</v>
      </c>
      <c r="S103" s="152">
        <v>0</v>
      </c>
      <c r="T103" s="153">
        <f>S103*H103</f>
        <v>0</v>
      </c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R103" s="154" t="s">
        <v>176</v>
      </c>
      <c r="AT103" s="154" t="s">
        <v>133</v>
      </c>
      <c r="AU103" s="154" t="s">
        <v>87</v>
      </c>
      <c r="AY103" s="18" t="s">
        <v>130</v>
      </c>
      <c r="BE103" s="155">
        <f>IF(N103="základní",J103,0)</f>
        <v>0</v>
      </c>
      <c r="BF103" s="155">
        <f>IF(N103="snížená",J103,0)</f>
        <v>-3892</v>
      </c>
      <c r="BG103" s="155">
        <f>IF(N103="zákl. přenesená",J103,0)</f>
        <v>0</v>
      </c>
      <c r="BH103" s="155">
        <f>IF(N103="sníž. přenesená",J103,0)</f>
        <v>0</v>
      </c>
      <c r="BI103" s="155">
        <f>IF(N103="nulová",J103,0)</f>
        <v>0</v>
      </c>
      <c r="BJ103" s="18" t="s">
        <v>87</v>
      </c>
      <c r="BK103" s="155">
        <f>ROUND(I103*H103,2)</f>
        <v>-3892</v>
      </c>
      <c r="BL103" s="18" t="s">
        <v>176</v>
      </c>
      <c r="BM103" s="154" t="s">
        <v>441</v>
      </c>
    </row>
    <row r="104" spans="1:65" s="12" customFormat="1" ht="22.8" customHeight="1">
      <c r="B104" s="129"/>
      <c r="D104" s="130" t="s">
        <v>73</v>
      </c>
      <c r="E104" s="139" t="s">
        <v>442</v>
      </c>
      <c r="F104" s="139" t="s">
        <v>443</v>
      </c>
      <c r="J104" s="140">
        <f>BK104</f>
        <v>-83600</v>
      </c>
      <c r="L104" s="129"/>
      <c r="M104" s="133"/>
      <c r="N104" s="134"/>
      <c r="O104" s="134"/>
      <c r="P104" s="135">
        <f>SUM(P105:P111)</f>
        <v>0</v>
      </c>
      <c r="Q104" s="134"/>
      <c r="R104" s="135">
        <f>SUM(R105:R111)</f>
        <v>0.56257999999999997</v>
      </c>
      <c r="S104" s="134"/>
      <c r="T104" s="136">
        <f>SUM(T105:T111)</f>
        <v>0</v>
      </c>
      <c r="AR104" s="130" t="s">
        <v>87</v>
      </c>
      <c r="AT104" s="137" t="s">
        <v>73</v>
      </c>
      <c r="AU104" s="137" t="s">
        <v>81</v>
      </c>
      <c r="AY104" s="130" t="s">
        <v>130</v>
      </c>
      <c r="BK104" s="138">
        <f>SUM(BK105:BK111)</f>
        <v>-83600</v>
      </c>
    </row>
    <row r="105" spans="1:65" s="2" customFormat="1" ht="22.2" customHeight="1">
      <c r="A105" s="30"/>
      <c r="B105" s="141"/>
      <c r="C105" s="142" t="s">
        <v>170</v>
      </c>
      <c r="D105" s="191" t="s">
        <v>133</v>
      </c>
      <c r="E105" s="144" t="s">
        <v>444</v>
      </c>
      <c r="F105" s="145" t="s">
        <v>445</v>
      </c>
      <c r="G105" s="146" t="s">
        <v>311</v>
      </c>
      <c r="H105" s="147">
        <v>1</v>
      </c>
      <c r="I105" s="148">
        <v>-2500</v>
      </c>
      <c r="J105" s="148">
        <f t="shared" ref="J105:J111" si="0">ROUND(I105*H105,2)</f>
        <v>-2500</v>
      </c>
      <c r="K105" s="149"/>
      <c r="L105" s="31"/>
      <c r="M105" s="150" t="s">
        <v>3</v>
      </c>
      <c r="N105" s="151" t="s">
        <v>46</v>
      </c>
      <c r="O105" s="152">
        <v>0</v>
      </c>
      <c r="P105" s="152">
        <f t="shared" ref="P105:P111" si="1">O105*H105</f>
        <v>0</v>
      </c>
      <c r="Q105" s="152">
        <v>1.048E-2</v>
      </c>
      <c r="R105" s="152">
        <f t="shared" ref="R105:R111" si="2">Q105*H105</f>
        <v>1.048E-2</v>
      </c>
      <c r="S105" s="152">
        <v>0</v>
      </c>
      <c r="T105" s="153">
        <f t="shared" ref="T105:T111" si="3">S105*H105</f>
        <v>0</v>
      </c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R105" s="154" t="s">
        <v>176</v>
      </c>
      <c r="AT105" s="154" t="s">
        <v>133</v>
      </c>
      <c r="AU105" s="154" t="s">
        <v>87</v>
      </c>
      <c r="AY105" s="18" t="s">
        <v>130</v>
      </c>
      <c r="BE105" s="155">
        <f t="shared" ref="BE105:BE111" si="4">IF(N105="základní",J105,0)</f>
        <v>0</v>
      </c>
      <c r="BF105" s="155">
        <f t="shared" ref="BF105:BF111" si="5">IF(N105="snížená",J105,0)</f>
        <v>-2500</v>
      </c>
      <c r="BG105" s="155">
        <f t="shared" ref="BG105:BG111" si="6">IF(N105="zákl. přenesená",J105,0)</f>
        <v>0</v>
      </c>
      <c r="BH105" s="155">
        <f t="shared" ref="BH105:BH111" si="7">IF(N105="sníž. přenesená",J105,0)</f>
        <v>0</v>
      </c>
      <c r="BI105" s="155">
        <f t="shared" ref="BI105:BI111" si="8">IF(N105="nulová",J105,0)</f>
        <v>0</v>
      </c>
      <c r="BJ105" s="18" t="s">
        <v>87</v>
      </c>
      <c r="BK105" s="155">
        <f t="shared" ref="BK105:BK111" si="9">ROUND(I105*H105,2)</f>
        <v>-2500</v>
      </c>
      <c r="BL105" s="18" t="s">
        <v>176</v>
      </c>
      <c r="BM105" s="154" t="s">
        <v>446</v>
      </c>
    </row>
    <row r="106" spans="1:65" s="2" customFormat="1" ht="22.2" customHeight="1">
      <c r="A106" s="30"/>
      <c r="B106" s="141"/>
      <c r="C106" s="142" t="s">
        <v>212</v>
      </c>
      <c r="D106" s="191" t="s">
        <v>133</v>
      </c>
      <c r="E106" s="144" t="s">
        <v>447</v>
      </c>
      <c r="F106" s="145" t="s">
        <v>448</v>
      </c>
      <c r="G106" s="146" t="s">
        <v>311</v>
      </c>
      <c r="H106" s="147">
        <v>2</v>
      </c>
      <c r="I106" s="148">
        <v>-5800</v>
      </c>
      <c r="J106" s="148">
        <f t="shared" si="0"/>
        <v>-11600</v>
      </c>
      <c r="K106" s="149"/>
      <c r="L106" s="31"/>
      <c r="M106" s="150" t="s">
        <v>3</v>
      </c>
      <c r="N106" s="151" t="s">
        <v>46</v>
      </c>
      <c r="O106" s="152">
        <v>0</v>
      </c>
      <c r="P106" s="152">
        <f t="shared" si="1"/>
        <v>0</v>
      </c>
      <c r="Q106" s="152">
        <v>3.1539999999999999E-2</v>
      </c>
      <c r="R106" s="152">
        <f t="shared" si="2"/>
        <v>6.3079999999999997E-2</v>
      </c>
      <c r="S106" s="152">
        <v>0</v>
      </c>
      <c r="T106" s="153">
        <f t="shared" si="3"/>
        <v>0</v>
      </c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R106" s="154" t="s">
        <v>176</v>
      </c>
      <c r="AT106" s="154" t="s">
        <v>133</v>
      </c>
      <c r="AU106" s="154" t="s">
        <v>87</v>
      </c>
      <c r="AY106" s="18" t="s">
        <v>130</v>
      </c>
      <c r="BE106" s="155">
        <f t="shared" si="4"/>
        <v>0</v>
      </c>
      <c r="BF106" s="155">
        <f t="shared" si="5"/>
        <v>-11600</v>
      </c>
      <c r="BG106" s="155">
        <f t="shared" si="6"/>
        <v>0</v>
      </c>
      <c r="BH106" s="155">
        <f t="shared" si="7"/>
        <v>0</v>
      </c>
      <c r="BI106" s="155">
        <f t="shared" si="8"/>
        <v>0</v>
      </c>
      <c r="BJ106" s="18" t="s">
        <v>87</v>
      </c>
      <c r="BK106" s="155">
        <f t="shared" si="9"/>
        <v>-11600</v>
      </c>
      <c r="BL106" s="18" t="s">
        <v>176</v>
      </c>
      <c r="BM106" s="154" t="s">
        <v>449</v>
      </c>
    </row>
    <row r="107" spans="1:65" s="2" customFormat="1" ht="22.2" customHeight="1">
      <c r="A107" s="30"/>
      <c r="B107" s="141"/>
      <c r="C107" s="142" t="s">
        <v>450</v>
      </c>
      <c r="D107" s="191" t="s">
        <v>133</v>
      </c>
      <c r="E107" s="144" t="s">
        <v>451</v>
      </c>
      <c r="F107" s="145" t="s">
        <v>452</v>
      </c>
      <c r="G107" s="146" t="s">
        <v>311</v>
      </c>
      <c r="H107" s="147">
        <v>6</v>
      </c>
      <c r="I107" s="148">
        <v>-6000</v>
      </c>
      <c r="J107" s="148">
        <f t="shared" si="0"/>
        <v>-36000</v>
      </c>
      <c r="K107" s="149"/>
      <c r="L107" s="31"/>
      <c r="M107" s="150" t="s">
        <v>3</v>
      </c>
      <c r="N107" s="151" t="s">
        <v>46</v>
      </c>
      <c r="O107" s="152">
        <v>0</v>
      </c>
      <c r="P107" s="152">
        <f t="shared" si="1"/>
        <v>0</v>
      </c>
      <c r="Q107" s="152">
        <v>3.7199999999999997E-2</v>
      </c>
      <c r="R107" s="152">
        <f t="shared" si="2"/>
        <v>0.22319999999999998</v>
      </c>
      <c r="S107" s="152">
        <v>0</v>
      </c>
      <c r="T107" s="153">
        <f t="shared" si="3"/>
        <v>0</v>
      </c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R107" s="154" t="s">
        <v>176</v>
      </c>
      <c r="AT107" s="154" t="s">
        <v>133</v>
      </c>
      <c r="AU107" s="154" t="s">
        <v>87</v>
      </c>
      <c r="AY107" s="18" t="s">
        <v>130</v>
      </c>
      <c r="BE107" s="155">
        <f t="shared" si="4"/>
        <v>0</v>
      </c>
      <c r="BF107" s="155">
        <f t="shared" si="5"/>
        <v>-36000</v>
      </c>
      <c r="BG107" s="155">
        <f t="shared" si="6"/>
        <v>0</v>
      </c>
      <c r="BH107" s="155">
        <f t="shared" si="7"/>
        <v>0</v>
      </c>
      <c r="BI107" s="155">
        <f t="shared" si="8"/>
        <v>0</v>
      </c>
      <c r="BJ107" s="18" t="s">
        <v>87</v>
      </c>
      <c r="BK107" s="155">
        <f t="shared" si="9"/>
        <v>-36000</v>
      </c>
      <c r="BL107" s="18" t="s">
        <v>176</v>
      </c>
      <c r="BM107" s="154" t="s">
        <v>453</v>
      </c>
    </row>
    <row r="108" spans="1:65" s="2" customFormat="1" ht="22.2" customHeight="1">
      <c r="A108" s="30"/>
      <c r="B108" s="141"/>
      <c r="C108" s="142" t="s">
        <v>9</v>
      </c>
      <c r="D108" s="191" t="s">
        <v>133</v>
      </c>
      <c r="E108" s="144" t="s">
        <v>454</v>
      </c>
      <c r="F108" s="145" t="s">
        <v>455</v>
      </c>
      <c r="G108" s="146" t="s">
        <v>311</v>
      </c>
      <c r="H108" s="147">
        <v>1</v>
      </c>
      <c r="I108" s="148">
        <v>-7500</v>
      </c>
      <c r="J108" s="148">
        <f t="shared" si="0"/>
        <v>-7500</v>
      </c>
      <c r="K108" s="149"/>
      <c r="L108" s="31"/>
      <c r="M108" s="150" t="s">
        <v>3</v>
      </c>
      <c r="N108" s="151" t="s">
        <v>46</v>
      </c>
      <c r="O108" s="152">
        <v>0</v>
      </c>
      <c r="P108" s="152">
        <f t="shared" si="1"/>
        <v>0</v>
      </c>
      <c r="Q108" s="152">
        <v>5.4359999999999999E-2</v>
      </c>
      <c r="R108" s="152">
        <f t="shared" si="2"/>
        <v>5.4359999999999999E-2</v>
      </c>
      <c r="S108" s="152">
        <v>0</v>
      </c>
      <c r="T108" s="153">
        <f t="shared" si="3"/>
        <v>0</v>
      </c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R108" s="154" t="s">
        <v>176</v>
      </c>
      <c r="AT108" s="154" t="s">
        <v>133</v>
      </c>
      <c r="AU108" s="154" t="s">
        <v>87</v>
      </c>
      <c r="AY108" s="18" t="s">
        <v>130</v>
      </c>
      <c r="BE108" s="155">
        <f t="shared" si="4"/>
        <v>0</v>
      </c>
      <c r="BF108" s="155">
        <f t="shared" si="5"/>
        <v>-7500</v>
      </c>
      <c r="BG108" s="155">
        <f t="shared" si="6"/>
        <v>0</v>
      </c>
      <c r="BH108" s="155">
        <f t="shared" si="7"/>
        <v>0</v>
      </c>
      <c r="BI108" s="155">
        <f t="shared" si="8"/>
        <v>0</v>
      </c>
      <c r="BJ108" s="18" t="s">
        <v>87</v>
      </c>
      <c r="BK108" s="155">
        <f t="shared" si="9"/>
        <v>-7500</v>
      </c>
      <c r="BL108" s="18" t="s">
        <v>176</v>
      </c>
      <c r="BM108" s="154" t="s">
        <v>456</v>
      </c>
    </row>
    <row r="109" spans="1:65" s="2" customFormat="1" ht="22.2" customHeight="1">
      <c r="A109" s="30"/>
      <c r="B109" s="141"/>
      <c r="C109" s="142" t="s">
        <v>457</v>
      </c>
      <c r="D109" s="191" t="s">
        <v>133</v>
      </c>
      <c r="E109" s="144" t="s">
        <v>458</v>
      </c>
      <c r="F109" s="145" t="s">
        <v>459</v>
      </c>
      <c r="G109" s="146" t="s">
        <v>311</v>
      </c>
      <c r="H109" s="147">
        <v>1</v>
      </c>
      <c r="I109" s="148">
        <v>-8500</v>
      </c>
      <c r="J109" s="148">
        <f t="shared" si="0"/>
        <v>-8500</v>
      </c>
      <c r="K109" s="149"/>
      <c r="L109" s="31"/>
      <c r="M109" s="150" t="s">
        <v>3</v>
      </c>
      <c r="N109" s="151" t="s">
        <v>46</v>
      </c>
      <c r="O109" s="152">
        <v>0</v>
      </c>
      <c r="P109" s="152">
        <f t="shared" si="1"/>
        <v>0</v>
      </c>
      <c r="Q109" s="152">
        <v>6.198E-2</v>
      </c>
      <c r="R109" s="152">
        <f t="shared" si="2"/>
        <v>6.198E-2</v>
      </c>
      <c r="S109" s="152">
        <v>0</v>
      </c>
      <c r="T109" s="153">
        <f t="shared" si="3"/>
        <v>0</v>
      </c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R109" s="154" t="s">
        <v>176</v>
      </c>
      <c r="AT109" s="154" t="s">
        <v>133</v>
      </c>
      <c r="AU109" s="154" t="s">
        <v>87</v>
      </c>
      <c r="AY109" s="18" t="s">
        <v>130</v>
      </c>
      <c r="BE109" s="155">
        <f t="shared" si="4"/>
        <v>0</v>
      </c>
      <c r="BF109" s="155">
        <f t="shared" si="5"/>
        <v>-8500</v>
      </c>
      <c r="BG109" s="155">
        <f t="shared" si="6"/>
        <v>0</v>
      </c>
      <c r="BH109" s="155">
        <f t="shared" si="7"/>
        <v>0</v>
      </c>
      <c r="BI109" s="155">
        <f t="shared" si="8"/>
        <v>0</v>
      </c>
      <c r="BJ109" s="18" t="s">
        <v>87</v>
      </c>
      <c r="BK109" s="155">
        <f t="shared" si="9"/>
        <v>-8500</v>
      </c>
      <c r="BL109" s="18" t="s">
        <v>176</v>
      </c>
      <c r="BM109" s="154" t="s">
        <v>460</v>
      </c>
    </row>
    <row r="110" spans="1:65" s="2" customFormat="1" ht="22.2" customHeight="1">
      <c r="A110" s="30"/>
      <c r="B110" s="141"/>
      <c r="C110" s="142" t="s">
        <v>461</v>
      </c>
      <c r="D110" s="191" t="s">
        <v>133</v>
      </c>
      <c r="E110" s="144" t="s">
        <v>462</v>
      </c>
      <c r="F110" s="145" t="s">
        <v>463</v>
      </c>
      <c r="G110" s="146" t="s">
        <v>311</v>
      </c>
      <c r="H110" s="147">
        <v>1</v>
      </c>
      <c r="I110" s="148">
        <v>-8500</v>
      </c>
      <c r="J110" s="148">
        <f t="shared" si="0"/>
        <v>-8500</v>
      </c>
      <c r="K110" s="149"/>
      <c r="L110" s="31"/>
      <c r="M110" s="150" t="s">
        <v>3</v>
      </c>
      <c r="N110" s="151" t="s">
        <v>46</v>
      </c>
      <c r="O110" s="152">
        <v>0</v>
      </c>
      <c r="P110" s="152">
        <f t="shared" si="1"/>
        <v>0</v>
      </c>
      <c r="Q110" s="152">
        <v>6.9159999999999999E-2</v>
      </c>
      <c r="R110" s="152">
        <f t="shared" si="2"/>
        <v>6.9159999999999999E-2</v>
      </c>
      <c r="S110" s="152">
        <v>0</v>
      </c>
      <c r="T110" s="153">
        <f t="shared" si="3"/>
        <v>0</v>
      </c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R110" s="154" t="s">
        <v>176</v>
      </c>
      <c r="AT110" s="154" t="s">
        <v>133</v>
      </c>
      <c r="AU110" s="154" t="s">
        <v>87</v>
      </c>
      <c r="AY110" s="18" t="s">
        <v>130</v>
      </c>
      <c r="BE110" s="155">
        <f t="shared" si="4"/>
        <v>0</v>
      </c>
      <c r="BF110" s="155">
        <f t="shared" si="5"/>
        <v>-8500</v>
      </c>
      <c r="BG110" s="155">
        <f t="shared" si="6"/>
        <v>0</v>
      </c>
      <c r="BH110" s="155">
        <f t="shared" si="7"/>
        <v>0</v>
      </c>
      <c r="BI110" s="155">
        <f t="shared" si="8"/>
        <v>0</v>
      </c>
      <c r="BJ110" s="18" t="s">
        <v>87</v>
      </c>
      <c r="BK110" s="155">
        <f t="shared" si="9"/>
        <v>-8500</v>
      </c>
      <c r="BL110" s="18" t="s">
        <v>176</v>
      </c>
      <c r="BM110" s="154" t="s">
        <v>464</v>
      </c>
    </row>
    <row r="111" spans="1:65" s="2" customFormat="1" ht="22.2" customHeight="1">
      <c r="A111" s="30"/>
      <c r="B111" s="141"/>
      <c r="C111" s="142" t="s">
        <v>465</v>
      </c>
      <c r="D111" s="191" t="s">
        <v>133</v>
      </c>
      <c r="E111" s="144" t="s">
        <v>466</v>
      </c>
      <c r="F111" s="145" t="s">
        <v>467</v>
      </c>
      <c r="G111" s="146" t="s">
        <v>311</v>
      </c>
      <c r="H111" s="147">
        <v>1</v>
      </c>
      <c r="I111" s="148">
        <v>-9000</v>
      </c>
      <c r="J111" s="148">
        <f t="shared" si="0"/>
        <v>-9000</v>
      </c>
      <c r="K111" s="149"/>
      <c r="L111" s="31"/>
      <c r="M111" s="150" t="s">
        <v>3</v>
      </c>
      <c r="N111" s="151" t="s">
        <v>46</v>
      </c>
      <c r="O111" s="152">
        <v>0</v>
      </c>
      <c r="P111" s="152">
        <f t="shared" si="1"/>
        <v>0</v>
      </c>
      <c r="Q111" s="152">
        <v>8.0320000000000003E-2</v>
      </c>
      <c r="R111" s="152">
        <f t="shared" si="2"/>
        <v>8.0320000000000003E-2</v>
      </c>
      <c r="S111" s="152">
        <v>0</v>
      </c>
      <c r="T111" s="153">
        <f t="shared" si="3"/>
        <v>0</v>
      </c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R111" s="154" t="s">
        <v>176</v>
      </c>
      <c r="AT111" s="154" t="s">
        <v>133</v>
      </c>
      <c r="AU111" s="154" t="s">
        <v>87</v>
      </c>
      <c r="AY111" s="18" t="s">
        <v>130</v>
      </c>
      <c r="BE111" s="155">
        <f t="shared" si="4"/>
        <v>0</v>
      </c>
      <c r="BF111" s="155">
        <f t="shared" si="5"/>
        <v>-9000</v>
      </c>
      <c r="BG111" s="155">
        <f t="shared" si="6"/>
        <v>0</v>
      </c>
      <c r="BH111" s="155">
        <f t="shared" si="7"/>
        <v>0</v>
      </c>
      <c r="BI111" s="155">
        <f t="shared" si="8"/>
        <v>0</v>
      </c>
      <c r="BJ111" s="18" t="s">
        <v>87</v>
      </c>
      <c r="BK111" s="155">
        <f t="shared" si="9"/>
        <v>-9000</v>
      </c>
      <c r="BL111" s="18" t="s">
        <v>176</v>
      </c>
      <c r="BM111" s="154" t="s">
        <v>468</v>
      </c>
    </row>
    <row r="112" spans="1:65" s="12" customFormat="1" ht="22.8" customHeight="1">
      <c r="B112" s="129"/>
      <c r="D112" s="130" t="s">
        <v>73</v>
      </c>
      <c r="E112" s="139" t="s">
        <v>469</v>
      </c>
      <c r="F112" s="139" t="s">
        <v>470</v>
      </c>
      <c r="J112" s="140">
        <f>BK112</f>
        <v>156712.75</v>
      </c>
      <c r="L112" s="129"/>
      <c r="M112" s="133"/>
      <c r="N112" s="134"/>
      <c r="O112" s="134"/>
      <c r="P112" s="135">
        <f>SUM(P113:P168)</f>
        <v>69.810670000000002</v>
      </c>
      <c r="Q112" s="134"/>
      <c r="R112" s="135">
        <f>SUM(R113:R168)</f>
        <v>0.27055249999999997</v>
      </c>
      <c r="S112" s="134"/>
      <c r="T112" s="136">
        <f>SUM(T113:T168)</f>
        <v>0</v>
      </c>
      <c r="AR112" s="130" t="s">
        <v>87</v>
      </c>
      <c r="AT112" s="137" t="s">
        <v>73</v>
      </c>
      <c r="AU112" s="137" t="s">
        <v>81</v>
      </c>
      <c r="AY112" s="130" t="s">
        <v>130</v>
      </c>
      <c r="BK112" s="138">
        <f>SUM(BK113:BK168)</f>
        <v>156712.75</v>
      </c>
    </row>
    <row r="113" spans="1:65" s="2" customFormat="1" ht="22.2" customHeight="1">
      <c r="A113" s="30"/>
      <c r="B113" s="141"/>
      <c r="C113" s="142" t="s">
        <v>176</v>
      </c>
      <c r="D113" s="207" t="s">
        <v>133</v>
      </c>
      <c r="E113" s="144" t="s">
        <v>471</v>
      </c>
      <c r="F113" s="145" t="s">
        <v>472</v>
      </c>
      <c r="G113" s="146" t="s">
        <v>324</v>
      </c>
      <c r="H113" s="147">
        <v>1935.3</v>
      </c>
      <c r="I113" s="148">
        <v>60</v>
      </c>
      <c r="J113" s="148">
        <f>ROUND(I113*H113,2)</f>
        <v>116118</v>
      </c>
      <c r="K113" s="149"/>
      <c r="L113" s="31"/>
      <c r="M113" s="150" t="s">
        <v>3</v>
      </c>
      <c r="N113" s="151" t="s">
        <v>46</v>
      </c>
      <c r="O113" s="152">
        <v>3.1E-2</v>
      </c>
      <c r="P113" s="152">
        <f>O113*H113</f>
        <v>59.994299999999996</v>
      </c>
      <c r="Q113" s="152">
        <v>1E-4</v>
      </c>
      <c r="R113" s="152">
        <f>Q113*H113</f>
        <v>0.19353000000000001</v>
      </c>
      <c r="S113" s="152">
        <v>0</v>
      </c>
      <c r="T113" s="153">
        <f>S113*H113</f>
        <v>0</v>
      </c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R113" s="154" t="s">
        <v>176</v>
      </c>
      <c r="AT113" s="154" t="s">
        <v>133</v>
      </c>
      <c r="AU113" s="154" t="s">
        <v>87</v>
      </c>
      <c r="AY113" s="18" t="s">
        <v>130</v>
      </c>
      <c r="BE113" s="155">
        <f>IF(N113="základní",J113,0)</f>
        <v>0</v>
      </c>
      <c r="BF113" s="155">
        <f>IF(N113="snížená",J113,0)</f>
        <v>116118</v>
      </c>
      <c r="BG113" s="155">
        <f>IF(N113="zákl. přenesená",J113,0)</f>
        <v>0</v>
      </c>
      <c r="BH113" s="155">
        <f>IF(N113="sníž. přenesená",J113,0)</f>
        <v>0</v>
      </c>
      <c r="BI113" s="155">
        <f>IF(N113="nulová",J113,0)</f>
        <v>0</v>
      </c>
      <c r="BJ113" s="18" t="s">
        <v>87</v>
      </c>
      <c r="BK113" s="155">
        <f>ROUND(I113*H113,2)</f>
        <v>116118</v>
      </c>
      <c r="BL113" s="18" t="s">
        <v>176</v>
      </c>
      <c r="BM113" s="154" t="s">
        <v>473</v>
      </c>
    </row>
    <row r="114" spans="1:65" s="2" customFormat="1">
      <c r="A114" s="30"/>
      <c r="B114" s="31"/>
      <c r="C114" s="30"/>
      <c r="D114" s="156" t="s">
        <v>139</v>
      </c>
      <c r="E114" s="30"/>
      <c r="F114" s="157" t="s">
        <v>474</v>
      </c>
      <c r="G114" s="30"/>
      <c r="H114" s="30"/>
      <c r="I114" s="30"/>
      <c r="J114" s="30"/>
      <c r="K114" s="30"/>
      <c r="L114" s="31"/>
      <c r="M114" s="158"/>
      <c r="N114" s="159"/>
      <c r="O114" s="51"/>
      <c r="P114" s="51"/>
      <c r="Q114" s="51"/>
      <c r="R114" s="51"/>
      <c r="S114" s="51"/>
      <c r="T114" s="52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T114" s="18" t="s">
        <v>139</v>
      </c>
      <c r="AU114" s="18" t="s">
        <v>87</v>
      </c>
    </row>
    <row r="115" spans="1:65" s="16" customFormat="1">
      <c r="B115" s="182"/>
      <c r="D115" s="161" t="s">
        <v>141</v>
      </c>
      <c r="E115" s="183" t="s">
        <v>3</v>
      </c>
      <c r="F115" s="184" t="s">
        <v>166</v>
      </c>
      <c r="H115" s="183" t="s">
        <v>3</v>
      </c>
      <c r="L115" s="182"/>
      <c r="M115" s="185"/>
      <c r="N115" s="186"/>
      <c r="O115" s="186"/>
      <c r="P115" s="186"/>
      <c r="Q115" s="186"/>
      <c r="R115" s="186"/>
      <c r="S115" s="186"/>
      <c r="T115" s="187"/>
      <c r="AT115" s="183" t="s">
        <v>141</v>
      </c>
      <c r="AU115" s="183" t="s">
        <v>87</v>
      </c>
      <c r="AV115" s="16" t="s">
        <v>81</v>
      </c>
      <c r="AW115" s="16" t="s">
        <v>34</v>
      </c>
      <c r="AX115" s="16" t="s">
        <v>74</v>
      </c>
      <c r="AY115" s="183" t="s">
        <v>130</v>
      </c>
    </row>
    <row r="116" spans="1:65" s="16" customFormat="1">
      <c r="B116" s="182"/>
      <c r="D116" s="161" t="s">
        <v>141</v>
      </c>
      <c r="E116" s="183" t="s">
        <v>3</v>
      </c>
      <c r="F116" s="184" t="s">
        <v>475</v>
      </c>
      <c r="H116" s="183" t="s">
        <v>3</v>
      </c>
      <c r="L116" s="182"/>
      <c r="M116" s="185"/>
      <c r="N116" s="186"/>
      <c r="O116" s="186"/>
      <c r="P116" s="186"/>
      <c r="Q116" s="186"/>
      <c r="R116" s="186"/>
      <c r="S116" s="186"/>
      <c r="T116" s="187"/>
      <c r="AT116" s="183" t="s">
        <v>141</v>
      </c>
      <c r="AU116" s="183" t="s">
        <v>87</v>
      </c>
      <c r="AV116" s="16" t="s">
        <v>81</v>
      </c>
      <c r="AW116" s="16" t="s">
        <v>34</v>
      </c>
      <c r="AX116" s="16" t="s">
        <v>74</v>
      </c>
      <c r="AY116" s="183" t="s">
        <v>130</v>
      </c>
    </row>
    <row r="117" spans="1:65" s="16" customFormat="1">
      <c r="B117" s="182"/>
      <c r="D117" s="161" t="s">
        <v>141</v>
      </c>
      <c r="E117" s="183" t="s">
        <v>3</v>
      </c>
      <c r="F117" s="184" t="s">
        <v>181</v>
      </c>
      <c r="H117" s="183" t="s">
        <v>3</v>
      </c>
      <c r="L117" s="182"/>
      <c r="M117" s="185"/>
      <c r="N117" s="186"/>
      <c r="O117" s="186"/>
      <c r="P117" s="186"/>
      <c r="Q117" s="186"/>
      <c r="R117" s="186"/>
      <c r="S117" s="186"/>
      <c r="T117" s="187"/>
      <c r="AT117" s="183" t="s">
        <v>141</v>
      </c>
      <c r="AU117" s="183" t="s">
        <v>87</v>
      </c>
      <c r="AV117" s="16" t="s">
        <v>81</v>
      </c>
      <c r="AW117" s="16" t="s">
        <v>34</v>
      </c>
      <c r="AX117" s="16" t="s">
        <v>74</v>
      </c>
      <c r="AY117" s="183" t="s">
        <v>130</v>
      </c>
    </row>
    <row r="118" spans="1:65" s="13" customFormat="1">
      <c r="B118" s="160"/>
      <c r="D118" s="161" t="s">
        <v>141</v>
      </c>
      <c r="E118" s="162" t="s">
        <v>3</v>
      </c>
      <c r="F118" s="163" t="s">
        <v>184</v>
      </c>
      <c r="H118" s="164">
        <v>1.88</v>
      </c>
      <c r="L118" s="160"/>
      <c r="M118" s="165"/>
      <c r="N118" s="166"/>
      <c r="O118" s="166"/>
      <c r="P118" s="166"/>
      <c r="Q118" s="166"/>
      <c r="R118" s="166"/>
      <c r="S118" s="166"/>
      <c r="T118" s="167"/>
      <c r="AT118" s="162" t="s">
        <v>141</v>
      </c>
      <c r="AU118" s="162" t="s">
        <v>87</v>
      </c>
      <c r="AV118" s="13" t="s">
        <v>87</v>
      </c>
      <c r="AW118" s="13" t="s">
        <v>34</v>
      </c>
      <c r="AX118" s="13" t="s">
        <v>74</v>
      </c>
      <c r="AY118" s="162" t="s">
        <v>130</v>
      </c>
    </row>
    <row r="119" spans="1:65" s="16" customFormat="1">
      <c r="B119" s="182"/>
      <c r="D119" s="161" t="s">
        <v>141</v>
      </c>
      <c r="E119" s="183" t="s">
        <v>3</v>
      </c>
      <c r="F119" s="184" t="s">
        <v>183</v>
      </c>
      <c r="H119" s="183" t="s">
        <v>3</v>
      </c>
      <c r="L119" s="182"/>
      <c r="M119" s="185"/>
      <c r="N119" s="186"/>
      <c r="O119" s="186"/>
      <c r="P119" s="186"/>
      <c r="Q119" s="186"/>
      <c r="R119" s="186"/>
      <c r="S119" s="186"/>
      <c r="T119" s="187"/>
      <c r="AT119" s="183" t="s">
        <v>141</v>
      </c>
      <c r="AU119" s="183" t="s">
        <v>87</v>
      </c>
      <c r="AV119" s="16" t="s">
        <v>81</v>
      </c>
      <c r="AW119" s="16" t="s">
        <v>34</v>
      </c>
      <c r="AX119" s="16" t="s">
        <v>74</v>
      </c>
      <c r="AY119" s="183" t="s">
        <v>130</v>
      </c>
    </row>
    <row r="120" spans="1:65" s="13" customFormat="1">
      <c r="B120" s="160"/>
      <c r="D120" s="161" t="s">
        <v>141</v>
      </c>
      <c r="E120" s="162" t="s">
        <v>3</v>
      </c>
      <c r="F120" s="163" t="s">
        <v>184</v>
      </c>
      <c r="H120" s="164">
        <v>1.88</v>
      </c>
      <c r="L120" s="160"/>
      <c r="M120" s="165"/>
      <c r="N120" s="166"/>
      <c r="O120" s="166"/>
      <c r="P120" s="166"/>
      <c r="Q120" s="166"/>
      <c r="R120" s="166"/>
      <c r="S120" s="166"/>
      <c r="T120" s="167"/>
      <c r="AT120" s="162" t="s">
        <v>141</v>
      </c>
      <c r="AU120" s="162" t="s">
        <v>87</v>
      </c>
      <c r="AV120" s="13" t="s">
        <v>87</v>
      </c>
      <c r="AW120" s="13" t="s">
        <v>34</v>
      </c>
      <c r="AX120" s="13" t="s">
        <v>74</v>
      </c>
      <c r="AY120" s="162" t="s">
        <v>130</v>
      </c>
    </row>
    <row r="121" spans="1:65" s="16" customFormat="1">
      <c r="B121" s="182"/>
      <c r="D121" s="161" t="s">
        <v>141</v>
      </c>
      <c r="E121" s="183" t="s">
        <v>3</v>
      </c>
      <c r="F121" s="184" t="s">
        <v>185</v>
      </c>
      <c r="H121" s="183" t="s">
        <v>3</v>
      </c>
      <c r="L121" s="182"/>
      <c r="M121" s="185"/>
      <c r="N121" s="186"/>
      <c r="O121" s="186"/>
      <c r="P121" s="186"/>
      <c r="Q121" s="186"/>
      <c r="R121" s="186"/>
      <c r="S121" s="186"/>
      <c r="T121" s="187"/>
      <c r="AT121" s="183" t="s">
        <v>141</v>
      </c>
      <c r="AU121" s="183" t="s">
        <v>87</v>
      </c>
      <c r="AV121" s="16" t="s">
        <v>81</v>
      </c>
      <c r="AW121" s="16" t="s">
        <v>34</v>
      </c>
      <c r="AX121" s="16" t="s">
        <v>74</v>
      </c>
      <c r="AY121" s="183" t="s">
        <v>130</v>
      </c>
    </row>
    <row r="122" spans="1:65" s="13" customFormat="1">
      <c r="B122" s="160"/>
      <c r="D122" s="161" t="s">
        <v>141</v>
      </c>
      <c r="E122" s="162" t="s">
        <v>3</v>
      </c>
      <c r="F122" s="163" t="s">
        <v>476</v>
      </c>
      <c r="H122" s="164">
        <v>16.78</v>
      </c>
      <c r="L122" s="160"/>
      <c r="M122" s="165"/>
      <c r="N122" s="166"/>
      <c r="O122" s="166"/>
      <c r="P122" s="166"/>
      <c r="Q122" s="166"/>
      <c r="R122" s="166"/>
      <c r="S122" s="166"/>
      <c r="T122" s="167"/>
      <c r="AT122" s="162" t="s">
        <v>141</v>
      </c>
      <c r="AU122" s="162" t="s">
        <v>87</v>
      </c>
      <c r="AV122" s="13" t="s">
        <v>87</v>
      </c>
      <c r="AW122" s="13" t="s">
        <v>34</v>
      </c>
      <c r="AX122" s="13" t="s">
        <v>74</v>
      </c>
      <c r="AY122" s="162" t="s">
        <v>130</v>
      </c>
    </row>
    <row r="123" spans="1:65" s="14" customFormat="1">
      <c r="B123" s="168"/>
      <c r="D123" s="161" t="s">
        <v>141</v>
      </c>
      <c r="E123" s="169" t="s">
        <v>3</v>
      </c>
      <c r="F123" s="170" t="s">
        <v>144</v>
      </c>
      <c r="H123" s="171">
        <v>20.54</v>
      </c>
      <c r="L123" s="168"/>
      <c r="M123" s="172"/>
      <c r="N123" s="173"/>
      <c r="O123" s="173"/>
      <c r="P123" s="173"/>
      <c r="Q123" s="173"/>
      <c r="R123" s="173"/>
      <c r="S123" s="173"/>
      <c r="T123" s="174"/>
      <c r="AT123" s="169" t="s">
        <v>141</v>
      </c>
      <c r="AU123" s="169" t="s">
        <v>87</v>
      </c>
      <c r="AV123" s="14" t="s">
        <v>131</v>
      </c>
      <c r="AW123" s="14" t="s">
        <v>34</v>
      </c>
      <c r="AX123" s="14" t="s">
        <v>74</v>
      </c>
      <c r="AY123" s="169" t="s">
        <v>130</v>
      </c>
    </row>
    <row r="124" spans="1:65" s="16" customFormat="1">
      <c r="B124" s="182"/>
      <c r="D124" s="161" t="s">
        <v>141</v>
      </c>
      <c r="E124" s="183" t="s">
        <v>3</v>
      </c>
      <c r="F124" s="184" t="s">
        <v>187</v>
      </c>
      <c r="H124" s="183" t="s">
        <v>3</v>
      </c>
      <c r="L124" s="182"/>
      <c r="M124" s="185"/>
      <c r="N124" s="186"/>
      <c r="O124" s="186"/>
      <c r="P124" s="186"/>
      <c r="Q124" s="186"/>
      <c r="R124" s="186"/>
      <c r="S124" s="186"/>
      <c r="T124" s="187"/>
      <c r="AT124" s="183" t="s">
        <v>141</v>
      </c>
      <c r="AU124" s="183" t="s">
        <v>87</v>
      </c>
      <c r="AV124" s="16" t="s">
        <v>81</v>
      </c>
      <c r="AW124" s="16" t="s">
        <v>34</v>
      </c>
      <c r="AX124" s="16" t="s">
        <v>74</v>
      </c>
      <c r="AY124" s="183" t="s">
        <v>130</v>
      </c>
    </row>
    <row r="125" spans="1:65" s="16" customFormat="1">
      <c r="B125" s="182"/>
      <c r="D125" s="161" t="s">
        <v>141</v>
      </c>
      <c r="E125" s="183" t="s">
        <v>3</v>
      </c>
      <c r="F125" s="184" t="s">
        <v>188</v>
      </c>
      <c r="H125" s="183" t="s">
        <v>3</v>
      </c>
      <c r="L125" s="182"/>
      <c r="M125" s="185"/>
      <c r="N125" s="186"/>
      <c r="O125" s="186"/>
      <c r="P125" s="186"/>
      <c r="Q125" s="186"/>
      <c r="R125" s="186"/>
      <c r="S125" s="186"/>
      <c r="T125" s="187"/>
      <c r="AT125" s="183" t="s">
        <v>141</v>
      </c>
      <c r="AU125" s="183" t="s">
        <v>87</v>
      </c>
      <c r="AV125" s="16" t="s">
        <v>81</v>
      </c>
      <c r="AW125" s="16" t="s">
        <v>34</v>
      </c>
      <c r="AX125" s="16" t="s">
        <v>74</v>
      </c>
      <c r="AY125" s="183" t="s">
        <v>130</v>
      </c>
    </row>
    <row r="126" spans="1:65" s="13" customFormat="1">
      <c r="B126" s="160"/>
      <c r="D126" s="161" t="s">
        <v>141</v>
      </c>
      <c r="E126" s="162" t="s">
        <v>3</v>
      </c>
      <c r="F126" s="163" t="s">
        <v>477</v>
      </c>
      <c r="H126" s="164">
        <v>49.68</v>
      </c>
      <c r="L126" s="160"/>
      <c r="M126" s="165"/>
      <c r="N126" s="166"/>
      <c r="O126" s="166"/>
      <c r="P126" s="166"/>
      <c r="Q126" s="166"/>
      <c r="R126" s="166"/>
      <c r="S126" s="166"/>
      <c r="T126" s="167"/>
      <c r="AT126" s="162" t="s">
        <v>141</v>
      </c>
      <c r="AU126" s="162" t="s">
        <v>87</v>
      </c>
      <c r="AV126" s="13" t="s">
        <v>87</v>
      </c>
      <c r="AW126" s="13" t="s">
        <v>34</v>
      </c>
      <c r="AX126" s="13" t="s">
        <v>74</v>
      </c>
      <c r="AY126" s="162" t="s">
        <v>130</v>
      </c>
    </row>
    <row r="127" spans="1:65" s="16" customFormat="1">
      <c r="B127" s="182"/>
      <c r="D127" s="161" t="s">
        <v>141</v>
      </c>
      <c r="E127" s="183" t="s">
        <v>3</v>
      </c>
      <c r="F127" s="184" t="s">
        <v>478</v>
      </c>
      <c r="H127" s="183" t="s">
        <v>3</v>
      </c>
      <c r="L127" s="182"/>
      <c r="M127" s="185"/>
      <c r="N127" s="186"/>
      <c r="O127" s="186"/>
      <c r="P127" s="186"/>
      <c r="Q127" s="186"/>
      <c r="R127" s="186"/>
      <c r="S127" s="186"/>
      <c r="T127" s="187"/>
      <c r="AT127" s="183" t="s">
        <v>141</v>
      </c>
      <c r="AU127" s="183" t="s">
        <v>87</v>
      </c>
      <c r="AV127" s="16" t="s">
        <v>81</v>
      </c>
      <c r="AW127" s="16" t="s">
        <v>34</v>
      </c>
      <c r="AX127" s="16" t="s">
        <v>74</v>
      </c>
      <c r="AY127" s="183" t="s">
        <v>130</v>
      </c>
    </row>
    <row r="128" spans="1:65" s="13" customFormat="1">
      <c r="B128" s="160"/>
      <c r="D128" s="161" t="s">
        <v>141</v>
      </c>
      <c r="E128" s="162" t="s">
        <v>3</v>
      </c>
      <c r="F128" s="163" t="s">
        <v>191</v>
      </c>
      <c r="H128" s="164">
        <v>20.9</v>
      </c>
      <c r="L128" s="160"/>
      <c r="M128" s="165"/>
      <c r="N128" s="166"/>
      <c r="O128" s="166"/>
      <c r="P128" s="166"/>
      <c r="Q128" s="166"/>
      <c r="R128" s="166"/>
      <c r="S128" s="166"/>
      <c r="T128" s="167"/>
      <c r="AT128" s="162" t="s">
        <v>141</v>
      </c>
      <c r="AU128" s="162" t="s">
        <v>87</v>
      </c>
      <c r="AV128" s="13" t="s">
        <v>87</v>
      </c>
      <c r="AW128" s="13" t="s">
        <v>34</v>
      </c>
      <c r="AX128" s="13" t="s">
        <v>74</v>
      </c>
      <c r="AY128" s="162" t="s">
        <v>130</v>
      </c>
    </row>
    <row r="129" spans="2:51" s="16" customFormat="1">
      <c r="B129" s="182"/>
      <c r="D129" s="161" t="s">
        <v>141</v>
      </c>
      <c r="E129" s="183" t="s">
        <v>3</v>
      </c>
      <c r="F129" s="184" t="s">
        <v>192</v>
      </c>
      <c r="H129" s="183" t="s">
        <v>3</v>
      </c>
      <c r="L129" s="182"/>
      <c r="M129" s="185"/>
      <c r="N129" s="186"/>
      <c r="O129" s="186"/>
      <c r="P129" s="186"/>
      <c r="Q129" s="186"/>
      <c r="R129" s="186"/>
      <c r="S129" s="186"/>
      <c r="T129" s="187"/>
      <c r="AT129" s="183" t="s">
        <v>141</v>
      </c>
      <c r="AU129" s="183" t="s">
        <v>87</v>
      </c>
      <c r="AV129" s="16" t="s">
        <v>81</v>
      </c>
      <c r="AW129" s="16" t="s">
        <v>34</v>
      </c>
      <c r="AX129" s="16" t="s">
        <v>74</v>
      </c>
      <c r="AY129" s="183" t="s">
        <v>130</v>
      </c>
    </row>
    <row r="130" spans="2:51" s="13" customFormat="1">
      <c r="B130" s="160"/>
      <c r="D130" s="161" t="s">
        <v>141</v>
      </c>
      <c r="E130" s="162" t="s">
        <v>3</v>
      </c>
      <c r="F130" s="163" t="s">
        <v>193</v>
      </c>
      <c r="H130" s="164">
        <v>8.6</v>
      </c>
      <c r="L130" s="160"/>
      <c r="M130" s="165"/>
      <c r="N130" s="166"/>
      <c r="O130" s="166"/>
      <c r="P130" s="166"/>
      <c r="Q130" s="166"/>
      <c r="R130" s="166"/>
      <c r="S130" s="166"/>
      <c r="T130" s="167"/>
      <c r="AT130" s="162" t="s">
        <v>141</v>
      </c>
      <c r="AU130" s="162" t="s">
        <v>87</v>
      </c>
      <c r="AV130" s="13" t="s">
        <v>87</v>
      </c>
      <c r="AW130" s="13" t="s">
        <v>34</v>
      </c>
      <c r="AX130" s="13" t="s">
        <v>74</v>
      </c>
      <c r="AY130" s="162" t="s">
        <v>130</v>
      </c>
    </row>
    <row r="131" spans="2:51" s="14" customFormat="1">
      <c r="B131" s="168"/>
      <c r="D131" s="161" t="s">
        <v>141</v>
      </c>
      <c r="E131" s="169" t="s">
        <v>3</v>
      </c>
      <c r="F131" s="170" t="s">
        <v>144</v>
      </c>
      <c r="H131" s="171">
        <v>79.180000000000007</v>
      </c>
      <c r="L131" s="168"/>
      <c r="M131" s="172"/>
      <c r="N131" s="173"/>
      <c r="O131" s="173"/>
      <c r="P131" s="173"/>
      <c r="Q131" s="173"/>
      <c r="R131" s="173"/>
      <c r="S131" s="173"/>
      <c r="T131" s="174"/>
      <c r="AT131" s="169" t="s">
        <v>141</v>
      </c>
      <c r="AU131" s="169" t="s">
        <v>87</v>
      </c>
      <c r="AV131" s="14" t="s">
        <v>131</v>
      </c>
      <c r="AW131" s="14" t="s">
        <v>34</v>
      </c>
      <c r="AX131" s="14" t="s">
        <v>74</v>
      </c>
      <c r="AY131" s="169" t="s">
        <v>130</v>
      </c>
    </row>
    <row r="132" spans="2:51" s="16" customFormat="1">
      <c r="B132" s="182"/>
      <c r="D132" s="161" t="s">
        <v>141</v>
      </c>
      <c r="E132" s="183" t="s">
        <v>3</v>
      </c>
      <c r="F132" s="184" t="s">
        <v>194</v>
      </c>
      <c r="H132" s="183" t="s">
        <v>3</v>
      </c>
      <c r="L132" s="182"/>
      <c r="M132" s="185"/>
      <c r="N132" s="186"/>
      <c r="O132" s="186"/>
      <c r="P132" s="186"/>
      <c r="Q132" s="186"/>
      <c r="R132" s="186"/>
      <c r="S132" s="186"/>
      <c r="T132" s="187"/>
      <c r="AT132" s="183" t="s">
        <v>141</v>
      </c>
      <c r="AU132" s="183" t="s">
        <v>87</v>
      </c>
      <c r="AV132" s="16" t="s">
        <v>81</v>
      </c>
      <c r="AW132" s="16" t="s">
        <v>34</v>
      </c>
      <c r="AX132" s="16" t="s">
        <v>74</v>
      </c>
      <c r="AY132" s="183" t="s">
        <v>130</v>
      </c>
    </row>
    <row r="133" spans="2:51" s="16" customFormat="1">
      <c r="B133" s="182"/>
      <c r="D133" s="161" t="s">
        <v>141</v>
      </c>
      <c r="E133" s="183" t="s">
        <v>3</v>
      </c>
      <c r="F133" s="184" t="s">
        <v>479</v>
      </c>
      <c r="H133" s="183" t="s">
        <v>3</v>
      </c>
      <c r="L133" s="182"/>
      <c r="M133" s="185"/>
      <c r="N133" s="186"/>
      <c r="O133" s="186"/>
      <c r="P133" s="186"/>
      <c r="Q133" s="186"/>
      <c r="R133" s="186"/>
      <c r="S133" s="186"/>
      <c r="T133" s="187"/>
      <c r="AT133" s="183" t="s">
        <v>141</v>
      </c>
      <c r="AU133" s="183" t="s">
        <v>87</v>
      </c>
      <c r="AV133" s="16" t="s">
        <v>81</v>
      </c>
      <c r="AW133" s="16" t="s">
        <v>34</v>
      </c>
      <c r="AX133" s="16" t="s">
        <v>74</v>
      </c>
      <c r="AY133" s="183" t="s">
        <v>130</v>
      </c>
    </row>
    <row r="134" spans="2:51" s="13" customFormat="1">
      <c r="B134" s="160"/>
      <c r="D134" s="161" t="s">
        <v>141</v>
      </c>
      <c r="E134" s="162" t="s">
        <v>3</v>
      </c>
      <c r="F134" s="163" t="s">
        <v>196</v>
      </c>
      <c r="H134" s="164">
        <v>6.49</v>
      </c>
      <c r="L134" s="160"/>
      <c r="M134" s="165"/>
      <c r="N134" s="166"/>
      <c r="O134" s="166"/>
      <c r="P134" s="166"/>
      <c r="Q134" s="166"/>
      <c r="R134" s="166"/>
      <c r="S134" s="166"/>
      <c r="T134" s="167"/>
      <c r="AT134" s="162" t="s">
        <v>141</v>
      </c>
      <c r="AU134" s="162" t="s">
        <v>87</v>
      </c>
      <c r="AV134" s="13" t="s">
        <v>87</v>
      </c>
      <c r="AW134" s="13" t="s">
        <v>34</v>
      </c>
      <c r="AX134" s="13" t="s">
        <v>74</v>
      </c>
      <c r="AY134" s="162" t="s">
        <v>130</v>
      </c>
    </row>
    <row r="135" spans="2:51" s="16" customFormat="1">
      <c r="B135" s="182"/>
      <c r="D135" s="161" t="s">
        <v>141</v>
      </c>
      <c r="E135" s="183" t="s">
        <v>3</v>
      </c>
      <c r="F135" s="184" t="s">
        <v>480</v>
      </c>
      <c r="H135" s="183" t="s">
        <v>3</v>
      </c>
      <c r="L135" s="182"/>
      <c r="M135" s="185"/>
      <c r="N135" s="186"/>
      <c r="O135" s="186"/>
      <c r="P135" s="186"/>
      <c r="Q135" s="186"/>
      <c r="R135" s="186"/>
      <c r="S135" s="186"/>
      <c r="T135" s="187"/>
      <c r="AT135" s="183" t="s">
        <v>141</v>
      </c>
      <c r="AU135" s="183" t="s">
        <v>87</v>
      </c>
      <c r="AV135" s="16" t="s">
        <v>81</v>
      </c>
      <c r="AW135" s="16" t="s">
        <v>34</v>
      </c>
      <c r="AX135" s="16" t="s">
        <v>74</v>
      </c>
      <c r="AY135" s="183" t="s">
        <v>130</v>
      </c>
    </row>
    <row r="136" spans="2:51" s="13" customFormat="1">
      <c r="B136" s="160"/>
      <c r="D136" s="161" t="s">
        <v>141</v>
      </c>
      <c r="E136" s="162" t="s">
        <v>3</v>
      </c>
      <c r="F136" s="163" t="s">
        <v>481</v>
      </c>
      <c r="H136" s="164">
        <v>8.08</v>
      </c>
      <c r="L136" s="160"/>
      <c r="M136" s="165"/>
      <c r="N136" s="166"/>
      <c r="O136" s="166"/>
      <c r="P136" s="166"/>
      <c r="Q136" s="166"/>
      <c r="R136" s="166"/>
      <c r="S136" s="166"/>
      <c r="T136" s="167"/>
      <c r="AT136" s="162" t="s">
        <v>141</v>
      </c>
      <c r="AU136" s="162" t="s">
        <v>87</v>
      </c>
      <c r="AV136" s="13" t="s">
        <v>87</v>
      </c>
      <c r="AW136" s="13" t="s">
        <v>34</v>
      </c>
      <c r="AX136" s="13" t="s">
        <v>74</v>
      </c>
      <c r="AY136" s="162" t="s">
        <v>130</v>
      </c>
    </row>
    <row r="137" spans="2:51" s="16" customFormat="1">
      <c r="B137" s="182"/>
      <c r="D137" s="161" t="s">
        <v>141</v>
      </c>
      <c r="E137" s="183" t="s">
        <v>3</v>
      </c>
      <c r="F137" s="184" t="s">
        <v>482</v>
      </c>
      <c r="H137" s="183" t="s">
        <v>3</v>
      </c>
      <c r="L137" s="182"/>
      <c r="M137" s="185"/>
      <c r="N137" s="186"/>
      <c r="O137" s="186"/>
      <c r="P137" s="186"/>
      <c r="Q137" s="186"/>
      <c r="R137" s="186"/>
      <c r="S137" s="186"/>
      <c r="T137" s="187"/>
      <c r="AT137" s="183" t="s">
        <v>141</v>
      </c>
      <c r="AU137" s="183" t="s">
        <v>87</v>
      </c>
      <c r="AV137" s="16" t="s">
        <v>81</v>
      </c>
      <c r="AW137" s="16" t="s">
        <v>34</v>
      </c>
      <c r="AX137" s="16" t="s">
        <v>74</v>
      </c>
      <c r="AY137" s="183" t="s">
        <v>130</v>
      </c>
    </row>
    <row r="138" spans="2:51" s="13" customFormat="1">
      <c r="B138" s="160"/>
      <c r="D138" s="161" t="s">
        <v>141</v>
      </c>
      <c r="E138" s="162" t="s">
        <v>3</v>
      </c>
      <c r="F138" s="163" t="s">
        <v>200</v>
      </c>
      <c r="H138" s="164">
        <v>4.95</v>
      </c>
      <c r="L138" s="160"/>
      <c r="M138" s="165"/>
      <c r="N138" s="166"/>
      <c r="O138" s="166"/>
      <c r="P138" s="166"/>
      <c r="Q138" s="166"/>
      <c r="R138" s="166"/>
      <c r="S138" s="166"/>
      <c r="T138" s="167"/>
      <c r="AT138" s="162" t="s">
        <v>141</v>
      </c>
      <c r="AU138" s="162" t="s">
        <v>87</v>
      </c>
      <c r="AV138" s="13" t="s">
        <v>87</v>
      </c>
      <c r="AW138" s="13" t="s">
        <v>34</v>
      </c>
      <c r="AX138" s="13" t="s">
        <v>74</v>
      </c>
      <c r="AY138" s="162" t="s">
        <v>130</v>
      </c>
    </row>
    <row r="139" spans="2:51" s="16" customFormat="1">
      <c r="B139" s="182"/>
      <c r="D139" s="161" t="s">
        <v>141</v>
      </c>
      <c r="E139" s="183" t="s">
        <v>3</v>
      </c>
      <c r="F139" s="184" t="s">
        <v>483</v>
      </c>
      <c r="H139" s="183" t="s">
        <v>3</v>
      </c>
      <c r="L139" s="182"/>
      <c r="M139" s="185"/>
      <c r="N139" s="186"/>
      <c r="O139" s="186"/>
      <c r="P139" s="186"/>
      <c r="Q139" s="186"/>
      <c r="R139" s="186"/>
      <c r="S139" s="186"/>
      <c r="T139" s="187"/>
      <c r="AT139" s="183" t="s">
        <v>141</v>
      </c>
      <c r="AU139" s="183" t="s">
        <v>87</v>
      </c>
      <c r="AV139" s="16" t="s">
        <v>81</v>
      </c>
      <c r="AW139" s="16" t="s">
        <v>34</v>
      </c>
      <c r="AX139" s="16" t="s">
        <v>74</v>
      </c>
      <c r="AY139" s="183" t="s">
        <v>130</v>
      </c>
    </row>
    <row r="140" spans="2:51" s="13" customFormat="1">
      <c r="B140" s="160"/>
      <c r="D140" s="161" t="s">
        <v>141</v>
      </c>
      <c r="E140" s="162" t="s">
        <v>3</v>
      </c>
      <c r="F140" s="163" t="s">
        <v>202</v>
      </c>
      <c r="H140" s="164">
        <v>3.95</v>
      </c>
      <c r="L140" s="160"/>
      <c r="M140" s="165"/>
      <c r="N140" s="166"/>
      <c r="O140" s="166"/>
      <c r="P140" s="166"/>
      <c r="Q140" s="166"/>
      <c r="R140" s="166"/>
      <c r="S140" s="166"/>
      <c r="T140" s="167"/>
      <c r="AT140" s="162" t="s">
        <v>141</v>
      </c>
      <c r="AU140" s="162" t="s">
        <v>87</v>
      </c>
      <c r="AV140" s="13" t="s">
        <v>87</v>
      </c>
      <c r="AW140" s="13" t="s">
        <v>34</v>
      </c>
      <c r="AX140" s="13" t="s">
        <v>74</v>
      </c>
      <c r="AY140" s="162" t="s">
        <v>130</v>
      </c>
    </row>
    <row r="141" spans="2:51" s="16" customFormat="1">
      <c r="B141" s="182"/>
      <c r="D141" s="161" t="s">
        <v>141</v>
      </c>
      <c r="E141" s="183" t="s">
        <v>3</v>
      </c>
      <c r="F141" s="184" t="s">
        <v>484</v>
      </c>
      <c r="H141" s="183" t="s">
        <v>3</v>
      </c>
      <c r="L141" s="182"/>
      <c r="M141" s="185"/>
      <c r="N141" s="186"/>
      <c r="O141" s="186"/>
      <c r="P141" s="186"/>
      <c r="Q141" s="186"/>
      <c r="R141" s="186"/>
      <c r="S141" s="186"/>
      <c r="T141" s="187"/>
      <c r="AT141" s="183" t="s">
        <v>141</v>
      </c>
      <c r="AU141" s="183" t="s">
        <v>87</v>
      </c>
      <c r="AV141" s="16" t="s">
        <v>81</v>
      </c>
      <c r="AW141" s="16" t="s">
        <v>34</v>
      </c>
      <c r="AX141" s="16" t="s">
        <v>74</v>
      </c>
      <c r="AY141" s="183" t="s">
        <v>130</v>
      </c>
    </row>
    <row r="142" spans="2:51" s="13" customFormat="1">
      <c r="B142" s="160"/>
      <c r="D142" s="161" t="s">
        <v>141</v>
      </c>
      <c r="E142" s="162" t="s">
        <v>3</v>
      </c>
      <c r="F142" s="163" t="s">
        <v>225</v>
      </c>
      <c r="H142" s="164">
        <v>19.690000000000001</v>
      </c>
      <c r="L142" s="160"/>
      <c r="M142" s="165"/>
      <c r="N142" s="166"/>
      <c r="O142" s="166"/>
      <c r="P142" s="166"/>
      <c r="Q142" s="166"/>
      <c r="R142" s="166"/>
      <c r="S142" s="166"/>
      <c r="T142" s="167"/>
      <c r="AT142" s="162" t="s">
        <v>141</v>
      </c>
      <c r="AU142" s="162" t="s">
        <v>87</v>
      </c>
      <c r="AV142" s="13" t="s">
        <v>87</v>
      </c>
      <c r="AW142" s="13" t="s">
        <v>34</v>
      </c>
      <c r="AX142" s="13" t="s">
        <v>74</v>
      </c>
      <c r="AY142" s="162" t="s">
        <v>130</v>
      </c>
    </row>
    <row r="143" spans="2:51" s="16" customFormat="1">
      <c r="B143" s="182"/>
      <c r="D143" s="161" t="s">
        <v>141</v>
      </c>
      <c r="E143" s="183" t="s">
        <v>3</v>
      </c>
      <c r="F143" s="184" t="s">
        <v>485</v>
      </c>
      <c r="H143" s="183" t="s">
        <v>3</v>
      </c>
      <c r="L143" s="182"/>
      <c r="M143" s="185"/>
      <c r="N143" s="186"/>
      <c r="O143" s="186"/>
      <c r="P143" s="186"/>
      <c r="Q143" s="186"/>
      <c r="R143" s="186"/>
      <c r="S143" s="186"/>
      <c r="T143" s="187"/>
      <c r="AT143" s="183" t="s">
        <v>141</v>
      </c>
      <c r="AU143" s="183" t="s">
        <v>87</v>
      </c>
      <c r="AV143" s="16" t="s">
        <v>81</v>
      </c>
      <c r="AW143" s="16" t="s">
        <v>34</v>
      </c>
      <c r="AX143" s="16" t="s">
        <v>74</v>
      </c>
      <c r="AY143" s="183" t="s">
        <v>130</v>
      </c>
    </row>
    <row r="144" spans="2:51" s="13" customFormat="1">
      <c r="B144" s="160"/>
      <c r="D144" s="161" t="s">
        <v>141</v>
      </c>
      <c r="E144" s="162" t="s">
        <v>3</v>
      </c>
      <c r="F144" s="163" t="s">
        <v>206</v>
      </c>
      <c r="H144" s="164">
        <v>1.01</v>
      </c>
      <c r="L144" s="160"/>
      <c r="M144" s="165"/>
      <c r="N144" s="166"/>
      <c r="O144" s="166"/>
      <c r="P144" s="166"/>
      <c r="Q144" s="166"/>
      <c r="R144" s="166"/>
      <c r="S144" s="166"/>
      <c r="T144" s="167"/>
      <c r="AT144" s="162" t="s">
        <v>141</v>
      </c>
      <c r="AU144" s="162" t="s">
        <v>87</v>
      </c>
      <c r="AV144" s="13" t="s">
        <v>87</v>
      </c>
      <c r="AW144" s="13" t="s">
        <v>34</v>
      </c>
      <c r="AX144" s="13" t="s">
        <v>74</v>
      </c>
      <c r="AY144" s="162" t="s">
        <v>130</v>
      </c>
    </row>
    <row r="145" spans="1:65" s="16" customFormat="1">
      <c r="B145" s="182"/>
      <c r="D145" s="161" t="s">
        <v>141</v>
      </c>
      <c r="E145" s="183" t="s">
        <v>3</v>
      </c>
      <c r="F145" s="184" t="s">
        <v>486</v>
      </c>
      <c r="H145" s="183" t="s">
        <v>3</v>
      </c>
      <c r="L145" s="182"/>
      <c r="M145" s="185"/>
      <c r="N145" s="186"/>
      <c r="O145" s="186"/>
      <c r="P145" s="186"/>
      <c r="Q145" s="186"/>
      <c r="R145" s="186"/>
      <c r="S145" s="186"/>
      <c r="T145" s="187"/>
      <c r="AT145" s="183" t="s">
        <v>141</v>
      </c>
      <c r="AU145" s="183" t="s">
        <v>87</v>
      </c>
      <c r="AV145" s="16" t="s">
        <v>81</v>
      </c>
      <c r="AW145" s="16" t="s">
        <v>34</v>
      </c>
      <c r="AX145" s="16" t="s">
        <v>74</v>
      </c>
      <c r="AY145" s="183" t="s">
        <v>130</v>
      </c>
    </row>
    <row r="146" spans="1:65" s="13" customFormat="1">
      <c r="B146" s="160"/>
      <c r="D146" s="161" t="s">
        <v>141</v>
      </c>
      <c r="E146" s="162" t="s">
        <v>3</v>
      </c>
      <c r="F146" s="163" t="s">
        <v>206</v>
      </c>
      <c r="H146" s="164">
        <v>1.01</v>
      </c>
      <c r="L146" s="160"/>
      <c r="M146" s="165"/>
      <c r="N146" s="166"/>
      <c r="O146" s="166"/>
      <c r="P146" s="166"/>
      <c r="Q146" s="166"/>
      <c r="R146" s="166"/>
      <c r="S146" s="166"/>
      <c r="T146" s="167"/>
      <c r="AT146" s="162" t="s">
        <v>141</v>
      </c>
      <c r="AU146" s="162" t="s">
        <v>87</v>
      </c>
      <c r="AV146" s="13" t="s">
        <v>87</v>
      </c>
      <c r="AW146" s="13" t="s">
        <v>34</v>
      </c>
      <c r="AX146" s="13" t="s">
        <v>74</v>
      </c>
      <c r="AY146" s="162" t="s">
        <v>130</v>
      </c>
    </row>
    <row r="147" spans="1:65" s="16" customFormat="1">
      <c r="B147" s="182"/>
      <c r="D147" s="161" t="s">
        <v>141</v>
      </c>
      <c r="E147" s="183" t="s">
        <v>3</v>
      </c>
      <c r="F147" s="184" t="s">
        <v>487</v>
      </c>
      <c r="H147" s="183" t="s">
        <v>3</v>
      </c>
      <c r="L147" s="182"/>
      <c r="M147" s="185"/>
      <c r="N147" s="186"/>
      <c r="O147" s="186"/>
      <c r="P147" s="186"/>
      <c r="Q147" s="186"/>
      <c r="R147" s="186"/>
      <c r="S147" s="186"/>
      <c r="T147" s="187"/>
      <c r="AT147" s="183" t="s">
        <v>141</v>
      </c>
      <c r="AU147" s="183" t="s">
        <v>87</v>
      </c>
      <c r="AV147" s="16" t="s">
        <v>81</v>
      </c>
      <c r="AW147" s="16" t="s">
        <v>34</v>
      </c>
      <c r="AX147" s="16" t="s">
        <v>74</v>
      </c>
      <c r="AY147" s="183" t="s">
        <v>130</v>
      </c>
    </row>
    <row r="148" spans="1:65" s="13" customFormat="1">
      <c r="B148" s="160"/>
      <c r="D148" s="161" t="s">
        <v>141</v>
      </c>
      <c r="E148" s="162" t="s">
        <v>3</v>
      </c>
      <c r="F148" s="163" t="s">
        <v>209</v>
      </c>
      <c r="H148" s="164">
        <v>28.88</v>
      </c>
      <c r="L148" s="160"/>
      <c r="M148" s="165"/>
      <c r="N148" s="166"/>
      <c r="O148" s="166"/>
      <c r="P148" s="166"/>
      <c r="Q148" s="166"/>
      <c r="R148" s="166"/>
      <c r="S148" s="166"/>
      <c r="T148" s="167"/>
      <c r="AT148" s="162" t="s">
        <v>141</v>
      </c>
      <c r="AU148" s="162" t="s">
        <v>87</v>
      </c>
      <c r="AV148" s="13" t="s">
        <v>87</v>
      </c>
      <c r="AW148" s="13" t="s">
        <v>34</v>
      </c>
      <c r="AX148" s="13" t="s">
        <v>74</v>
      </c>
      <c r="AY148" s="162" t="s">
        <v>130</v>
      </c>
    </row>
    <row r="149" spans="1:65" s="16" customFormat="1">
      <c r="B149" s="182"/>
      <c r="D149" s="161" t="s">
        <v>141</v>
      </c>
      <c r="E149" s="183" t="s">
        <v>3</v>
      </c>
      <c r="F149" s="184" t="s">
        <v>488</v>
      </c>
      <c r="H149" s="183" t="s">
        <v>3</v>
      </c>
      <c r="L149" s="182"/>
      <c r="M149" s="185"/>
      <c r="N149" s="186"/>
      <c r="O149" s="186"/>
      <c r="P149" s="186"/>
      <c r="Q149" s="186"/>
      <c r="R149" s="186"/>
      <c r="S149" s="186"/>
      <c r="T149" s="187"/>
      <c r="AT149" s="183" t="s">
        <v>141</v>
      </c>
      <c r="AU149" s="183" t="s">
        <v>87</v>
      </c>
      <c r="AV149" s="16" t="s">
        <v>81</v>
      </c>
      <c r="AW149" s="16" t="s">
        <v>34</v>
      </c>
      <c r="AX149" s="16" t="s">
        <v>74</v>
      </c>
      <c r="AY149" s="183" t="s">
        <v>130</v>
      </c>
    </row>
    <row r="150" spans="1:65" s="13" customFormat="1">
      <c r="B150" s="160"/>
      <c r="D150" s="161" t="s">
        <v>141</v>
      </c>
      <c r="E150" s="162" t="s">
        <v>3</v>
      </c>
      <c r="F150" s="163" t="s">
        <v>211</v>
      </c>
      <c r="H150" s="164">
        <v>19.75</v>
      </c>
      <c r="L150" s="160"/>
      <c r="M150" s="165"/>
      <c r="N150" s="166"/>
      <c r="O150" s="166"/>
      <c r="P150" s="166"/>
      <c r="Q150" s="166"/>
      <c r="R150" s="166"/>
      <c r="S150" s="166"/>
      <c r="T150" s="167"/>
      <c r="AT150" s="162" t="s">
        <v>141</v>
      </c>
      <c r="AU150" s="162" t="s">
        <v>87</v>
      </c>
      <c r="AV150" s="13" t="s">
        <v>87</v>
      </c>
      <c r="AW150" s="13" t="s">
        <v>34</v>
      </c>
      <c r="AX150" s="13" t="s">
        <v>74</v>
      </c>
      <c r="AY150" s="162" t="s">
        <v>130</v>
      </c>
    </row>
    <row r="151" spans="1:65" s="14" customFormat="1">
      <c r="B151" s="168"/>
      <c r="D151" s="161" t="s">
        <v>141</v>
      </c>
      <c r="E151" s="169" t="s">
        <v>3</v>
      </c>
      <c r="F151" s="170" t="s">
        <v>144</v>
      </c>
      <c r="H151" s="171">
        <v>93.81</v>
      </c>
      <c r="L151" s="168"/>
      <c r="M151" s="172"/>
      <c r="N151" s="173"/>
      <c r="O151" s="173"/>
      <c r="P151" s="173"/>
      <c r="Q151" s="173"/>
      <c r="R151" s="173"/>
      <c r="S151" s="173"/>
      <c r="T151" s="174"/>
      <c r="AT151" s="169" t="s">
        <v>141</v>
      </c>
      <c r="AU151" s="169" t="s">
        <v>87</v>
      </c>
      <c r="AV151" s="14" t="s">
        <v>131</v>
      </c>
      <c r="AW151" s="14" t="s">
        <v>34</v>
      </c>
      <c r="AX151" s="14" t="s">
        <v>74</v>
      </c>
      <c r="AY151" s="169" t="s">
        <v>130</v>
      </c>
    </row>
    <row r="152" spans="1:65" s="15" customFormat="1">
      <c r="B152" s="175"/>
      <c r="D152" s="161" t="s">
        <v>141</v>
      </c>
      <c r="E152" s="176" t="s">
        <v>3</v>
      </c>
      <c r="F152" s="177" t="s">
        <v>489</v>
      </c>
      <c r="H152" s="178">
        <v>193.53</v>
      </c>
      <c r="L152" s="175"/>
      <c r="M152" s="179"/>
      <c r="N152" s="180"/>
      <c r="O152" s="180"/>
      <c r="P152" s="180"/>
      <c r="Q152" s="180"/>
      <c r="R152" s="180"/>
      <c r="S152" s="180"/>
      <c r="T152" s="181"/>
      <c r="AT152" s="176" t="s">
        <v>141</v>
      </c>
      <c r="AU152" s="176" t="s">
        <v>87</v>
      </c>
      <c r="AV152" s="15" t="s">
        <v>137</v>
      </c>
      <c r="AW152" s="15" t="s">
        <v>34</v>
      </c>
      <c r="AX152" s="15" t="s">
        <v>74</v>
      </c>
      <c r="AY152" s="176" t="s">
        <v>130</v>
      </c>
    </row>
    <row r="153" spans="1:65" s="16" customFormat="1">
      <c r="B153" s="182"/>
      <c r="D153" s="161" t="s">
        <v>141</v>
      </c>
      <c r="E153" s="183" t="s">
        <v>3</v>
      </c>
      <c r="F153" s="184" t="s">
        <v>490</v>
      </c>
      <c r="H153" s="183" t="s">
        <v>3</v>
      </c>
      <c r="L153" s="182"/>
      <c r="M153" s="185"/>
      <c r="N153" s="186"/>
      <c r="O153" s="186"/>
      <c r="P153" s="186"/>
      <c r="Q153" s="186"/>
      <c r="R153" s="186"/>
      <c r="S153" s="186"/>
      <c r="T153" s="187"/>
      <c r="AT153" s="183" t="s">
        <v>141</v>
      </c>
      <c r="AU153" s="183" t="s">
        <v>87</v>
      </c>
      <c r="AV153" s="16" t="s">
        <v>81</v>
      </c>
      <c r="AW153" s="16" t="s">
        <v>34</v>
      </c>
      <c r="AX153" s="16" t="s">
        <v>74</v>
      </c>
      <c r="AY153" s="183" t="s">
        <v>130</v>
      </c>
    </row>
    <row r="154" spans="1:65" s="13" customFormat="1">
      <c r="B154" s="160"/>
      <c r="D154" s="161" t="s">
        <v>141</v>
      </c>
      <c r="E154" s="162" t="s">
        <v>3</v>
      </c>
      <c r="F154" s="163" t="s">
        <v>491</v>
      </c>
      <c r="H154" s="164">
        <v>1935.3</v>
      </c>
      <c r="L154" s="160"/>
      <c r="M154" s="165"/>
      <c r="N154" s="166"/>
      <c r="O154" s="166"/>
      <c r="P154" s="166"/>
      <c r="Q154" s="166"/>
      <c r="R154" s="166"/>
      <c r="S154" s="166"/>
      <c r="T154" s="167"/>
      <c r="AT154" s="162" t="s">
        <v>141</v>
      </c>
      <c r="AU154" s="162" t="s">
        <v>87</v>
      </c>
      <c r="AV154" s="13" t="s">
        <v>87</v>
      </c>
      <c r="AW154" s="13" t="s">
        <v>34</v>
      </c>
      <c r="AX154" s="13" t="s">
        <v>74</v>
      </c>
      <c r="AY154" s="162" t="s">
        <v>130</v>
      </c>
    </row>
    <row r="155" spans="1:65" s="14" customFormat="1">
      <c r="B155" s="168"/>
      <c r="D155" s="161" t="s">
        <v>141</v>
      </c>
      <c r="E155" s="169" t="s">
        <v>3</v>
      </c>
      <c r="F155" s="170" t="s">
        <v>144</v>
      </c>
      <c r="H155" s="171">
        <v>1935.3</v>
      </c>
      <c r="L155" s="168"/>
      <c r="M155" s="172"/>
      <c r="N155" s="173"/>
      <c r="O155" s="173"/>
      <c r="P155" s="173"/>
      <c r="Q155" s="173"/>
      <c r="R155" s="173"/>
      <c r="S155" s="173"/>
      <c r="T155" s="174"/>
      <c r="AT155" s="169" t="s">
        <v>141</v>
      </c>
      <c r="AU155" s="169" t="s">
        <v>87</v>
      </c>
      <c r="AV155" s="14" t="s">
        <v>131</v>
      </c>
      <c r="AW155" s="14" t="s">
        <v>34</v>
      </c>
      <c r="AX155" s="14" t="s">
        <v>74</v>
      </c>
      <c r="AY155" s="169" t="s">
        <v>130</v>
      </c>
    </row>
    <row r="156" spans="1:65" s="15" customFormat="1">
      <c r="B156" s="175"/>
      <c r="D156" s="161" t="s">
        <v>141</v>
      </c>
      <c r="E156" s="176" t="s">
        <v>3</v>
      </c>
      <c r="F156" s="177" t="s">
        <v>145</v>
      </c>
      <c r="H156" s="178">
        <v>1935.3</v>
      </c>
      <c r="L156" s="175"/>
      <c r="M156" s="179"/>
      <c r="N156" s="180"/>
      <c r="O156" s="180"/>
      <c r="P156" s="180"/>
      <c r="Q156" s="180"/>
      <c r="R156" s="180"/>
      <c r="S156" s="180"/>
      <c r="T156" s="181"/>
      <c r="AT156" s="176" t="s">
        <v>141</v>
      </c>
      <c r="AU156" s="176" t="s">
        <v>87</v>
      </c>
      <c r="AV156" s="15" t="s">
        <v>137</v>
      </c>
      <c r="AW156" s="15" t="s">
        <v>34</v>
      </c>
      <c r="AX156" s="15" t="s">
        <v>81</v>
      </c>
      <c r="AY156" s="176" t="s">
        <v>130</v>
      </c>
    </row>
    <row r="157" spans="1:65" s="2" customFormat="1" ht="14.4" customHeight="1">
      <c r="A157" s="30"/>
      <c r="B157" s="141"/>
      <c r="C157" s="142" t="s">
        <v>492</v>
      </c>
      <c r="D157" s="207" t="s">
        <v>133</v>
      </c>
      <c r="E157" s="144" t="s">
        <v>493</v>
      </c>
      <c r="F157" s="145" t="s">
        <v>494</v>
      </c>
      <c r="G157" s="146" t="s">
        <v>136</v>
      </c>
      <c r="H157" s="147">
        <v>193.53</v>
      </c>
      <c r="I157" s="148">
        <v>75</v>
      </c>
      <c r="J157" s="148">
        <f>ROUND(I157*H157,2)</f>
        <v>14514.75</v>
      </c>
      <c r="K157" s="149"/>
      <c r="L157" s="31"/>
      <c r="M157" s="150" t="s">
        <v>3</v>
      </c>
      <c r="N157" s="151" t="s">
        <v>46</v>
      </c>
      <c r="O157" s="152">
        <v>2.9000000000000001E-2</v>
      </c>
      <c r="P157" s="152">
        <f>O157*H157</f>
        <v>5.6123700000000003</v>
      </c>
      <c r="Q157" s="152">
        <v>2.5000000000000001E-4</v>
      </c>
      <c r="R157" s="152">
        <f>Q157*H157</f>
        <v>4.8382500000000002E-2</v>
      </c>
      <c r="S157" s="152">
        <v>0</v>
      </c>
      <c r="T157" s="153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54" t="s">
        <v>176</v>
      </c>
      <c r="AT157" s="154" t="s">
        <v>133</v>
      </c>
      <c r="AU157" s="154" t="s">
        <v>87</v>
      </c>
      <c r="AY157" s="18" t="s">
        <v>130</v>
      </c>
      <c r="BE157" s="155">
        <f>IF(N157="základní",J157,0)</f>
        <v>0</v>
      </c>
      <c r="BF157" s="155">
        <f>IF(N157="snížená",J157,0)</f>
        <v>14514.75</v>
      </c>
      <c r="BG157" s="155">
        <f>IF(N157="zákl. přenesená",J157,0)</f>
        <v>0</v>
      </c>
      <c r="BH157" s="155">
        <f>IF(N157="sníž. přenesená",J157,0)</f>
        <v>0</v>
      </c>
      <c r="BI157" s="155">
        <f>IF(N157="nulová",J157,0)</f>
        <v>0</v>
      </c>
      <c r="BJ157" s="18" t="s">
        <v>87</v>
      </c>
      <c r="BK157" s="155">
        <f>ROUND(I157*H157,2)</f>
        <v>14514.75</v>
      </c>
      <c r="BL157" s="18" t="s">
        <v>176</v>
      </c>
      <c r="BM157" s="154" t="s">
        <v>495</v>
      </c>
    </row>
    <row r="158" spans="1:65" s="2" customFormat="1">
      <c r="A158" s="30"/>
      <c r="B158" s="31"/>
      <c r="C158" s="30"/>
      <c r="D158" s="156" t="s">
        <v>139</v>
      </c>
      <c r="E158" s="30"/>
      <c r="F158" s="157" t="s">
        <v>496</v>
      </c>
      <c r="G158" s="30"/>
      <c r="H158" s="30"/>
      <c r="I158" s="30"/>
      <c r="J158" s="30"/>
      <c r="K158" s="30"/>
      <c r="L158" s="31"/>
      <c r="M158" s="158"/>
      <c r="N158" s="159"/>
      <c r="O158" s="51"/>
      <c r="P158" s="51"/>
      <c r="Q158" s="51"/>
      <c r="R158" s="51"/>
      <c r="S158" s="51"/>
      <c r="T158" s="52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T158" s="18" t="s">
        <v>139</v>
      </c>
      <c r="AU158" s="18" t="s">
        <v>87</v>
      </c>
    </row>
    <row r="159" spans="1:65" s="2" customFormat="1" ht="14.4" customHeight="1">
      <c r="A159" s="30"/>
      <c r="B159" s="141"/>
      <c r="C159" s="142" t="s">
        <v>497</v>
      </c>
      <c r="D159" s="207" t="s">
        <v>133</v>
      </c>
      <c r="E159" s="144" t="s">
        <v>498</v>
      </c>
      <c r="F159" s="145" t="s">
        <v>499</v>
      </c>
      <c r="G159" s="146" t="s">
        <v>311</v>
      </c>
      <c r="H159" s="147">
        <v>2</v>
      </c>
      <c r="I159" s="148">
        <v>4010</v>
      </c>
      <c r="J159" s="148">
        <f>ROUND(I159*H159,2)</f>
        <v>8020</v>
      </c>
      <c r="K159" s="149"/>
      <c r="L159" s="31"/>
      <c r="M159" s="150" t="s">
        <v>3</v>
      </c>
      <c r="N159" s="151" t="s">
        <v>46</v>
      </c>
      <c r="O159" s="152">
        <v>0.50900000000000001</v>
      </c>
      <c r="P159" s="152">
        <f>O159*H159</f>
        <v>1.018</v>
      </c>
      <c r="Q159" s="152">
        <v>2.6199999999999999E-3</v>
      </c>
      <c r="R159" s="152">
        <f>Q159*H159</f>
        <v>5.2399999999999999E-3</v>
      </c>
      <c r="S159" s="152">
        <v>0</v>
      </c>
      <c r="T159" s="153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4" t="s">
        <v>176</v>
      </c>
      <c r="AT159" s="154" t="s">
        <v>133</v>
      </c>
      <c r="AU159" s="154" t="s">
        <v>87</v>
      </c>
      <c r="AY159" s="18" t="s">
        <v>130</v>
      </c>
      <c r="BE159" s="155">
        <f>IF(N159="základní",J159,0)</f>
        <v>0</v>
      </c>
      <c r="BF159" s="155">
        <f>IF(N159="snížená",J159,0)</f>
        <v>8020</v>
      </c>
      <c r="BG159" s="155">
        <f>IF(N159="zákl. přenesená",J159,0)</f>
        <v>0</v>
      </c>
      <c r="BH159" s="155">
        <f>IF(N159="sníž. přenesená",J159,0)</f>
        <v>0</v>
      </c>
      <c r="BI159" s="155">
        <f>IF(N159="nulová",J159,0)</f>
        <v>0</v>
      </c>
      <c r="BJ159" s="18" t="s">
        <v>87</v>
      </c>
      <c r="BK159" s="155">
        <f>ROUND(I159*H159,2)</f>
        <v>8020</v>
      </c>
      <c r="BL159" s="18" t="s">
        <v>176</v>
      </c>
      <c r="BM159" s="154" t="s">
        <v>500</v>
      </c>
    </row>
    <row r="160" spans="1:65" s="2" customFormat="1">
      <c r="A160" s="30"/>
      <c r="B160" s="31"/>
      <c r="C160" s="30"/>
      <c r="D160" s="156" t="s">
        <v>139</v>
      </c>
      <c r="E160" s="30"/>
      <c r="F160" s="157" t="s">
        <v>501</v>
      </c>
      <c r="G160" s="30"/>
      <c r="H160" s="30"/>
      <c r="I160" s="30"/>
      <c r="J160" s="30"/>
      <c r="K160" s="30"/>
      <c r="L160" s="31"/>
      <c r="M160" s="158"/>
      <c r="N160" s="159"/>
      <c r="O160" s="51"/>
      <c r="P160" s="51"/>
      <c r="Q160" s="51"/>
      <c r="R160" s="51"/>
      <c r="S160" s="51"/>
      <c r="T160" s="52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T160" s="18" t="s">
        <v>139</v>
      </c>
      <c r="AU160" s="18" t="s">
        <v>87</v>
      </c>
    </row>
    <row r="161" spans="1:65" s="2" customFormat="1" ht="14.4" customHeight="1">
      <c r="A161" s="30"/>
      <c r="B161" s="141"/>
      <c r="C161" s="142" t="s">
        <v>502</v>
      </c>
      <c r="D161" s="207" t="s">
        <v>133</v>
      </c>
      <c r="E161" s="144" t="s">
        <v>503</v>
      </c>
      <c r="F161" s="145" t="s">
        <v>504</v>
      </c>
      <c r="G161" s="146" t="s">
        <v>311</v>
      </c>
      <c r="H161" s="147">
        <v>10</v>
      </c>
      <c r="I161" s="148">
        <v>130</v>
      </c>
      <c r="J161" s="148">
        <f>ROUND(I161*H161,2)</f>
        <v>1300</v>
      </c>
      <c r="K161" s="149"/>
      <c r="L161" s="31"/>
      <c r="M161" s="150" t="s">
        <v>3</v>
      </c>
      <c r="N161" s="151" t="s">
        <v>46</v>
      </c>
      <c r="O161" s="152">
        <v>6.5000000000000002E-2</v>
      </c>
      <c r="P161" s="152">
        <f>O161*H161</f>
        <v>0.65</v>
      </c>
      <c r="Q161" s="152">
        <v>6.0000000000000002E-5</v>
      </c>
      <c r="R161" s="152">
        <f>Q161*H161</f>
        <v>6.0000000000000006E-4</v>
      </c>
      <c r="S161" s="152">
        <v>0</v>
      </c>
      <c r="T161" s="153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4" t="s">
        <v>176</v>
      </c>
      <c r="AT161" s="154" t="s">
        <v>133</v>
      </c>
      <c r="AU161" s="154" t="s">
        <v>87</v>
      </c>
      <c r="AY161" s="18" t="s">
        <v>130</v>
      </c>
      <c r="BE161" s="155">
        <f>IF(N161="základní",J161,0)</f>
        <v>0</v>
      </c>
      <c r="BF161" s="155">
        <f>IF(N161="snížená",J161,0)</f>
        <v>1300</v>
      </c>
      <c r="BG161" s="155">
        <f>IF(N161="zákl. přenesená",J161,0)</f>
        <v>0</v>
      </c>
      <c r="BH161" s="155">
        <f>IF(N161="sníž. přenesená",J161,0)</f>
        <v>0</v>
      </c>
      <c r="BI161" s="155">
        <f>IF(N161="nulová",J161,0)</f>
        <v>0</v>
      </c>
      <c r="BJ161" s="18" t="s">
        <v>87</v>
      </c>
      <c r="BK161" s="155">
        <f>ROUND(I161*H161,2)</f>
        <v>1300</v>
      </c>
      <c r="BL161" s="18" t="s">
        <v>176</v>
      </c>
      <c r="BM161" s="154" t="s">
        <v>505</v>
      </c>
    </row>
    <row r="162" spans="1:65" s="2" customFormat="1">
      <c r="A162" s="30"/>
      <c r="B162" s="31"/>
      <c r="C162" s="30"/>
      <c r="D162" s="156" t="s">
        <v>139</v>
      </c>
      <c r="E162" s="30"/>
      <c r="F162" s="157" t="s">
        <v>506</v>
      </c>
      <c r="G162" s="30"/>
      <c r="H162" s="30"/>
      <c r="I162" s="30"/>
      <c r="J162" s="30"/>
      <c r="K162" s="30"/>
      <c r="L162" s="31"/>
      <c r="M162" s="158"/>
      <c r="N162" s="159"/>
      <c r="O162" s="51"/>
      <c r="P162" s="51"/>
      <c r="Q162" s="51"/>
      <c r="R162" s="51"/>
      <c r="S162" s="51"/>
      <c r="T162" s="52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T162" s="18" t="s">
        <v>139</v>
      </c>
      <c r="AU162" s="18" t="s">
        <v>87</v>
      </c>
    </row>
    <row r="163" spans="1:65" s="2" customFormat="1" ht="19.8" customHeight="1">
      <c r="A163" s="30"/>
      <c r="B163" s="141"/>
      <c r="C163" s="142" t="s">
        <v>507</v>
      </c>
      <c r="D163" s="207" t="s">
        <v>133</v>
      </c>
      <c r="E163" s="144" t="s">
        <v>508</v>
      </c>
      <c r="F163" s="145" t="s">
        <v>509</v>
      </c>
      <c r="G163" s="146" t="s">
        <v>311</v>
      </c>
      <c r="H163" s="147">
        <v>2</v>
      </c>
      <c r="I163" s="148">
        <v>2990</v>
      </c>
      <c r="J163" s="148">
        <f>ROUND(I163*H163,2)</f>
        <v>5980</v>
      </c>
      <c r="K163" s="149"/>
      <c r="L163" s="31"/>
      <c r="M163" s="150" t="s">
        <v>3</v>
      </c>
      <c r="N163" s="151" t="s">
        <v>46</v>
      </c>
      <c r="O163" s="152">
        <v>0.495</v>
      </c>
      <c r="P163" s="152">
        <f>O163*H163</f>
        <v>0.99</v>
      </c>
      <c r="Q163" s="152">
        <v>9.1999999999999998E-3</v>
      </c>
      <c r="R163" s="152">
        <f>Q163*H163</f>
        <v>1.84E-2</v>
      </c>
      <c r="S163" s="152">
        <v>0</v>
      </c>
      <c r="T163" s="153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4" t="s">
        <v>176</v>
      </c>
      <c r="AT163" s="154" t="s">
        <v>133</v>
      </c>
      <c r="AU163" s="154" t="s">
        <v>87</v>
      </c>
      <c r="AY163" s="18" t="s">
        <v>130</v>
      </c>
      <c r="BE163" s="155">
        <f>IF(N163="základní",J163,0)</f>
        <v>0</v>
      </c>
      <c r="BF163" s="155">
        <f>IF(N163="snížená",J163,0)</f>
        <v>5980</v>
      </c>
      <c r="BG163" s="155">
        <f>IF(N163="zákl. přenesená",J163,0)</f>
        <v>0</v>
      </c>
      <c r="BH163" s="155">
        <f>IF(N163="sníž. přenesená",J163,0)</f>
        <v>0</v>
      </c>
      <c r="BI163" s="155">
        <f>IF(N163="nulová",J163,0)</f>
        <v>0</v>
      </c>
      <c r="BJ163" s="18" t="s">
        <v>87</v>
      </c>
      <c r="BK163" s="155">
        <f>ROUND(I163*H163,2)</f>
        <v>5980</v>
      </c>
      <c r="BL163" s="18" t="s">
        <v>176</v>
      </c>
      <c r="BM163" s="154" t="s">
        <v>510</v>
      </c>
    </row>
    <row r="164" spans="1:65" s="2" customFormat="1">
      <c r="A164" s="30"/>
      <c r="B164" s="31"/>
      <c r="C164" s="30"/>
      <c r="D164" s="156" t="s">
        <v>139</v>
      </c>
      <c r="E164" s="30"/>
      <c r="F164" s="157" t="s">
        <v>511</v>
      </c>
      <c r="G164" s="30"/>
      <c r="H164" s="30"/>
      <c r="I164" s="30"/>
      <c r="J164" s="30"/>
      <c r="K164" s="30"/>
      <c r="L164" s="31"/>
      <c r="M164" s="158"/>
      <c r="N164" s="159"/>
      <c r="O164" s="51"/>
      <c r="P164" s="51"/>
      <c r="Q164" s="51"/>
      <c r="R164" s="51"/>
      <c r="S164" s="51"/>
      <c r="T164" s="52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T164" s="18" t="s">
        <v>139</v>
      </c>
      <c r="AU164" s="18" t="s">
        <v>87</v>
      </c>
    </row>
    <row r="165" spans="1:65" s="2" customFormat="1" ht="14.4" customHeight="1">
      <c r="A165" s="30"/>
      <c r="B165" s="141"/>
      <c r="C165" s="142" t="s">
        <v>512</v>
      </c>
      <c r="D165" s="207" t="s">
        <v>133</v>
      </c>
      <c r="E165" s="144" t="s">
        <v>513</v>
      </c>
      <c r="F165" s="145" t="s">
        <v>514</v>
      </c>
      <c r="G165" s="146" t="s">
        <v>311</v>
      </c>
      <c r="H165" s="147">
        <v>2</v>
      </c>
      <c r="I165" s="148">
        <v>3970</v>
      </c>
      <c r="J165" s="148">
        <f>ROUND(I165*H165,2)</f>
        <v>7940</v>
      </c>
      <c r="K165" s="149"/>
      <c r="L165" s="31"/>
      <c r="M165" s="150" t="s">
        <v>3</v>
      </c>
      <c r="N165" s="151" t="s">
        <v>46</v>
      </c>
      <c r="O165" s="152">
        <v>0.377</v>
      </c>
      <c r="P165" s="152">
        <f>O165*H165</f>
        <v>0.754</v>
      </c>
      <c r="Q165" s="152">
        <v>2.0999999999999999E-3</v>
      </c>
      <c r="R165" s="152">
        <f>Q165*H165</f>
        <v>4.1999999999999997E-3</v>
      </c>
      <c r="S165" s="152">
        <v>0</v>
      </c>
      <c r="T165" s="153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54" t="s">
        <v>176</v>
      </c>
      <c r="AT165" s="154" t="s">
        <v>133</v>
      </c>
      <c r="AU165" s="154" t="s">
        <v>87</v>
      </c>
      <c r="AY165" s="18" t="s">
        <v>130</v>
      </c>
      <c r="BE165" s="155">
        <f>IF(N165="základní",J165,0)</f>
        <v>0</v>
      </c>
      <c r="BF165" s="155">
        <f>IF(N165="snížená",J165,0)</f>
        <v>7940</v>
      </c>
      <c r="BG165" s="155">
        <f>IF(N165="zákl. přenesená",J165,0)</f>
        <v>0</v>
      </c>
      <c r="BH165" s="155">
        <f>IF(N165="sníž. přenesená",J165,0)</f>
        <v>0</v>
      </c>
      <c r="BI165" s="155">
        <f>IF(N165="nulová",J165,0)</f>
        <v>0</v>
      </c>
      <c r="BJ165" s="18" t="s">
        <v>87</v>
      </c>
      <c r="BK165" s="155">
        <f>ROUND(I165*H165,2)</f>
        <v>7940</v>
      </c>
      <c r="BL165" s="18" t="s">
        <v>176</v>
      </c>
      <c r="BM165" s="154" t="s">
        <v>515</v>
      </c>
    </row>
    <row r="166" spans="1:65" s="2" customFormat="1">
      <c r="A166" s="30"/>
      <c r="B166" s="31"/>
      <c r="C166" s="30"/>
      <c r="D166" s="156" t="s">
        <v>139</v>
      </c>
      <c r="E166" s="30"/>
      <c r="F166" s="157" t="s">
        <v>516</v>
      </c>
      <c r="G166" s="30"/>
      <c r="H166" s="30"/>
      <c r="I166" s="30"/>
      <c r="J166" s="30"/>
      <c r="K166" s="30"/>
      <c r="L166" s="31"/>
      <c r="M166" s="158"/>
      <c r="N166" s="159"/>
      <c r="O166" s="51"/>
      <c r="P166" s="51"/>
      <c r="Q166" s="51"/>
      <c r="R166" s="51"/>
      <c r="S166" s="51"/>
      <c r="T166" s="52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T166" s="18" t="s">
        <v>139</v>
      </c>
      <c r="AU166" s="18" t="s">
        <v>87</v>
      </c>
    </row>
    <row r="167" spans="1:65" s="2" customFormat="1" ht="14.4" customHeight="1">
      <c r="A167" s="30"/>
      <c r="B167" s="141"/>
      <c r="C167" s="142" t="s">
        <v>8</v>
      </c>
      <c r="D167" s="207" t="s">
        <v>133</v>
      </c>
      <c r="E167" s="144" t="s">
        <v>517</v>
      </c>
      <c r="F167" s="145" t="s">
        <v>518</v>
      </c>
      <c r="G167" s="146" t="s">
        <v>311</v>
      </c>
      <c r="H167" s="147">
        <v>2</v>
      </c>
      <c r="I167" s="148">
        <v>1420</v>
      </c>
      <c r="J167" s="148">
        <f>ROUND(I167*H167,2)</f>
        <v>2840</v>
      </c>
      <c r="K167" s="149"/>
      <c r="L167" s="31"/>
      <c r="M167" s="150" t="s">
        <v>3</v>
      </c>
      <c r="N167" s="151" t="s">
        <v>46</v>
      </c>
      <c r="O167" s="152">
        <v>0.39600000000000002</v>
      </c>
      <c r="P167" s="152">
        <f>O167*H167</f>
        <v>0.79200000000000004</v>
      </c>
      <c r="Q167" s="152">
        <v>1E-4</v>
      </c>
      <c r="R167" s="152">
        <f>Q167*H167</f>
        <v>2.0000000000000001E-4</v>
      </c>
      <c r="S167" s="152">
        <v>0</v>
      </c>
      <c r="T167" s="153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4" t="s">
        <v>176</v>
      </c>
      <c r="AT167" s="154" t="s">
        <v>133</v>
      </c>
      <c r="AU167" s="154" t="s">
        <v>87</v>
      </c>
      <c r="AY167" s="18" t="s">
        <v>130</v>
      </c>
      <c r="BE167" s="155">
        <f>IF(N167="základní",J167,0)</f>
        <v>0</v>
      </c>
      <c r="BF167" s="155">
        <f>IF(N167="snížená",J167,0)</f>
        <v>2840</v>
      </c>
      <c r="BG167" s="155">
        <f>IF(N167="zákl. přenesená",J167,0)</f>
        <v>0</v>
      </c>
      <c r="BH167" s="155">
        <f>IF(N167="sníž. přenesená",J167,0)</f>
        <v>0</v>
      </c>
      <c r="BI167" s="155">
        <f>IF(N167="nulová",J167,0)</f>
        <v>0</v>
      </c>
      <c r="BJ167" s="18" t="s">
        <v>87</v>
      </c>
      <c r="BK167" s="155">
        <f>ROUND(I167*H167,2)</f>
        <v>2840</v>
      </c>
      <c r="BL167" s="18" t="s">
        <v>176</v>
      </c>
      <c r="BM167" s="154" t="s">
        <v>519</v>
      </c>
    </row>
    <row r="168" spans="1:65" s="2" customFormat="1">
      <c r="A168" s="30"/>
      <c r="B168" s="31"/>
      <c r="C168" s="30"/>
      <c r="D168" s="156" t="s">
        <v>139</v>
      </c>
      <c r="E168" s="30"/>
      <c r="F168" s="157" t="s">
        <v>520</v>
      </c>
      <c r="G168" s="30"/>
      <c r="H168" s="30"/>
      <c r="I168" s="30"/>
      <c r="J168" s="30"/>
      <c r="K168" s="30"/>
      <c r="L168" s="31"/>
      <c r="M168" s="211"/>
      <c r="N168" s="212"/>
      <c r="O168" s="213"/>
      <c r="P168" s="213"/>
      <c r="Q168" s="213"/>
      <c r="R168" s="213"/>
      <c r="S168" s="213"/>
      <c r="T168" s="214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T168" s="18" t="s">
        <v>139</v>
      </c>
      <c r="AU168" s="18" t="s">
        <v>87</v>
      </c>
    </row>
    <row r="169" spans="1:65" s="2" customFormat="1" ht="6.9" customHeight="1">
      <c r="A169" s="30"/>
      <c r="B169" s="40"/>
      <c r="C169" s="41"/>
      <c r="D169" s="41"/>
      <c r="E169" s="41"/>
      <c r="F169" s="41"/>
      <c r="G169" s="41"/>
      <c r="H169" s="41"/>
      <c r="I169" s="41"/>
      <c r="J169" s="41"/>
      <c r="K169" s="41"/>
      <c r="L169" s="31"/>
      <c r="M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</row>
  </sheetData>
  <autoFilter ref="C90:K168" xr:uid="{00000000-0009-0000-0000-000006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hyperlinks>
    <hyperlink ref="F114" r:id="rId1" xr:uid="{00000000-0004-0000-0600-000000000000}"/>
    <hyperlink ref="F158" r:id="rId2" xr:uid="{00000000-0004-0000-0600-000001000000}"/>
    <hyperlink ref="F160" r:id="rId3" xr:uid="{00000000-0004-0000-0600-000002000000}"/>
    <hyperlink ref="F162" r:id="rId4" xr:uid="{00000000-0004-0000-0600-000003000000}"/>
    <hyperlink ref="F164" r:id="rId5" xr:uid="{00000000-0004-0000-0600-000004000000}"/>
    <hyperlink ref="F166" r:id="rId6" xr:uid="{00000000-0004-0000-0600-000005000000}"/>
    <hyperlink ref="F168" r:id="rId7" xr:uid="{00000000-0004-0000-0600-00000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14</vt:i4>
      </vt:variant>
    </vt:vector>
  </HeadingPairs>
  <TitlesOfParts>
    <vt:vector size="21" baseType="lpstr">
      <vt:lpstr>Rekapitulace stavby</vt:lpstr>
      <vt:lpstr>1.1 - Změna typu technolo...</vt:lpstr>
      <vt:lpstr>1.2 - Změna sklady podlah...</vt:lpstr>
      <vt:lpstr>1.3 - Doplnění okenních o...</vt:lpstr>
      <vt:lpstr>1.4 - Bourání zdiva + zám...</vt:lpstr>
      <vt:lpstr>1.5 - Dobetonávka základů...</vt:lpstr>
      <vt:lpstr>1.6 - Doplnění ZTI - leža...</vt:lpstr>
      <vt:lpstr>'1.1 - Změna typu technolo...'!Názvy_tisku</vt:lpstr>
      <vt:lpstr>'1.2 - Změna sklady podlah...'!Názvy_tisku</vt:lpstr>
      <vt:lpstr>'1.3 - Doplnění okenních o...'!Názvy_tisku</vt:lpstr>
      <vt:lpstr>'1.4 - Bourání zdiva + zám...'!Názvy_tisku</vt:lpstr>
      <vt:lpstr>'1.5 - Dobetonávka základů...'!Názvy_tisku</vt:lpstr>
      <vt:lpstr>'1.6 - Doplnění ZTI - leža...'!Názvy_tisku</vt:lpstr>
      <vt:lpstr>'Rekapitulace stavby'!Názvy_tisku</vt:lpstr>
      <vt:lpstr>'1.1 - Změna typu technolo...'!Oblast_tisku</vt:lpstr>
      <vt:lpstr>'1.2 - Změna sklady podlah...'!Oblast_tisku</vt:lpstr>
      <vt:lpstr>'1.3 - Doplnění okenních o...'!Oblast_tisku</vt:lpstr>
      <vt:lpstr>'1.4 - Bourání zdiva + zám...'!Oblast_tisku</vt:lpstr>
      <vt:lpstr>'1.5 - Dobetonávka základů...'!Oblast_tisku</vt:lpstr>
      <vt:lpstr>'1.6 - Doplnění ZTI - leža...'!Oblast_tisku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LAPTOP-U47AUUI2\SORMig</dc:creator>
  <cp:lastModifiedBy>SORMig</cp:lastModifiedBy>
  <dcterms:created xsi:type="dcterms:W3CDTF">2025-09-16T11:42:36Z</dcterms:created>
  <dcterms:modified xsi:type="dcterms:W3CDTF">2025-09-16T11:50:07Z</dcterms:modified>
</cp:coreProperties>
</file>