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zucz-my.sharepoint.com/personal/kafkav_fzu_cz/Documents/Dokumenty/2023/Instalace FVE na pavilon D hlavní budovy FZÚ/"/>
    </mc:Choice>
  </mc:AlternateContent>
  <xr:revisionPtr revIDLastSave="0" documentId="8_{BC0041FC-05AB-4A34-8B5C-EC2FD15A0C9F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 01 1 Pol" sheetId="12" r:id="rId4"/>
    <sheet name="FVE" sheetId="13" r:id="rId5"/>
    <sheet name="Hrom" sheetId="14" r:id="rId6"/>
  </sheets>
  <externalReferences>
    <externalReference r:id="rId7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01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4">FVE!$A$1:$U$37</definedName>
    <definedName name="_xlnm.Print_Area" localSheetId="3">'SO 01 1 Pol'!$A$1:$Y$148</definedName>
    <definedName name="_xlnm.Print_Area" localSheetId="1">Stavba!$A$1:$J$68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4" l="1"/>
  <c r="I28" i="14" l="1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I6" i="14"/>
  <c r="I29" i="14" l="1"/>
  <c r="F119" i="12" s="1"/>
  <c r="U36" i="13"/>
  <c r="Q36" i="13"/>
  <c r="O36" i="13"/>
  <c r="O34" i="13" s="1"/>
  <c r="K36" i="13"/>
  <c r="I36" i="13"/>
  <c r="G36" i="13"/>
  <c r="M36" i="13" s="1"/>
  <c r="U35" i="13"/>
  <c r="U34" i="13" s="1"/>
  <c r="Q35" i="13"/>
  <c r="Q34" i="13" s="1"/>
  <c r="O35" i="13"/>
  <c r="M35" i="13"/>
  <c r="M34" i="13" s="1"/>
  <c r="K35" i="13"/>
  <c r="I35" i="13"/>
  <c r="I34" i="13" s="1"/>
  <c r="G35" i="13"/>
  <c r="K34" i="13"/>
  <c r="U33" i="13"/>
  <c r="Q33" i="13"/>
  <c r="O33" i="13"/>
  <c r="K33" i="13"/>
  <c r="I33" i="13"/>
  <c r="G33" i="13"/>
  <c r="G32" i="13"/>
  <c r="G31" i="13"/>
  <c r="M33" i="13" s="1"/>
  <c r="U30" i="13"/>
  <c r="U29" i="13" s="1"/>
  <c r="Q30" i="13"/>
  <c r="Q29" i="13" s="1"/>
  <c r="O30" i="13"/>
  <c r="O29" i="13" s="1"/>
  <c r="K30" i="13"/>
  <c r="K29" i="13" s="1"/>
  <c r="I30" i="13"/>
  <c r="G30" i="13"/>
  <c r="M30" i="13" s="1"/>
  <c r="M29" i="13" s="1"/>
  <c r="I29" i="13"/>
  <c r="U28" i="13"/>
  <c r="Q28" i="13"/>
  <c r="O28" i="13"/>
  <c r="K28" i="13"/>
  <c r="I28" i="13"/>
  <c r="G28" i="13"/>
  <c r="M28" i="13" s="1"/>
  <c r="U27" i="13"/>
  <c r="Q27" i="13"/>
  <c r="O27" i="13"/>
  <c r="K27" i="13"/>
  <c r="I27" i="13"/>
  <c r="G27" i="13"/>
  <c r="M27" i="13" s="1"/>
  <c r="U26" i="13"/>
  <c r="Q26" i="13"/>
  <c r="O26" i="13"/>
  <c r="O24" i="13" s="1"/>
  <c r="K26" i="13"/>
  <c r="K24" i="13" s="1"/>
  <c r="I26" i="13"/>
  <c r="G26" i="13"/>
  <c r="M26" i="13" s="1"/>
  <c r="U25" i="13"/>
  <c r="Q25" i="13"/>
  <c r="Q24" i="13" s="1"/>
  <c r="O25" i="13"/>
  <c r="K25" i="13"/>
  <c r="I25" i="13"/>
  <c r="G25" i="13"/>
  <c r="M25" i="13" s="1"/>
  <c r="G23" i="13"/>
  <c r="U22" i="13"/>
  <c r="Q22" i="13"/>
  <c r="O22" i="13"/>
  <c r="K22" i="13"/>
  <c r="I22" i="13"/>
  <c r="G22" i="13"/>
  <c r="M22" i="13" s="1"/>
  <c r="U21" i="13"/>
  <c r="Q21" i="13"/>
  <c r="O21" i="13"/>
  <c r="K21" i="13"/>
  <c r="I21" i="13"/>
  <c r="G21" i="13"/>
  <c r="M21" i="13" s="1"/>
  <c r="U20" i="13"/>
  <c r="Q20" i="13"/>
  <c r="O20" i="13"/>
  <c r="K20" i="13"/>
  <c r="I20" i="13"/>
  <c r="G20" i="13"/>
  <c r="M20" i="13" s="1"/>
  <c r="U19" i="13"/>
  <c r="Q19" i="13"/>
  <c r="O19" i="13"/>
  <c r="K19" i="13"/>
  <c r="I19" i="13"/>
  <c r="G19" i="13"/>
  <c r="M19" i="13" s="1"/>
  <c r="U18" i="13"/>
  <c r="Q18" i="13"/>
  <c r="O18" i="13"/>
  <c r="K18" i="13"/>
  <c r="I18" i="13"/>
  <c r="G18" i="13"/>
  <c r="M18" i="13" s="1"/>
  <c r="U17" i="13"/>
  <c r="Q17" i="13"/>
  <c r="O17" i="13"/>
  <c r="K17" i="13"/>
  <c r="I17" i="13"/>
  <c r="G17" i="13"/>
  <c r="M17" i="13" s="1"/>
  <c r="U16" i="13"/>
  <c r="Q16" i="13"/>
  <c r="O16" i="13"/>
  <c r="K16" i="13"/>
  <c r="I16" i="13"/>
  <c r="G16" i="13"/>
  <c r="M16" i="13" s="1"/>
  <c r="G15" i="13"/>
  <c r="U14" i="13"/>
  <c r="Q14" i="13"/>
  <c r="O14" i="13"/>
  <c r="K14" i="13"/>
  <c r="I14" i="13"/>
  <c r="G14" i="13"/>
  <c r="M14" i="13" s="1"/>
  <c r="U13" i="13"/>
  <c r="Q13" i="13"/>
  <c r="Q11" i="13" s="1"/>
  <c r="O13" i="13"/>
  <c r="K13" i="13"/>
  <c r="I13" i="13"/>
  <c r="G13" i="13"/>
  <c r="M13" i="13" s="1"/>
  <c r="U12" i="13"/>
  <c r="Q12" i="13"/>
  <c r="O12" i="13"/>
  <c r="K12" i="13"/>
  <c r="I12" i="13"/>
  <c r="G12" i="13"/>
  <c r="M12" i="13" s="1"/>
  <c r="BA10" i="13"/>
  <c r="U9" i="13"/>
  <c r="Q9" i="13"/>
  <c r="O9" i="13"/>
  <c r="M9" i="13"/>
  <c r="K9" i="13"/>
  <c r="I9" i="13"/>
  <c r="G9" i="13"/>
  <c r="U8" i="13"/>
  <c r="Q8" i="13"/>
  <c r="Q7" i="13" s="1"/>
  <c r="O8" i="13"/>
  <c r="O7" i="13" s="1"/>
  <c r="K8" i="13"/>
  <c r="I8" i="13"/>
  <c r="G8" i="13"/>
  <c r="M8" i="13" s="1"/>
  <c r="M7" i="13" s="1"/>
  <c r="I7" i="13"/>
  <c r="G7" i="13" l="1"/>
  <c r="K11" i="13"/>
  <c r="U7" i="13"/>
  <c r="I11" i="13"/>
  <c r="I24" i="13"/>
  <c r="K7" i="13"/>
  <c r="G24" i="13"/>
  <c r="O11" i="13"/>
  <c r="U11" i="13"/>
  <c r="U24" i="13"/>
  <c r="G29" i="13"/>
  <c r="M11" i="13"/>
  <c r="M24" i="13"/>
  <c r="G11" i="13"/>
  <c r="G34" i="13"/>
  <c r="F37" i="13" l="1"/>
  <c r="F118" i="12" s="1"/>
  <c r="G118" i="12" s="1"/>
  <c r="M118" i="12" s="1"/>
  <c r="BA145" i="12"/>
  <c r="BA141" i="12"/>
  <c r="BA115" i="12"/>
  <c r="BA27" i="12"/>
  <c r="BA17" i="12"/>
  <c r="G8" i="12"/>
  <c r="G9" i="12"/>
  <c r="M9" i="12" s="1"/>
  <c r="I9" i="12"/>
  <c r="K9" i="12"/>
  <c r="O9" i="12"/>
  <c r="Q9" i="12"/>
  <c r="V9" i="12"/>
  <c r="G12" i="12"/>
  <c r="M12" i="12" s="1"/>
  <c r="I12" i="12"/>
  <c r="K12" i="12"/>
  <c r="O12" i="12"/>
  <c r="Q12" i="12"/>
  <c r="V12" i="12"/>
  <c r="G16" i="12"/>
  <c r="M16" i="12" s="1"/>
  <c r="I16" i="12"/>
  <c r="K16" i="12"/>
  <c r="O16" i="12"/>
  <c r="Q16" i="12"/>
  <c r="V16" i="12"/>
  <c r="G18" i="12"/>
  <c r="M18" i="12" s="1"/>
  <c r="I18" i="12"/>
  <c r="K18" i="12"/>
  <c r="O18" i="12"/>
  <c r="Q18" i="12"/>
  <c r="V18" i="12"/>
  <c r="G20" i="12"/>
  <c r="M20" i="12" s="1"/>
  <c r="I20" i="12"/>
  <c r="K20" i="12"/>
  <c r="O20" i="12"/>
  <c r="Q20" i="12"/>
  <c r="V20" i="12"/>
  <c r="G23" i="12"/>
  <c r="M23" i="12" s="1"/>
  <c r="I23" i="12"/>
  <c r="K23" i="12"/>
  <c r="O23" i="12"/>
  <c r="Q23" i="12"/>
  <c r="V23" i="12"/>
  <c r="G26" i="12"/>
  <c r="G25" i="12" s="1"/>
  <c r="I55" i="1" s="1"/>
  <c r="I26" i="12"/>
  <c r="I25" i="12" s="1"/>
  <c r="K26" i="12"/>
  <c r="O26" i="12"/>
  <c r="O25" i="12" s="1"/>
  <c r="Q26" i="12"/>
  <c r="Q25" i="12" s="1"/>
  <c r="V26" i="12"/>
  <c r="G29" i="12"/>
  <c r="I29" i="12"/>
  <c r="K29" i="12"/>
  <c r="M29" i="12"/>
  <c r="O29" i="12"/>
  <c r="Q29" i="12"/>
  <c r="V29" i="12"/>
  <c r="G32" i="12"/>
  <c r="M32" i="12" s="1"/>
  <c r="M31" i="12" s="1"/>
  <c r="I32" i="12"/>
  <c r="I31" i="12" s="1"/>
  <c r="K32" i="12"/>
  <c r="K31" i="12" s="1"/>
  <c r="O32" i="12"/>
  <c r="O31" i="12" s="1"/>
  <c r="Q32" i="12"/>
  <c r="Q31" i="12" s="1"/>
  <c r="V32" i="12"/>
  <c r="V31" i="12" s="1"/>
  <c r="G34" i="12"/>
  <c r="M34" i="12" s="1"/>
  <c r="I34" i="12"/>
  <c r="K34" i="12"/>
  <c r="O34" i="12"/>
  <c r="Q34" i="12"/>
  <c r="V34" i="12"/>
  <c r="G35" i="12"/>
  <c r="M35" i="12" s="1"/>
  <c r="I35" i="12"/>
  <c r="K35" i="12"/>
  <c r="O35" i="12"/>
  <c r="Q35" i="12"/>
  <c r="V35" i="12"/>
  <c r="G37" i="12"/>
  <c r="M37" i="12" s="1"/>
  <c r="I37" i="12"/>
  <c r="K37" i="12"/>
  <c r="O37" i="12"/>
  <c r="Q37" i="12"/>
  <c r="V37" i="12"/>
  <c r="G39" i="12"/>
  <c r="M39" i="12" s="1"/>
  <c r="I39" i="12"/>
  <c r="K39" i="12"/>
  <c r="O39" i="12"/>
  <c r="Q39" i="12"/>
  <c r="V39" i="12"/>
  <c r="G40" i="12"/>
  <c r="M40" i="12" s="1"/>
  <c r="I40" i="12"/>
  <c r="K40" i="12"/>
  <c r="O40" i="12"/>
  <c r="Q40" i="12"/>
  <c r="V40" i="12"/>
  <c r="G41" i="12"/>
  <c r="M41" i="12" s="1"/>
  <c r="I41" i="12"/>
  <c r="K41" i="12"/>
  <c r="O41" i="12"/>
  <c r="Q41" i="12"/>
  <c r="V41" i="12"/>
  <c r="G43" i="12"/>
  <c r="M43" i="12" s="1"/>
  <c r="I43" i="12"/>
  <c r="K43" i="12"/>
  <c r="O43" i="12"/>
  <c r="Q43" i="12"/>
  <c r="V43" i="12"/>
  <c r="G45" i="12"/>
  <c r="M45" i="12" s="1"/>
  <c r="I45" i="12"/>
  <c r="K45" i="12"/>
  <c r="O45" i="12"/>
  <c r="Q45" i="12"/>
  <c r="V45" i="12"/>
  <c r="G47" i="12"/>
  <c r="G44" i="12" s="1"/>
  <c r="I58" i="1" s="1"/>
  <c r="I47" i="12"/>
  <c r="K47" i="12"/>
  <c r="O47" i="12"/>
  <c r="Q47" i="12"/>
  <c r="V47" i="12"/>
  <c r="G50" i="12"/>
  <c r="I59" i="1" s="1"/>
  <c r="G51" i="12"/>
  <c r="M51" i="12" s="1"/>
  <c r="M50" i="12" s="1"/>
  <c r="I51" i="12"/>
  <c r="I50" i="12" s="1"/>
  <c r="K51" i="12"/>
  <c r="K50" i="12" s="1"/>
  <c r="O51" i="12"/>
  <c r="O50" i="12" s="1"/>
  <c r="Q51" i="12"/>
  <c r="Q50" i="12" s="1"/>
  <c r="V51" i="12"/>
  <c r="V50" i="12" s="1"/>
  <c r="G54" i="12"/>
  <c r="M54" i="12" s="1"/>
  <c r="I54" i="12"/>
  <c r="K54" i="12"/>
  <c r="O54" i="12"/>
  <c r="Q54" i="12"/>
  <c r="V54" i="12"/>
  <c r="G57" i="12"/>
  <c r="M57" i="12" s="1"/>
  <c r="I57" i="12"/>
  <c r="K57" i="12"/>
  <c r="O57" i="12"/>
  <c r="Q57" i="12"/>
  <c r="V57" i="12"/>
  <c r="G60" i="12"/>
  <c r="M60" i="12" s="1"/>
  <c r="I60" i="12"/>
  <c r="K60" i="12"/>
  <c r="O60" i="12"/>
  <c r="Q60" i="12"/>
  <c r="V60" i="12"/>
  <c r="G63" i="12"/>
  <c r="M63" i="12" s="1"/>
  <c r="I63" i="12"/>
  <c r="K63" i="12"/>
  <c r="O63" i="12"/>
  <c r="Q63" i="12"/>
  <c r="V63" i="12"/>
  <c r="G66" i="12"/>
  <c r="M66" i="12" s="1"/>
  <c r="I66" i="12"/>
  <c r="K66" i="12"/>
  <c r="O66" i="12"/>
  <c r="Q66" i="12"/>
  <c r="V66" i="12"/>
  <c r="G69" i="12"/>
  <c r="M69" i="12" s="1"/>
  <c r="I69" i="12"/>
  <c r="K69" i="12"/>
  <c r="O69" i="12"/>
  <c r="Q69" i="12"/>
  <c r="V69" i="12"/>
  <c r="G73" i="12"/>
  <c r="M73" i="12" s="1"/>
  <c r="I73" i="12"/>
  <c r="K73" i="12"/>
  <c r="O73" i="12"/>
  <c r="Q73" i="12"/>
  <c r="V73" i="12"/>
  <c r="G75" i="12"/>
  <c r="M75" i="12" s="1"/>
  <c r="I75" i="12"/>
  <c r="K75" i="12"/>
  <c r="O75" i="12"/>
  <c r="Q75" i="12"/>
  <c r="V75" i="12"/>
  <c r="G79" i="12"/>
  <c r="M79" i="12" s="1"/>
  <c r="I79" i="12"/>
  <c r="K79" i="12"/>
  <c r="O79" i="12"/>
  <c r="Q79" i="12"/>
  <c r="V79" i="12"/>
  <c r="G82" i="12"/>
  <c r="M82" i="12" s="1"/>
  <c r="I82" i="12"/>
  <c r="K82" i="12"/>
  <c r="O82" i="12"/>
  <c r="Q82" i="12"/>
  <c r="V82" i="12"/>
  <c r="G85" i="12"/>
  <c r="M85" i="12" s="1"/>
  <c r="I85" i="12"/>
  <c r="K85" i="12"/>
  <c r="O85" i="12"/>
  <c r="Q85" i="12"/>
  <c r="V85" i="12"/>
  <c r="G91" i="12"/>
  <c r="M91" i="12" s="1"/>
  <c r="I91" i="12"/>
  <c r="K91" i="12"/>
  <c r="O91" i="12"/>
  <c r="Q91" i="12"/>
  <c r="V91" i="12"/>
  <c r="G94" i="12"/>
  <c r="M94" i="12" s="1"/>
  <c r="I94" i="12"/>
  <c r="K94" i="12"/>
  <c r="O94" i="12"/>
  <c r="Q94" i="12"/>
  <c r="V94" i="12"/>
  <c r="G97" i="12"/>
  <c r="M97" i="12" s="1"/>
  <c r="I97" i="12"/>
  <c r="K97" i="12"/>
  <c r="O97" i="12"/>
  <c r="Q97" i="12"/>
  <c r="V97" i="12"/>
  <c r="G99" i="12"/>
  <c r="M99" i="12" s="1"/>
  <c r="I99" i="12"/>
  <c r="K99" i="12"/>
  <c r="O99" i="12"/>
  <c r="Q99" i="12"/>
  <c r="V99" i="12"/>
  <c r="G101" i="12"/>
  <c r="M101" i="12" s="1"/>
  <c r="I101" i="12"/>
  <c r="K101" i="12"/>
  <c r="O101" i="12"/>
  <c r="Q101" i="12"/>
  <c r="V101" i="12"/>
  <c r="G104" i="12"/>
  <c r="G103" i="12" s="1"/>
  <c r="I63" i="1" s="1"/>
  <c r="I104" i="12"/>
  <c r="I103" i="12" s="1"/>
  <c r="K104" i="12"/>
  <c r="K103" i="12" s="1"/>
  <c r="O104" i="12"/>
  <c r="O103" i="12" s="1"/>
  <c r="Q104" i="12"/>
  <c r="Q103" i="12" s="1"/>
  <c r="V104" i="12"/>
  <c r="V103" i="12" s="1"/>
  <c r="G108" i="12"/>
  <c r="M108" i="12" s="1"/>
  <c r="I108" i="12"/>
  <c r="K108" i="12"/>
  <c r="O108" i="12"/>
  <c r="Q108" i="12"/>
  <c r="V108" i="12"/>
  <c r="G110" i="12"/>
  <c r="M110" i="12" s="1"/>
  <c r="I110" i="12"/>
  <c r="K110" i="12"/>
  <c r="O110" i="12"/>
  <c r="Q110" i="12"/>
  <c r="V110" i="12"/>
  <c r="G112" i="12"/>
  <c r="I112" i="12"/>
  <c r="K112" i="12"/>
  <c r="M112" i="12"/>
  <c r="O112" i="12"/>
  <c r="Q112" i="12"/>
  <c r="V112" i="12"/>
  <c r="G114" i="12"/>
  <c r="M114" i="12" s="1"/>
  <c r="I114" i="12"/>
  <c r="K114" i="12"/>
  <c r="O114" i="12"/>
  <c r="Q114" i="12"/>
  <c r="V114" i="12"/>
  <c r="I118" i="12"/>
  <c r="K118" i="12"/>
  <c r="O118" i="12"/>
  <c r="Q118" i="12"/>
  <c r="V118" i="12"/>
  <c r="G119" i="12"/>
  <c r="M119" i="12" s="1"/>
  <c r="I119" i="12"/>
  <c r="K119" i="12"/>
  <c r="O119" i="12"/>
  <c r="Q119" i="12"/>
  <c r="V119" i="12"/>
  <c r="G120" i="12"/>
  <c r="M120" i="12" s="1"/>
  <c r="I120" i="12"/>
  <c r="K120" i="12"/>
  <c r="O120" i="12"/>
  <c r="Q120" i="12"/>
  <c r="V120" i="12"/>
  <c r="G122" i="12"/>
  <c r="M122" i="12" s="1"/>
  <c r="I122" i="12"/>
  <c r="K122" i="12"/>
  <c r="O122" i="12"/>
  <c r="Q122" i="12"/>
  <c r="V122" i="12"/>
  <c r="G126" i="12"/>
  <c r="M126" i="12" s="1"/>
  <c r="I126" i="12"/>
  <c r="K126" i="12"/>
  <c r="O126" i="12"/>
  <c r="Q126" i="12"/>
  <c r="V126" i="12"/>
  <c r="G128" i="12"/>
  <c r="M128" i="12" s="1"/>
  <c r="I128" i="12"/>
  <c r="K128" i="12"/>
  <c r="O128" i="12"/>
  <c r="Q128" i="12"/>
  <c r="V128" i="12"/>
  <c r="G129" i="12"/>
  <c r="M129" i="12" s="1"/>
  <c r="I129" i="12"/>
  <c r="K129" i="12"/>
  <c r="O129" i="12"/>
  <c r="Q129" i="12"/>
  <c r="V129" i="12"/>
  <c r="G130" i="12"/>
  <c r="M130" i="12" s="1"/>
  <c r="I130" i="12"/>
  <c r="K130" i="12"/>
  <c r="O130" i="12"/>
  <c r="Q130" i="12"/>
  <c r="V130" i="12"/>
  <c r="G131" i="12"/>
  <c r="M131" i="12" s="1"/>
  <c r="I131" i="12"/>
  <c r="K131" i="12"/>
  <c r="O131" i="12"/>
  <c r="Q131" i="12"/>
  <c r="V131" i="12"/>
  <c r="G132" i="12"/>
  <c r="M132" i="12" s="1"/>
  <c r="I132" i="12"/>
  <c r="K132" i="12"/>
  <c r="O132" i="12"/>
  <c r="Q132" i="12"/>
  <c r="V132" i="12"/>
  <c r="G133" i="12"/>
  <c r="M133" i="12" s="1"/>
  <c r="I133" i="12"/>
  <c r="K133" i="12"/>
  <c r="O133" i="12"/>
  <c r="Q133" i="12"/>
  <c r="V133" i="12"/>
  <c r="G135" i="12"/>
  <c r="M135" i="12" s="1"/>
  <c r="I135" i="12"/>
  <c r="K135" i="12"/>
  <c r="O135" i="12"/>
  <c r="Q135" i="12"/>
  <c r="V135" i="12"/>
  <c r="G138" i="12"/>
  <c r="M138" i="12" s="1"/>
  <c r="I138" i="12"/>
  <c r="K138" i="12"/>
  <c r="O138" i="12"/>
  <c r="Q138" i="12"/>
  <c r="V138" i="12"/>
  <c r="G140" i="12"/>
  <c r="M140" i="12" s="1"/>
  <c r="I140" i="12"/>
  <c r="K140" i="12"/>
  <c r="O140" i="12"/>
  <c r="Q140" i="12"/>
  <c r="V140" i="12"/>
  <c r="G142" i="12"/>
  <c r="M142" i="12" s="1"/>
  <c r="I142" i="12"/>
  <c r="K142" i="12"/>
  <c r="O142" i="12"/>
  <c r="Q142" i="12"/>
  <c r="V142" i="12"/>
  <c r="G144" i="12"/>
  <c r="M144" i="12" s="1"/>
  <c r="I144" i="12"/>
  <c r="K144" i="12"/>
  <c r="O144" i="12"/>
  <c r="Q144" i="12"/>
  <c r="V144" i="12"/>
  <c r="AE147" i="12"/>
  <c r="F42" i="1" s="1"/>
  <c r="I20" i="1"/>
  <c r="H40" i="1"/>
  <c r="V107" i="12" l="1"/>
  <c r="Q44" i="12"/>
  <c r="Q137" i="12"/>
  <c r="Q53" i="12"/>
  <c r="O8" i="12"/>
  <c r="V137" i="12"/>
  <c r="O117" i="12"/>
  <c r="K107" i="12"/>
  <c r="M104" i="12"/>
  <c r="M103" i="12" s="1"/>
  <c r="O44" i="12"/>
  <c r="I44" i="12"/>
  <c r="K8" i="12"/>
  <c r="M47" i="12"/>
  <c r="M44" i="12" s="1"/>
  <c r="M26" i="12"/>
  <c r="O121" i="12"/>
  <c r="O107" i="12"/>
  <c r="Q93" i="12"/>
  <c r="V65" i="12"/>
  <c r="O137" i="12"/>
  <c r="G137" i="12"/>
  <c r="I67" i="1" s="1"/>
  <c r="I19" i="1" s="1"/>
  <c r="K121" i="12"/>
  <c r="K117" i="12"/>
  <c r="G117" i="12"/>
  <c r="I65" i="1" s="1"/>
  <c r="I18" i="1" s="1"/>
  <c r="O93" i="12"/>
  <c r="Q65" i="12"/>
  <c r="Q33" i="12"/>
  <c r="V15" i="12"/>
  <c r="I15" i="12"/>
  <c r="V8" i="12"/>
  <c r="I8" i="12"/>
  <c r="F41" i="1"/>
  <c r="I53" i="1"/>
  <c r="I65" i="12"/>
  <c r="I33" i="12"/>
  <c r="K15" i="12"/>
  <c r="AF147" i="12"/>
  <c r="V121" i="12"/>
  <c r="I121" i="12"/>
  <c r="V117" i="12"/>
  <c r="I117" i="12"/>
  <c r="I107" i="12"/>
  <c r="K93" i="12"/>
  <c r="O65" i="12"/>
  <c r="V53" i="12"/>
  <c r="K53" i="12"/>
  <c r="O33" i="12"/>
  <c r="G33" i="12"/>
  <c r="I57" i="1" s="1"/>
  <c r="M25" i="12"/>
  <c r="Q15" i="12"/>
  <c r="M15" i="12"/>
  <c r="Q8" i="12"/>
  <c r="I137" i="12"/>
  <c r="K137" i="12"/>
  <c r="Q121" i="12"/>
  <c r="Q117" i="12"/>
  <c r="M117" i="12"/>
  <c r="Q107" i="12"/>
  <c r="M107" i="12"/>
  <c r="V93" i="12"/>
  <c r="I93" i="12"/>
  <c r="K65" i="12"/>
  <c r="I53" i="12"/>
  <c r="O53" i="12"/>
  <c r="G53" i="12"/>
  <c r="I60" i="1" s="1"/>
  <c r="V44" i="12"/>
  <c r="K44" i="12"/>
  <c r="V33" i="12"/>
  <c r="K33" i="12"/>
  <c r="V25" i="12"/>
  <c r="K25" i="12"/>
  <c r="O15" i="12"/>
  <c r="F39" i="1"/>
  <c r="F43" i="1" s="1"/>
  <c r="G23" i="1" s="1"/>
  <c r="M121" i="12"/>
  <c r="M93" i="12"/>
  <c r="M53" i="12"/>
  <c r="M65" i="12"/>
  <c r="M137" i="12"/>
  <c r="M33" i="12"/>
  <c r="M8" i="12"/>
  <c r="G107" i="12"/>
  <c r="I64" i="1" s="1"/>
  <c r="G65" i="12"/>
  <c r="I61" i="1" s="1"/>
  <c r="G31" i="12"/>
  <c r="I56" i="1" s="1"/>
  <c r="G15" i="12"/>
  <c r="I54" i="1" s="1"/>
  <c r="G121" i="12"/>
  <c r="I66" i="1" s="1"/>
  <c r="G93" i="12"/>
  <c r="I62" i="1" s="1"/>
  <c r="J28" i="1"/>
  <c r="J26" i="1"/>
  <c r="G38" i="1"/>
  <c r="F38" i="1"/>
  <c r="J23" i="1"/>
  <c r="J24" i="1"/>
  <c r="J25" i="1"/>
  <c r="J27" i="1"/>
  <c r="E24" i="1"/>
  <c r="E26" i="1"/>
  <c r="G41" i="1" l="1"/>
  <c r="H41" i="1" s="1"/>
  <c r="I41" i="1" s="1"/>
  <c r="G42" i="1"/>
  <c r="H42" i="1" s="1"/>
  <c r="I42" i="1" s="1"/>
  <c r="G39" i="1"/>
  <c r="G43" i="1" s="1"/>
  <c r="G25" i="1" s="1"/>
  <c r="A25" i="1" s="1"/>
  <c r="I68" i="1"/>
  <c r="I16" i="1"/>
  <c r="I17" i="1"/>
  <c r="G147" i="12"/>
  <c r="A23" i="1"/>
  <c r="I21" i="1" l="1"/>
  <c r="H39" i="1"/>
  <c r="I39" i="1" s="1"/>
  <c r="I43" i="1" s="1"/>
  <c r="J42" i="1" s="1"/>
  <c r="G26" i="1"/>
  <c r="A26" i="1"/>
  <c r="J64" i="1"/>
  <c r="J57" i="1"/>
  <c r="J54" i="1"/>
  <c r="J61" i="1"/>
  <c r="J63" i="1"/>
  <c r="J62" i="1"/>
  <c r="J55" i="1"/>
  <c r="J56" i="1"/>
  <c r="J66" i="1"/>
  <c r="J59" i="1"/>
  <c r="J60" i="1"/>
  <c r="J53" i="1"/>
  <c r="J58" i="1"/>
  <c r="J65" i="1"/>
  <c r="J67" i="1"/>
  <c r="G28" i="1"/>
  <c r="A24" i="1"/>
  <c r="G24" i="1"/>
  <c r="H43" i="1" l="1"/>
  <c r="A27" i="1"/>
  <c r="G29" i="1" s="1"/>
  <c r="G27" i="1" s="1"/>
  <c r="J39" i="1"/>
  <c r="J43" i="1" s="1"/>
  <c r="J41" i="1"/>
  <c r="J68" i="1"/>
  <c r="A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Pavel Šafář</author>
  </authors>
  <commentList>
    <comment ref="S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<sst xmlns="http://schemas.openxmlformats.org/spreadsheetml/2006/main" count="1061" uniqueCount="426">
  <si>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</si>
  <si>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</si>
  <si>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</si>
  <si>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</si>
  <si>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</si>
  <si>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</si>
  <si>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</si>
  <si>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</si>
  <si>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</si>
  <si>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</si>
  <si>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</si>
  <si>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</si>
  <si>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</si>
  <si>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</si>
  <si>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</si>
  <si>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</si>
  <si>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</si>
  <si>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</si>
  <si>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</si>
  <si>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</si>
  <si>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</si>
  <si>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</si>
  <si>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</si>
  <si>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</si>
  <si>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</si>
  <si>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</si>
  <si>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</si>
  <si>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</si>
  <si>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</si>
  <si>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</si>
  <si>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</si>
  <si>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</si>
  <si>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</si>
  <si>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</si>
  <si>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</si>
  <si>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</si>
  <si>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</si>
  <si>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</si>
  <si>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</si>
  <si>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</si>
  <si>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</si>
  <si>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</si>
  <si>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</si>
  <si>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1</t>
  </si>
  <si>
    <t>ASŘ</t>
  </si>
  <si>
    <t>SO 01</t>
  </si>
  <si>
    <t>Objekt:</t>
  </si>
  <si>
    <t>Rozpočet:</t>
  </si>
  <si>
    <t>1318</t>
  </si>
  <si>
    <t>Instalace FVE na pavilon D hlavní budovy FZU</t>
  </si>
  <si>
    <t>Stavba</t>
  </si>
  <si>
    <t>Stavební objekt</t>
  </si>
  <si>
    <t>Celkem za stavbu</t>
  </si>
  <si>
    <t>CZK</t>
  </si>
  <si>
    <t>#POPS</t>
  </si>
  <si>
    <t>Popis stavby: 1318 - Instalace FVE na pavilon D hlavní budovy FZU</t>
  </si>
  <si>
    <t>#POPO</t>
  </si>
  <si>
    <t>Popis objektu: SO 01 - ASŘ</t>
  </si>
  <si>
    <t>#POPR</t>
  </si>
  <si>
    <t>Popis rozpočtu: 1 - ASŘ</t>
  </si>
  <si>
    <t>Rekapitulace dílů</t>
  </si>
  <si>
    <t>Typ dílu</t>
  </si>
  <si>
    <t>3</t>
  </si>
  <si>
    <t>Svislé a kompletní konstrukce</t>
  </si>
  <si>
    <t>61</t>
  </si>
  <si>
    <t>Úpravy povrchů vnitřní</t>
  </si>
  <si>
    <t>64</t>
  </si>
  <si>
    <t>Výplně otvorů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</si>
  <si>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</si>
  <si>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</si>
  <si>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</si>
  <si>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</si>
  <si>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</si>
  <si>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</si>
  <si>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</si>
  <si>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</si>
  <si>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712</t>
  </si>
  <si>
    <t>Povlakové krytiny</t>
  </si>
  <si>
    <t>713</t>
  </si>
  <si>
    <t>Izolace tepelné</t>
  </si>
  <si>
    <t>766</t>
  </si>
  <si>
    <t>Konstrukce truhlářské</t>
  </si>
  <si>
    <t>783</t>
  </si>
  <si>
    <t>Nátěry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</si>
  <si>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</si>
  <si>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</si>
  <si>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</si>
  <si>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</si>
  <si>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</si>
  <si>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</si>
  <si>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</si>
  <si>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</si>
  <si>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</si>
  <si>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</si>
  <si>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</si>
  <si>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</si>
  <si>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</si>
  <si>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</si>
  <si>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</si>
  <si>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</si>
  <si>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</si>
  <si>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</si>
  <si>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</si>
  <si>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</si>
  <si>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</si>
  <si>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</si>
  <si>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</si>
  <si>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</si>
  <si>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</si>
  <si>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</si>
  <si>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</si>
  <si>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</si>
  <si>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</si>
  <si>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</si>
  <si>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</si>
  <si>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</si>
  <si>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</si>
  <si>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</si>
  <si>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</si>
  <si>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</si>
  <si>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</si>
  <si>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</si>
  <si>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310235241RT2</t>
  </si>
  <si>
    <t>Zazdívka otvorů o ploše do 0,0225 m2 ve zdivu nadzákladovém cihlami pálenými o tloušťce zdi do 300 mm</t>
  </si>
  <si>
    <t>kus</t>
  </si>
  <si>
    <t>801-4</t>
  </si>
  <si>
    <t>RTS 23/ I</t>
  </si>
  <si>
    <t>Práce</t>
  </si>
  <si>
    <t>Běžná</t>
  </si>
  <si>
    <t>POL1_</t>
  </si>
  <si>
    <t>včetně pomocného pracovního lešení</t>
  </si>
  <si>
    <t>SPI</t>
  </si>
  <si>
    <t>P04 : 1</t>
  </si>
  <si>
    <t>VV</t>
  </si>
  <si>
    <t>342255028R00</t>
  </si>
  <si>
    <t>Příčky z cihel a tvárnic nepálených příčky z příčkovek pórobetonových tloušťky 150 mm</t>
  </si>
  <si>
    <t>m2</t>
  </si>
  <si>
    <t>801-1</t>
  </si>
  <si>
    <t>včetně pomocného lešení</t>
  </si>
  <si>
    <t>P07 : 6,4</t>
  </si>
  <si>
    <t>612401191RT2</t>
  </si>
  <si>
    <t>Omítky malých ploch vnitřních stěn do 0,09 m2, vápennou štukovou omítkou</t>
  </si>
  <si>
    <t>jakoukoliv maltou, z pomocného pracovního lešení o výšce podlahy do 1900 mm a pro zatížení do 1,5 kPa,</t>
  </si>
  <si>
    <t>612421231RT2</t>
  </si>
  <si>
    <t>Oprava vnitřních vápenných omítek stěn v množství opravované plochy přes 5 do 10 %,  štukových</t>
  </si>
  <si>
    <t>P08 : 15,9</t>
  </si>
  <si>
    <t>612474510RT3</t>
  </si>
  <si>
    <t xml:space="preserve">Omítka vnitřní stěn ze suché směsi jednovrstvá filcovaná,  , vápenocementová, na pórobeton,  </t>
  </si>
  <si>
    <t>kompletní souvrství</t>
  </si>
  <si>
    <t>P07 : 6,4*2</t>
  </si>
  <si>
    <t>612481211RT2</t>
  </si>
  <si>
    <t>Vyztužení povrchu vnitřních stěn sklotextilní síťovinou s dodávkou síťoviny a stěrkového tmelu</t>
  </si>
  <si>
    <t>642945121R00</t>
  </si>
  <si>
    <t>Osazení ocelových zárubní protipožárních jednokřídlových, zazděním, nebo zalitím betonovou zálivkou</t>
  </si>
  <si>
    <t>a protiplynových dveří bez nebo včetně dveřních křídel do vynechaného otvoru, s obetonováním , včetně manipulační dopravy, kotvení zárubně do zdiva  např. s uklínováním, s případným přivařením k obnažené výztuži, se zalitím, resp. zabetonováním, včetně bednění.</t>
  </si>
  <si>
    <t>P06 : 1</t>
  </si>
  <si>
    <t>5533301326R</t>
  </si>
  <si>
    <t>Zárubeň kovová - polodrážková (klasická); pro přesné zdění; H' = 1 970 mm; B' = 800 mm; t = 150 mm; počet křídel: 1; materiál těsnění: PVC; profil: hranatý; typ závěsů: stavitelné; počet závěsů = 3</t>
  </si>
  <si>
    <t>SPCM</t>
  </si>
  <si>
    <t>Specifikace</t>
  </si>
  <si>
    <t>POL3_</t>
  </si>
  <si>
    <t>941955001R00</t>
  </si>
  <si>
    <t>Lešení lehké pracovní pomocné pomocné, o výšce lešeňové podlahy do 1,2 m</t>
  </si>
  <si>
    <t>800-3</t>
  </si>
  <si>
    <t>POL1_1</t>
  </si>
  <si>
    <t>952901111R00</t>
  </si>
  <si>
    <t>Vyčištění budov a ostatních objektů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 světlá výška podlaží do 4 m</t>
  </si>
  <si>
    <t>953941312R00</t>
  </si>
  <si>
    <t>Osazení předmětů na hmoždinky osazení hasicího přístroje</t>
  </si>
  <si>
    <t>P05 : 1</t>
  </si>
  <si>
    <t>913      R00</t>
  </si>
  <si>
    <t>Hzs - Stavební dělník</t>
  </si>
  <si>
    <t>h</t>
  </si>
  <si>
    <t>přípomocné práce : 10</t>
  </si>
  <si>
    <t>952212440R00</t>
  </si>
  <si>
    <t>Štítky orientační na zeď</t>
  </si>
  <si>
    <t>soubor</t>
  </si>
  <si>
    <t>Vlastní</t>
  </si>
  <si>
    <t>Indiv</t>
  </si>
  <si>
    <t>959990099R00</t>
  </si>
  <si>
    <t>Poplatek za odvoz a likvidaci odpadů stavby</t>
  </si>
  <si>
    <t>kpl</t>
  </si>
  <si>
    <t>POL1_3</t>
  </si>
  <si>
    <t>44984142R</t>
  </si>
  <si>
    <t>přístoj hasicí sněhový; S5KTe; hasící látka oxid uhličitý; náplň 5 kg; dostřik 2 m; doba činnosti 35 s</t>
  </si>
  <si>
    <t>54823022.AR</t>
  </si>
  <si>
    <t>tabulka výstražná; smaltovaná; A5; š = 210 mm; v = 149 mm</t>
  </si>
  <si>
    <t>900      R01</t>
  </si>
  <si>
    <t>Hodinové zúčtovací sazby stavební dělník, tarifní třída 4</t>
  </si>
  <si>
    <t>bourací práce : 5</t>
  </si>
  <si>
    <t>971033241R00</t>
  </si>
  <si>
    <t>Vybourání otvorů ve zdivu cihelném z jakýchkoliv cihel pálených  na jakoukoliv maltu vápenou nebo vápenocementovou, plochy do 0,0225 m2, tloušťky do 300 mm</t>
  </si>
  <si>
    <t>801-3</t>
  </si>
  <si>
    <t>základovém nebo nadzákladovém,</t>
  </si>
  <si>
    <t>999281111R00</t>
  </si>
  <si>
    <t xml:space="preserve">Přesun hmot pro opravy a údržbu objektů pro opravy a údržbu dosavadních objektů včetně vnějších plášťů  výšky do 25 m,  </t>
  </si>
  <si>
    <t>t</t>
  </si>
  <si>
    <t>Přesun hmot</t>
  </si>
  <si>
    <t>POL7_</t>
  </si>
  <si>
    <t>oborů 801, 803, 811 a 812</t>
  </si>
  <si>
    <t>712300832RT1</t>
  </si>
  <si>
    <t>Odstranění povlakové krytiny a mechu na střechách plochých do 10° povlakové krytiny  dvouvrstvé, z ploch jednotlivě do 10 m</t>
  </si>
  <si>
    <t>800-711</t>
  </si>
  <si>
    <t>P01 : 1</t>
  </si>
  <si>
    <t>P02 : 1</t>
  </si>
  <si>
    <t>712341559RV1</t>
  </si>
  <si>
    <t>Povlakové krytiny střech do 10° pásy přitavením v celé ploše, 1 vrstva, včetně dodávky pásu izolačního z oxidovaného asfaltu natavitelného; nosná vložka skelná tkanina</t>
  </si>
  <si>
    <t>P01 : 1,5</t>
  </si>
  <si>
    <t>P02 : 1,5</t>
  </si>
  <si>
    <t>712351111RT2</t>
  </si>
  <si>
    <t>Povlakové krytiny střech do 10° samolepicími pásy 1 vrstva, včetně dodávky samolepicího asfaltového pásu</t>
  </si>
  <si>
    <t>998712102R00</t>
  </si>
  <si>
    <t>Přesun hmot pro povlakové krytiny v objektech výšky přes 6 do 12 m</t>
  </si>
  <si>
    <t>50 m vodorovně</t>
  </si>
  <si>
    <t>713104212R00</t>
  </si>
  <si>
    <t>Odstranění tepelné izolace z desek, lamel, rohoží, pásů a foukané izolace plochých střech, připevněné drátem, přibitím, přeistřelením nebo na trny, z desek z expandovaného polystyrenu, tloušťky od 100 mm do 200 mm</t>
  </si>
  <si>
    <t>800-713</t>
  </si>
  <si>
    <t>P01 : 1*3</t>
  </si>
  <si>
    <t>P02 : 1*3</t>
  </si>
  <si>
    <t>713141125R00</t>
  </si>
  <si>
    <t>Montáž tepelné izolace plochých střech desky, na lepidlo</t>
  </si>
  <si>
    <t>Včetně očištění podkladu od nesoudržných vrstev.</t>
  </si>
  <si>
    <t>POP</t>
  </si>
  <si>
    <t>713552131R00</t>
  </si>
  <si>
    <t>Protipožární kabelové přepážky Protipožární trubní ucpávky EI 90, do D 108 mm, stěna</t>
  </si>
  <si>
    <t>71352199XX</t>
  </si>
  <si>
    <t>Montáž protipožární izolace dle PD</t>
  </si>
  <si>
    <t xml:space="preserve">položka obsahuje veškeré práce materiály - ( pouze TI ve specifikaci) : </t>
  </si>
  <si>
    <t>P01 : 0,9</t>
  </si>
  <si>
    <t>P02 : 4,7</t>
  </si>
  <si>
    <t>28375768.AR</t>
  </si>
  <si>
    <t>Výrobek izolační pro budovy z pěnového polystyrenu (EPS) tvar: deska; OH = 25 kg/m3; lambda = 0,035 W/(m.K); pevnost v tlaku CS 150 kPa; RtF: E</t>
  </si>
  <si>
    <t>m3</t>
  </si>
  <si>
    <t>P01 : 1*0,2*1,02</t>
  </si>
  <si>
    <t>P02 : 1*0,2*1,02</t>
  </si>
  <si>
    <t>28375972R</t>
  </si>
  <si>
    <t>Výrobek izolační pro budovy z pěnového polystyrenu (EPS) tvar: spádová deska; označení: S; OH = 25 kg/m3; lambda = 0,035 W/(m.K); pevnost v tlaku CS 150 kPa; RtF: E</t>
  </si>
  <si>
    <t>P01 : 1*0,1*1,02</t>
  </si>
  <si>
    <t>P02 : 1*0,1*1,02</t>
  </si>
  <si>
    <t>63151692R</t>
  </si>
  <si>
    <t>rohož, pas izolační lamelový, pro tech. zařízení; minerální vlákno; tl. 40,0 mm; kašírování Al fólie vyztužená mřížkou; obj. hmotnost 65,00 kg/m3; hydrofobizováno</t>
  </si>
  <si>
    <t>Začátek provozního součtu</t>
  </si>
  <si>
    <t xml:space="preserve">  P01 : 0,9</t>
  </si>
  <si>
    <t xml:space="preserve">  P02 : 4,7</t>
  </si>
  <si>
    <t>Konec provozního součtu</t>
  </si>
  <si>
    <t>5,6*1,3</t>
  </si>
  <si>
    <t>998713102R00</t>
  </si>
  <si>
    <t>Přesun hmot pro izolace tepelné v objektech výšky do 12 m</t>
  </si>
  <si>
    <t>766661422R00</t>
  </si>
  <si>
    <t>Montáž dveřních křídel kompletizovaných otevíravých , protipožárních, do ocelové nebo fošnové zárubně, jednokřídlových, šířky přes 800 mm</t>
  </si>
  <si>
    <t>800-766</t>
  </si>
  <si>
    <t>Dveře s protipožární odolností do 30 minut.</t>
  </si>
  <si>
    <t>766670021R00XX</t>
  </si>
  <si>
    <t>Dodávka a montáž kování klika/klika- uzamykatelná cylindrická vložka - dle PD</t>
  </si>
  <si>
    <t>5534550XX1</t>
  </si>
  <si>
    <t>Dveře požární 1kříd.-30 min EW 30 DP3 80x197 cm, plné, DTD výplň, povrch lamino</t>
  </si>
  <si>
    <t>998766102R00</t>
  </si>
  <si>
    <t>Přesun hmot pro konstrukce truhlářské v objektech výšky do 12 m</t>
  </si>
  <si>
    <t>783225601T00</t>
  </si>
  <si>
    <t>Nátěr syntetický kovových zárubní</t>
  </si>
  <si>
    <t xml:space="preserve">ks    </t>
  </si>
  <si>
    <t>včetně pomocného lešení.</t>
  </si>
  <si>
    <t>784403801R00</t>
  </si>
  <si>
    <t>Odstranění maleb úplným omytím na sádrové omítce, v místnostech do 3,8 m</t>
  </si>
  <si>
    <t>800-784</t>
  </si>
  <si>
    <t>784161401R00</t>
  </si>
  <si>
    <t>Příprava povrchu Penetrace (napouštění) podkladu disperzní, jednonásobná</t>
  </si>
  <si>
    <t>POL1_7</t>
  </si>
  <si>
    <t>784165512R00</t>
  </si>
  <si>
    <t>Malby z malířských směsí otěruvzdorných,  , bělost 93 %, dvojnásobné</t>
  </si>
  <si>
    <t>784950030RA0</t>
  </si>
  <si>
    <t>Oprava maleb z malířských směsí</t>
  </si>
  <si>
    <t>AP-PSV</t>
  </si>
  <si>
    <t>Agregovaná položka</t>
  </si>
  <si>
    <t>POL2_</t>
  </si>
  <si>
    <t>Oškrabání, jednonásobné mydlení, částečné vyhlazení malířskou masou jednonásobné, malba dvojnásobná, bez pačokování, jednobarevná s bílým stropem.</t>
  </si>
  <si>
    <t>Dodávka a montáž FVE dle samostatného soupisu</t>
  </si>
  <si>
    <t>M2100mtž</t>
  </si>
  <si>
    <t>Dodávka a montáž hromosvodu dle samostatného soupisu</t>
  </si>
  <si>
    <t>M2101dmtž</t>
  </si>
  <si>
    <t>Demontáž stávajícího hromosvodu včetně přesunu a likvidace, dle PD</t>
  </si>
  <si>
    <t>979990107R00</t>
  </si>
  <si>
    <t>Poplatek za skládku za uložení, směs betonu, cihel a dřeva,  , skupina 17 09 04 z Katalogu odpadů</t>
  </si>
  <si>
    <t>0,05296</t>
  </si>
  <si>
    <t>-0,02</t>
  </si>
  <si>
    <t>979990121R00</t>
  </si>
  <si>
    <t>Poplatek za skládku za uložení, asfaltové pásy,  , skupina 17 03 02 z Katalogu odpadů</t>
  </si>
  <si>
    <t>0,02</t>
  </si>
  <si>
    <t>979990146R00</t>
  </si>
  <si>
    <t>Poplatek za skládku za uložení, čistý polystyren, čistá minerální a skelná vata,  , skupina 17 06 04 z Katalogu odpadů</t>
  </si>
  <si>
    <t>979011211R00</t>
  </si>
  <si>
    <t>Svislá doprava suti a vybouraných hmot nošením za prvé podlaží nad základním podlažím</t>
  </si>
  <si>
    <t>Přesun suti</t>
  </si>
  <si>
    <t>POL8_</t>
  </si>
  <si>
    <t>979011219R00</t>
  </si>
  <si>
    <t>Svislá doprava suti a vybouraných hmot nošením příplatek zakaždé další podlaží nad prvním základním podlažím</t>
  </si>
  <si>
    <t>979082111R00</t>
  </si>
  <si>
    <t>Vnitrostaveništní doprava suti a vybouraných hmot do 10 m</t>
  </si>
  <si>
    <t>979082121R00</t>
  </si>
  <si>
    <t>Vnitrostaveništní doprava suti a vybouraných hmot příplatek k ceně za každých dalších 5 m</t>
  </si>
  <si>
    <t>979083117R00</t>
  </si>
  <si>
    <t>Vodorovné přemístění suti přes 5000 m do 6000 m</t>
  </si>
  <si>
    <t>800-6</t>
  </si>
  <si>
    <t>včetně naložení na dopravní prostředek a složení,</t>
  </si>
  <si>
    <t>979083191R00</t>
  </si>
  <si>
    <t>Vodorovné přemístění suti za každých dalších započatých 1000 m přes 6000 m</t>
  </si>
  <si>
    <t>005121 R</t>
  </si>
  <si>
    <t>Zařízení staveniště</t>
  </si>
  <si>
    <t>Soubor</t>
  </si>
  <si>
    <t>VRN</t>
  </si>
  <si>
    <t>POL99_2</t>
  </si>
  <si>
    <t>Veškeré náklady spojené s vybudováním, provozem a odstraněním zařízení staveniště.</t>
  </si>
  <si>
    <t>005122010R</t>
  </si>
  <si>
    <t xml:space="preserve">Provoz objednatele </t>
  </si>
  <si>
    <t>POL99_1</t>
  </si>
  <si>
    <t>Náklady na ztížené provádění stavebních prací v důsledku nepřerušeného provozu na staveništi nebo v případech nepřerušeného provozu v objektech v nichž se stavební práce provádí.</t>
  </si>
  <si>
    <t>005124010R</t>
  </si>
  <si>
    <t>Koordinační činnost</t>
  </si>
  <si>
    <t>Koordinace stavebních a technologických dodávek stavby.</t>
  </si>
  <si>
    <t>00523  R</t>
  </si>
  <si>
    <t>Zkoušky a revize</t>
  </si>
  <si>
    <t>Náklady zhotovitele, související s prováděním zkoušek a revizí předepsaných technickými normami nebo objednatelem a které jsou pro provedení díla nezbytné.</t>
  </si>
  <si>
    <t>SUM</t>
  </si>
  <si>
    <t>END</t>
  </si>
  <si>
    <t>Položkový rozpočet</t>
  </si>
  <si>
    <t>Fyzikální ústav AV ČR, v. v. i., Na Slovance 1999/2, 182 00 Praha 8 - Libeň</t>
  </si>
  <si>
    <t>C:</t>
  </si>
  <si>
    <t>CAS_STR</t>
  </si>
  <si>
    <t>množství</t>
  </si>
  <si>
    <t>cena / MJ</t>
  </si>
  <si>
    <t>cena s DPH</t>
  </si>
  <si>
    <t>hmotnost / MJ</t>
  </si>
  <si>
    <t>hmotnost celk.(t)</t>
  </si>
  <si>
    <t>dem. hmotnost / MJ</t>
  </si>
  <si>
    <t>dem. hmotnost celk.(t)</t>
  </si>
  <si>
    <t>Cen. soustava</t>
  </si>
  <si>
    <t>767</t>
  </si>
  <si>
    <t>Konstrukce zámečnické</t>
  </si>
  <si>
    <t>767 001.</t>
  </si>
  <si>
    <r>
      <t>Montáž systémové konstrukce pro FV  sklon na konstrukci 10</t>
    </r>
    <r>
      <rPr>
        <vertAlign val="superscript"/>
        <sz val="8"/>
        <rFont val="Arial CE"/>
        <charset val="238"/>
      </rPr>
      <t>0</t>
    </r>
    <r>
      <rPr>
        <sz val="8"/>
        <rFont val="Arial CE"/>
        <charset val="238"/>
      </rPr>
      <t xml:space="preserve"> vč. osazení a zapojení panelů pro plochou střechu</t>
    </r>
  </si>
  <si>
    <t>ks</t>
  </si>
  <si>
    <t>POL1_0</t>
  </si>
  <si>
    <t>555 004</t>
  </si>
  <si>
    <r>
      <t>Systémová Alu konstr. na plochou střechu, sklon na konstrukci 10</t>
    </r>
    <r>
      <rPr>
        <vertAlign val="superscript"/>
        <sz val="8"/>
        <rFont val="Arial CE"/>
        <charset val="238"/>
      </rPr>
      <t>0</t>
    </r>
    <r>
      <rPr>
        <sz val="8"/>
        <rFont val="Arial CE"/>
        <charset val="238"/>
      </rPr>
      <t xml:space="preserve"> + šroubové úchyty pro FV panely, vč. Příslušenství pro sklon 10</t>
    </r>
    <r>
      <rPr>
        <vertAlign val="superscript"/>
        <sz val="8"/>
        <rFont val="Arial CE"/>
        <charset val="238"/>
      </rPr>
      <t>0</t>
    </r>
  </si>
  <si>
    <t>POL3_0</t>
  </si>
  <si>
    <t>ocelové podkladní profily, ocelové kotvy do panelů, hliníkové podkladní profily</t>
  </si>
  <si>
    <t>210190054R00</t>
  </si>
  <si>
    <t xml:space="preserve">Montáž střídače a rozvaděče RFVE </t>
  </si>
  <si>
    <t>5534739760R</t>
  </si>
  <si>
    <t>MARS žlab kabelový NKZIN 50X62X0.70 EC, neděrovaný, s integrovanou spojkou</t>
  </si>
  <si>
    <t>m</t>
  </si>
  <si>
    <t>210800646RT1</t>
  </si>
  <si>
    <t>Vodič solární 6 mm2 uložený pevně, včetně dodávky solárního vodiče</t>
  </si>
  <si>
    <t>Vodič 6 mm2 uložený pevně, včetně dodávky</t>
  </si>
  <si>
    <t>210100002R00</t>
  </si>
  <si>
    <t>Ukončení vodičů v rozvaděči + zapojení do 6 mm2</t>
  </si>
  <si>
    <t>210810046RT3</t>
  </si>
  <si>
    <t>Kabel CYKY-J  pevně uložený, včetně dodávky kabelu</t>
  </si>
  <si>
    <t>210810017RT5</t>
  </si>
  <si>
    <t>555 005</t>
  </si>
  <si>
    <t>FV monokrystalický panel, o jmenovitém výkonu 455 Wp (2108 x 1048)</t>
  </si>
  <si>
    <t>555 003</t>
  </si>
  <si>
    <t>MPPT Optimalizace na úrovni 2  panelů, optimizér pro panel 450 Wp</t>
  </si>
  <si>
    <t>555 006</t>
  </si>
  <si>
    <t>Síťový střídač 25kW, 43,5A, IP65 vč. integrovaného monitoringu, Optimalizace MPPT na úrovni panelů</t>
  </si>
  <si>
    <t>210001.1</t>
  </si>
  <si>
    <t>Rozvaděč RFVE</t>
  </si>
  <si>
    <t>Ostatní montáž</t>
  </si>
  <si>
    <t>M22</t>
  </si>
  <si>
    <t>Montáž sdělovací a zabezp.tech</t>
  </si>
  <si>
    <t>222280214R00</t>
  </si>
  <si>
    <t>Kabel UTP/FTP kat.5e v trubkách</t>
  </si>
  <si>
    <t>371201301R</t>
  </si>
  <si>
    <t>Kabel UTP pro RJ45 (drát) - 1m - metráž</t>
  </si>
  <si>
    <t>371205050R</t>
  </si>
  <si>
    <t>Krimpovací konektor RJ45, CAT5E, UTP</t>
  </si>
  <si>
    <t>222301101R00</t>
  </si>
  <si>
    <t>Konektor RJ45 na kabel UTP</t>
  </si>
  <si>
    <t>OST01</t>
  </si>
  <si>
    <t>Doprava technologie - dle výběru dodovatele</t>
  </si>
  <si>
    <t>OST02</t>
  </si>
  <si>
    <t>Autorský dozor</t>
  </si>
  <si>
    <t>Nastavení systému a zprovoznění invertoru</t>
  </si>
  <si>
    <t>Příprava ke komplexní zkoušce a odzkoušení</t>
  </si>
  <si>
    <t>005241010R</t>
  </si>
  <si>
    <t xml:space="preserve">Dokumentace skutečného provedení </t>
  </si>
  <si>
    <t>005231010R</t>
  </si>
  <si>
    <t>Výchozí revize</t>
  </si>
  <si>
    <t>celkem bez DPH</t>
  </si>
  <si>
    <t>VÝKAZ VÝMĚR</t>
  </si>
  <si>
    <t>AKCE:</t>
  </si>
  <si>
    <t>HROMOSVOD A UZEMNĚNÍ-FYZIKÁLNÍ ÚSTAV AV</t>
  </si>
  <si>
    <t>ZPRACOVAL:</t>
  </si>
  <si>
    <t>Ing. Radek Strnad</t>
  </si>
  <si>
    <t>P.Č</t>
  </si>
  <si>
    <t>Kód položky</t>
  </si>
  <si>
    <t>Popis</t>
  </si>
  <si>
    <t>Cenová jednotka materiál</t>
  </si>
  <si>
    <t>Cenová jednotka montáž</t>
  </si>
  <si>
    <t>Celková cena</t>
  </si>
  <si>
    <t>Drát AlMgSi d=8mm</t>
  </si>
  <si>
    <t>Podpěra vedení na plochou střechu</t>
  </si>
  <si>
    <t>Svorka spojovací drát-drát</t>
  </si>
  <si>
    <t>Svorka připojovací</t>
  </si>
  <si>
    <t>Podpěra do zdiva</t>
  </si>
  <si>
    <t>Svorka zkušební</t>
  </si>
  <si>
    <t>Zaváděcí tyč FeZn 2m d=18 mm</t>
  </si>
  <si>
    <t>Držák zaváděcí tyče do zdiva</t>
  </si>
  <si>
    <t>Spojka zaváděcí tyč-pásek</t>
  </si>
  <si>
    <t>Štítek pro popis svodu</t>
  </si>
  <si>
    <t>Jímací tyč 5 m AlMgSi d=40/18mm</t>
  </si>
  <si>
    <t>Jímací tyč 2 m AlMgSi d=18/10mm</t>
  </si>
  <si>
    <t>Tříramenný stojan pro jímací tyč</t>
  </si>
  <si>
    <t>Betonový podstavec</t>
  </si>
  <si>
    <t>Spojovací tyč pro betonové podstavce</t>
  </si>
  <si>
    <t>Gumová podložka</t>
  </si>
  <si>
    <t>Objímka jímací tyče</t>
  </si>
  <si>
    <t>Lanová očnice 3 mm</t>
  </si>
  <si>
    <t>Lanová svorka</t>
  </si>
  <si>
    <t>Nerezové lanko 3 mm</t>
  </si>
  <si>
    <t>Napínací šroub</t>
  </si>
  <si>
    <t>Revize hromosvod</t>
  </si>
  <si>
    <t>Úpravy stávajícího hromosvodu</t>
  </si>
  <si>
    <t>Doprava materiálu</t>
  </si>
  <si>
    <t>Celková cena bez DPH</t>
  </si>
  <si>
    <t>Připojení nové výrobny elektrické energie o jmenovitém výkonu 30,94 kWp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</si>
</sst>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00"/>
    <numFmt numFmtId="166" formatCode="#,##0\ &quot;Kč&quot;"/>
  </numFmts>
  <fonts count="23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21"/>
      <name val="Arial CE"/>
      <charset val="238"/>
    </font>
    <font>
      <sz val="8"/>
      <color indexed="9"/>
      <name val="Arial CE"/>
      <charset val="238"/>
    </font>
    <font>
      <vertAlign val="superscript"/>
      <sz val="8"/>
      <name val="Arial CE"/>
      <charset val="238"/>
    </font>
    <font>
      <b/>
      <sz val="11"/>
      <color rgb="FF0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  <fill>
      <patternFill patternType="solid">
        <fgColor theme="8" tint="0.59999389629810485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352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165" fontId="19" fillId="0" borderId="0" xfId="0" applyNumberFormat="1" applyFont="1" applyAlignment="1">
      <alignment horizontal="center" vertical="top" wrapText="1" shrinkToFit="1"/>
    </xf>
    <xf numFmtId="165" fontId="19" fillId="0" borderId="0" xfId="0" applyNumberFormat="1" applyFont="1" applyAlignment="1">
      <alignment vertical="top" wrapText="1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20" fillId="0" borderId="0" xfId="0" applyFont="1" applyAlignment="1">
      <alignment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165" fontId="19" fillId="0" borderId="0" xfId="0" applyNumberFormat="1" applyFont="1" applyAlignment="1">
      <alignment horizontal="left" vertical="top" wrapText="1"/>
    </xf>
    <xf numFmtId="165" fontId="19" fillId="0" borderId="0" xfId="0" quotePrefix="1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0" fillId="0" borderId="46" xfId="0" applyBorder="1"/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6" borderId="49" xfId="0" applyFill="1" applyBorder="1"/>
    <xf numFmtId="49" fontId="0" fillId="6" borderId="0" xfId="0" applyNumberFormat="1" applyFill="1"/>
    <xf numFmtId="0" fontId="0" fillId="6" borderId="0" xfId="0" applyFill="1"/>
    <xf numFmtId="0" fontId="0" fillId="6" borderId="2" xfId="0" applyFill="1" applyBorder="1"/>
    <xf numFmtId="49" fontId="0" fillId="0" borderId="45" xfId="0" applyNumberFormat="1" applyBorder="1"/>
    <xf numFmtId="0" fontId="0" fillId="0" borderId="45" xfId="0" applyBorder="1"/>
    <xf numFmtId="0" fontId="0" fillId="6" borderId="50" xfId="0" applyFill="1" applyBorder="1"/>
    <xf numFmtId="49" fontId="0" fillId="6" borderId="51" xfId="0" applyNumberFormat="1" applyFill="1" applyBorder="1"/>
    <xf numFmtId="0" fontId="0" fillId="6" borderId="51" xfId="0" applyFill="1" applyBorder="1"/>
    <xf numFmtId="0" fontId="0" fillId="6" borderId="52" xfId="0" applyFill="1" applyBorder="1"/>
    <xf numFmtId="0" fontId="0" fillId="6" borderId="53" xfId="0" applyFill="1" applyBorder="1"/>
    <xf numFmtId="0" fontId="0" fillId="6" borderId="38" xfId="0" applyFill="1" applyBorder="1" applyAlignment="1">
      <alignment wrapText="1"/>
    </xf>
    <xf numFmtId="0" fontId="0" fillId="6" borderId="51" xfId="0" applyFill="1" applyBorder="1" applyAlignment="1">
      <alignment wrapText="1"/>
    </xf>
    <xf numFmtId="0" fontId="0" fillId="6" borderId="14" xfId="0" applyFill="1" applyBorder="1" applyAlignment="1">
      <alignment vertical="top"/>
    </xf>
    <xf numFmtId="49" fontId="0" fillId="6" borderId="34" xfId="0" applyNumberFormat="1" applyFill="1" applyBorder="1" applyAlignment="1">
      <alignment vertical="top"/>
    </xf>
    <xf numFmtId="49" fontId="0" fillId="6" borderId="37" xfId="0" applyNumberFormat="1" applyFill="1" applyBorder="1" applyAlignment="1">
      <alignment vertical="top"/>
    </xf>
    <xf numFmtId="0" fontId="0" fillId="6" borderId="37" xfId="0" applyFill="1" applyBorder="1" applyAlignment="1">
      <alignment vertical="top"/>
    </xf>
    <xf numFmtId="4" fontId="0" fillId="6" borderId="37" xfId="0" applyNumberFormat="1" applyFill="1" applyBorder="1" applyAlignment="1">
      <alignment vertical="top"/>
    </xf>
    <xf numFmtId="4" fontId="0" fillId="6" borderId="54" xfId="0" applyNumberFormat="1" applyFill="1" applyBorder="1" applyAlignment="1">
      <alignment vertical="top"/>
    </xf>
    <xf numFmtId="4" fontId="0" fillId="6" borderId="36" xfId="0" applyNumberFormat="1" applyFill="1" applyBorder="1" applyAlignment="1">
      <alignment vertical="top"/>
    </xf>
    <xf numFmtId="0" fontId="0" fillId="6" borderId="34" xfId="0" applyFill="1" applyBorder="1" applyAlignment="1">
      <alignment vertical="top"/>
    </xf>
    <xf numFmtId="0" fontId="16" fillId="0" borderId="1" xfId="0" applyFont="1" applyBorder="1" applyAlignment="1">
      <alignment vertical="top"/>
    </xf>
    <xf numFmtId="0" fontId="16" fillId="0" borderId="26" xfId="0" applyFont="1" applyBorder="1" applyAlignment="1">
      <alignment vertical="top"/>
    </xf>
    <xf numFmtId="0" fontId="16" fillId="0" borderId="55" xfId="0" applyFont="1" applyBorder="1" applyAlignment="1">
      <alignment horizontal="left" vertical="top" wrapText="1"/>
    </xf>
    <xf numFmtId="0" fontId="16" fillId="0" borderId="55" xfId="0" applyFont="1" applyBorder="1" applyAlignment="1">
      <alignment vertical="top" shrinkToFit="1"/>
    </xf>
    <xf numFmtId="4" fontId="16" fillId="0" borderId="55" xfId="0" applyNumberFormat="1" applyFont="1" applyBorder="1" applyAlignment="1">
      <alignment vertical="top" shrinkToFit="1"/>
    </xf>
    <xf numFmtId="4" fontId="16" fillId="0" borderId="56" xfId="0" applyNumberFormat="1" applyFont="1" applyBorder="1" applyAlignment="1">
      <alignment vertical="top" shrinkToFit="1"/>
    </xf>
    <xf numFmtId="4" fontId="16" fillId="0" borderId="57" xfId="0" applyNumberFormat="1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49" fontId="20" fillId="0" borderId="0" xfId="0" applyNumberFormat="1" applyFont="1" applyAlignment="1">
      <alignment wrapText="1"/>
    </xf>
    <xf numFmtId="0" fontId="0" fillId="6" borderId="9" xfId="0" applyFill="1" applyBorder="1" applyAlignment="1">
      <alignment vertical="top"/>
    </xf>
    <xf numFmtId="0" fontId="0" fillId="6" borderId="10" xfId="0" applyFill="1" applyBorder="1" applyAlignment="1">
      <alignment vertical="top"/>
    </xf>
    <xf numFmtId="0" fontId="0" fillId="6" borderId="58" xfId="0" applyFill="1" applyBorder="1" applyAlignment="1">
      <alignment horizontal="left" vertical="top" wrapText="1"/>
    </xf>
    <xf numFmtId="0" fontId="0" fillId="6" borderId="58" xfId="0" applyFill="1" applyBorder="1" applyAlignment="1">
      <alignment vertical="top" shrinkToFit="1"/>
    </xf>
    <xf numFmtId="4" fontId="0" fillId="6" borderId="58" xfId="0" applyNumberFormat="1" applyFill="1" applyBorder="1" applyAlignment="1">
      <alignment vertical="top" shrinkToFit="1"/>
    </xf>
    <xf numFmtId="4" fontId="0" fillId="6" borderId="59" xfId="0" applyNumberFormat="1" applyFill="1" applyBorder="1" applyAlignment="1">
      <alignment vertical="top" shrinkToFit="1"/>
    </xf>
    <xf numFmtId="4" fontId="0" fillId="6" borderId="60" xfId="0" applyNumberFormat="1" applyFill="1" applyBorder="1" applyAlignment="1">
      <alignment vertical="top" shrinkToFit="1"/>
    </xf>
    <xf numFmtId="0" fontId="0" fillId="6" borderId="10" xfId="0" applyFill="1" applyBorder="1" applyAlignment="1">
      <alignment vertical="top" shrinkToFit="1"/>
    </xf>
    <xf numFmtId="0" fontId="16" fillId="0" borderId="55" xfId="0" applyFont="1" applyBorder="1" applyAlignment="1">
      <alignment vertical="top"/>
    </xf>
    <xf numFmtId="49" fontId="0" fillId="0" borderId="55" xfId="0" applyNumberFormat="1" applyBorder="1"/>
    <xf numFmtId="0" fontId="16" fillId="0" borderId="3" xfId="0" applyFont="1" applyBorder="1" applyAlignment="1">
      <alignment vertical="top"/>
    </xf>
    <xf numFmtId="0" fontId="16" fillId="0" borderId="61" xfId="0" applyFont="1" applyBorder="1" applyAlignment="1">
      <alignment vertical="top"/>
    </xf>
    <xf numFmtId="0" fontId="16" fillId="0" borderId="62" xfId="0" applyFont="1" applyBorder="1" applyAlignment="1">
      <alignment horizontal="left" vertical="top" wrapText="1"/>
    </xf>
    <xf numFmtId="0" fontId="16" fillId="0" borderId="62" xfId="0" applyFont="1" applyBorder="1" applyAlignment="1">
      <alignment vertical="top" shrinkToFit="1"/>
    </xf>
    <xf numFmtId="4" fontId="16" fillId="0" borderId="63" xfId="0" applyNumberFormat="1" applyFont="1" applyBorder="1" applyAlignment="1">
      <alignment vertical="top" shrinkToFit="1"/>
    </xf>
    <xf numFmtId="4" fontId="16" fillId="0" borderId="60" xfId="0" applyNumberFormat="1" applyFont="1" applyBorder="1" applyAlignment="1">
      <alignment vertical="top" shrinkToFit="1"/>
    </xf>
    <xf numFmtId="4" fontId="16" fillId="0" borderId="58" xfId="0" applyNumberFormat="1" applyFont="1" applyBorder="1" applyAlignment="1">
      <alignment vertical="top" shrinkToFit="1"/>
    </xf>
    <xf numFmtId="0" fontId="16" fillId="0" borderId="58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0" fillId="0" borderId="7" xfId="0" applyBorder="1" applyAlignment="1">
      <alignment vertical="top"/>
    </xf>
    <xf numFmtId="0" fontId="22" fillId="0" borderId="64" xfId="0" applyFont="1" applyBorder="1"/>
    <xf numFmtId="0" fontId="0" fillId="0" borderId="64" xfId="0" applyBorder="1" applyAlignment="1">
      <alignment horizontal="center"/>
    </xf>
    <xf numFmtId="0" fontId="0" fillId="0" borderId="64" xfId="0" applyBorder="1"/>
    <xf numFmtId="0" fontId="0" fillId="7" borderId="37" xfId="0" applyFill="1" applyBorder="1" applyAlignment="1">
      <alignment horizontal="center" vertical="center"/>
    </xf>
    <xf numFmtId="0" fontId="0" fillId="7" borderId="37" xfId="0" applyFill="1" applyBorder="1" applyAlignment="1">
      <alignment horizontal="left" vertical="center"/>
    </xf>
    <xf numFmtId="0" fontId="0" fillId="0" borderId="37" xfId="0" applyBorder="1" applyAlignment="1">
      <alignment horizontal="center" vertical="center"/>
    </xf>
    <xf numFmtId="0" fontId="0" fillId="0" borderId="37" xfId="0" applyBorder="1" applyAlignment="1">
      <alignment horizontal="left" vertical="center"/>
    </xf>
    <xf numFmtId="0" fontId="0" fillId="0" borderId="37" xfId="0" applyBorder="1" applyAlignment="1">
      <alignment horizontal="right" vertical="center"/>
    </xf>
    <xf numFmtId="166" fontId="0" fillId="0" borderId="37" xfId="0" applyNumberFormat="1" applyBorder="1" applyAlignment="1">
      <alignment horizontal="right" vertical="center"/>
    </xf>
    <xf numFmtId="0" fontId="0" fillId="8" borderId="37" xfId="0" applyFill="1" applyBorder="1" applyAlignment="1">
      <alignment vertical="center"/>
    </xf>
    <xf numFmtId="0" fontId="0" fillId="8" borderId="37" xfId="0" applyFill="1" applyBorder="1" applyAlignment="1">
      <alignment horizontal="center" vertical="center"/>
    </xf>
    <xf numFmtId="166" fontId="0" fillId="8" borderId="37" xfId="0" applyNumberFormat="1" applyFill="1" applyBorder="1" applyAlignment="1">
      <alignment vertical="center"/>
    </xf>
    <xf numFmtId="0" fontId="0" fillId="0" borderId="0" xfId="0" applyAlignment="1">
      <alignment horizontal="left" vertical="center"/>
    </xf>
    <xf numFmtId="4" fontId="16" fillId="4" borderId="43" xfId="0" applyNumberFormat="1" applyFont="1" applyFill="1" applyBorder="1" applyAlignment="1">
      <alignment vertical="top" shrinkToFit="1"/>
    </xf>
    <xf numFmtId="4" fontId="16" fillId="9" borderId="55" xfId="0" applyNumberFormat="1" applyFont="1" applyFill="1" applyBorder="1" applyAlignment="1" applyProtection="1">
      <alignment vertical="top" shrinkToFit="1"/>
      <protection locked="0"/>
    </xf>
    <xf numFmtId="4" fontId="16" fillId="9" borderId="26" xfId="0" applyNumberFormat="1" applyFont="1" applyFill="1" applyBorder="1" applyAlignment="1" applyProtection="1">
      <alignment vertical="top" shrinkToFit="1"/>
      <protection locked="0"/>
    </xf>
    <xf numFmtId="4" fontId="16" fillId="9" borderId="62" xfId="0" applyNumberFormat="1" applyFont="1" applyFill="1" applyBorder="1" applyAlignment="1" applyProtection="1">
      <alignment vertical="top" shrinkToFit="1"/>
      <protection locked="0"/>
    </xf>
    <xf numFmtId="166" fontId="0" fillId="9" borderId="37" xfId="0" applyNumberFormat="1" applyFill="1" applyBorder="1" applyAlignment="1" applyProtection="1">
      <alignment horizontal="right" vertical="center"/>
      <protection locked="0"/>
    </xf>
    <xf numFmtId="166" fontId="0" fillId="9" borderId="37" xfId="0" applyNumberFormat="1" applyFill="1" applyBorder="1" applyAlignment="1">
      <alignment horizontal="left" vertical="center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  <xf numFmtId="0" fontId="16" fillId="0" borderId="18" xfId="0" applyFont="1" applyBorder="1" applyAlignment="1">
      <alignment horizontal="left" vertical="top" wrapText="1"/>
    </xf>
    <xf numFmtId="0" fontId="16" fillId="0" borderId="18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6" fillId="0" borderId="20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49" fontId="0" fillId="0" borderId="34" xfId="0" applyNumberFormat="1" applyBorder="1" applyAlignment="1">
      <alignment horizontal="center" vertical="center"/>
    </xf>
    <xf numFmtId="49" fontId="0" fillId="0" borderId="35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0" fontId="18" fillId="0" borderId="26" xfId="0" applyFont="1" applyBorder="1" applyAlignment="1">
      <alignment horizontal="left" vertical="top" wrapText="1"/>
    </xf>
    <xf numFmtId="0" fontId="18" fillId="0" borderId="0" xfId="0" applyFont="1" applyAlignment="1">
      <alignment vertical="top" wrapText="1" shrinkToFit="1"/>
    </xf>
    <xf numFmtId="165" fontId="18" fillId="0" borderId="0" xfId="0" applyNumberFormat="1" applyFont="1" applyAlignment="1">
      <alignment vertical="top" wrapText="1" shrinkToFit="1"/>
    </xf>
    <xf numFmtId="4" fontId="18" fillId="0" borderId="0" xfId="0" applyNumberFormat="1" applyFont="1" applyAlignment="1">
      <alignment vertical="top" wrapText="1" shrinkToFit="1"/>
    </xf>
    <xf numFmtId="4" fontId="18" fillId="0" borderId="2" xfId="0" applyNumberFormat="1" applyFont="1" applyBorder="1" applyAlignment="1">
      <alignment vertical="top" wrapText="1" shrinkToFit="1"/>
    </xf>
    <xf numFmtId="0" fontId="0" fillId="0" borderId="11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4" fontId="8" fillId="0" borderId="7" xfId="0" applyNumberFormat="1" applyFont="1" applyBorder="1" applyAlignment="1">
      <alignment horizontal="right" vertical="top"/>
    </xf>
    <xf numFmtId="0" fontId="8" fillId="0" borderId="13" xfId="0" applyFont="1" applyBorder="1" applyAlignment="1">
      <alignment horizontal="right" vertical="top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266" t="s">
        <v>39</v>
      </c>
      <c r="B2" s="266"/>
      <c r="C2" s="266"/>
      <c r="D2" s="266"/>
      <c r="E2" s="266"/>
      <c r="F2" s="266"/>
      <c r="G2" s="266"/>
    </row>
  </sheetData>
  <sheetProtection algorithmName="SHA-512" hashValue="psM8D+HCisNrd95rlDiLT+/aheUElCokcxc9ZnS+MvzPSl5UX8KQDtWQZDyWt/IOUeIduYISqtYYyLAzGcMa8A==" saltValue="uty7KhhT1/3xKF3gWpWCR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1"/>
  <sheetViews>
    <sheetView showGridLines="0" tabSelected="1" topLeftCell="B1" zoomScaleNormal="100" zoomScaleSheetLayoutView="75" workbookViewId="0">
      <selection activeCell="I65" sqref="I65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302" t="s">
        <v>41</v>
      </c>
      <c r="C1" s="303"/>
      <c r="D1" s="303"/>
      <c r="E1" s="303"/>
      <c r="F1" s="303"/>
      <c r="G1" s="303"/>
      <c r="H1" s="303"/>
      <c r="I1" s="303"/>
      <c r="J1" s="304"/>
    </row>
    <row r="2" spans="1:15" ht="36" customHeight="1" x14ac:dyDescent="0.2">
      <c r="A2" s="2"/>
      <c r="B2" s="77" t="s">
        <v>22</v>
      </c>
      <c r="C2" s="78"/>
      <c r="D2" s="79" t="s">
        <v>48</v>
      </c>
      <c r="E2" s="308" t="s">
        <v>49</v>
      </c>
      <c r="F2" s="309"/>
      <c r="G2" s="309"/>
      <c r="H2" s="309"/>
      <c r="I2" s="309"/>
      <c r="J2" s="310"/>
      <c r="O2" s="1"/>
    </row>
    <row r="3" spans="1:15" ht="27" customHeight="1" x14ac:dyDescent="0.2">
      <c r="A3" s="2"/>
      <c r="B3" s="80" t="s">
        <v>46</v>
      </c>
      <c r="C3" s="78"/>
      <c r="D3" s="81" t="s">
        <v>45</v>
      </c>
      <c r="E3" s="311" t="s">
        <v>44</v>
      </c>
      <c r="F3" s="312"/>
      <c r="G3" s="312"/>
      <c r="H3" s="312"/>
      <c r="I3" s="312"/>
      <c r="J3" s="313"/>
    </row>
    <row r="4" spans="1:15" ht="23.25" customHeight="1" x14ac:dyDescent="0.2">
      <c r="A4" s="76">
        <v>1567</v>
      </c>
      <c r="B4" s="82" t="s">
        <v>47</v>
      </c>
      <c r="C4" s="83"/>
      <c r="D4" s="84" t="s">
        <v>43</v>
      </c>
      <c r="E4" s="291" t="s">
        <v>44</v>
      </c>
      <c r="F4" s="292"/>
      <c r="G4" s="292"/>
      <c r="H4" s="292"/>
      <c r="I4" s="292"/>
      <c r="J4" s="293"/>
    </row>
    <row r="5" spans="1:15" ht="24" customHeight="1" x14ac:dyDescent="0.2">
      <c r="A5" s="2"/>
      <c r="B5" s="31" t="s">
        <v>42</v>
      </c>
      <c r="D5" s="296"/>
      <c r="E5" s="297"/>
      <c r="F5" s="297"/>
      <c r="G5" s="297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298"/>
      <c r="E6" s="299"/>
      <c r="F6" s="299"/>
      <c r="G6" s="299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300"/>
      <c r="F7" s="301"/>
      <c r="G7" s="301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315"/>
      <c r="E11" s="315"/>
      <c r="F11" s="315"/>
      <c r="G11" s="315"/>
      <c r="H11" s="18" t="s">
        <v>40</v>
      </c>
      <c r="I11" s="86"/>
      <c r="J11" s="8"/>
    </row>
    <row r="12" spans="1:15" ht="15.75" customHeight="1" x14ac:dyDescent="0.2">
      <c r="A12" s="2"/>
      <c r="B12" s="28"/>
      <c r="C12" s="55"/>
      <c r="D12" s="290"/>
      <c r="E12" s="290"/>
      <c r="F12" s="290"/>
      <c r="G12" s="290"/>
      <c r="H12" s="18" t="s">
        <v>34</v>
      </c>
      <c r="I12" s="86"/>
      <c r="J12" s="8"/>
    </row>
    <row r="13" spans="1:15" ht="15.75" customHeight="1" x14ac:dyDescent="0.2">
      <c r="A13" s="2"/>
      <c r="B13" s="29"/>
      <c r="C13" s="56"/>
      <c r="D13" s="85"/>
      <c r="E13" s="294"/>
      <c r="F13" s="295"/>
      <c r="G13" s="295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314"/>
      <c r="F15" s="314"/>
      <c r="G15" s="316"/>
      <c r="H15" s="316"/>
      <c r="I15" s="316" t="s">
        <v>29</v>
      </c>
      <c r="J15" s="317"/>
    </row>
    <row r="16" spans="1:15" ht="23.25" customHeight="1" x14ac:dyDescent="0.2">
      <c r="A16" s="139" t="s">
        <v>24</v>
      </c>
      <c r="B16" s="38" t="s">
        <v>24</v>
      </c>
      <c r="C16" s="62"/>
      <c r="D16" s="63"/>
      <c r="E16" s="279"/>
      <c r="F16" s="280"/>
      <c r="G16" s="279"/>
      <c r="H16" s="280"/>
      <c r="I16" s="279">
        <f>SUMIF(F53:F67,A16,I53:I67)+SUMIF(F53:F67,"PSU",I53:I67)</f>
        <v>0</v>
      </c>
      <c r="J16" s="281"/>
    </row>
    <row r="17" spans="1:10" ht="23.25" customHeight="1" x14ac:dyDescent="0.2">
      <c r="A17" s="139" t="s">
        <v>25</v>
      </c>
      <c r="B17" s="38" t="s">
        <v>25</v>
      </c>
      <c r="C17" s="62"/>
      <c r="D17" s="63"/>
      <c r="E17" s="279"/>
      <c r="F17" s="280"/>
      <c r="G17" s="279"/>
      <c r="H17" s="280"/>
      <c r="I17" s="279">
        <f>SUMIF(F53:F67,A17,I53:I67)</f>
        <v>0</v>
      </c>
      <c r="J17" s="281"/>
    </row>
    <row r="18" spans="1:10" ht="23.25" customHeight="1" x14ac:dyDescent="0.2">
      <c r="A18" s="139" t="s">
        <v>26</v>
      </c>
      <c r="B18" s="38" t="s">
        <v>26</v>
      </c>
      <c r="C18" s="62"/>
      <c r="D18" s="63"/>
      <c r="E18" s="279"/>
      <c r="F18" s="280"/>
      <c r="G18" s="279"/>
      <c r="H18" s="280"/>
      <c r="I18" s="279">
        <f>SUMIF(F53:F67,A18,I53:I67)</f>
        <v>0</v>
      </c>
      <c r="J18" s="281"/>
    </row>
    <row r="19" spans="1:10" ht="23.25" customHeight="1" x14ac:dyDescent="0.2">
      <c r="A19" s="139" t="s">
        <v>91</v>
      </c>
      <c r="B19" s="38" t="s">
        <v>27</v>
      </c>
      <c r="C19" s="62"/>
      <c r="D19" s="63"/>
      <c r="E19" s="279"/>
      <c r="F19" s="280"/>
      <c r="G19" s="279"/>
      <c r="H19" s="280"/>
      <c r="I19" s="279">
        <f>SUMIF(F53:F67,A19,I53:I67)</f>
        <v>0</v>
      </c>
      <c r="J19" s="281"/>
    </row>
    <row r="20" spans="1:10" ht="23.25" customHeight="1" x14ac:dyDescent="0.2">
      <c r="A20" s="139" t="s">
        <v>92</v>
      </c>
      <c r="B20" s="38" t="s">
        <v>28</v>
      </c>
      <c r="C20" s="62"/>
      <c r="D20" s="63"/>
      <c r="E20" s="279"/>
      <c r="F20" s="280"/>
      <c r="G20" s="279"/>
      <c r="H20" s="280"/>
      <c r="I20" s="279">
        <f>SUMIF(F53:F67,A20,I53:I67)</f>
        <v>0</v>
      </c>
      <c r="J20" s="281"/>
    </row>
    <row r="21" spans="1:10" ht="23.25" customHeight="1" x14ac:dyDescent="0.2">
      <c r="A21" s="2"/>
      <c r="B21" s="48" t="s">
        <v>29</v>
      </c>
      <c r="C21" s="64"/>
      <c r="D21" s="65"/>
      <c r="E21" s="282"/>
      <c r="F21" s="318"/>
      <c r="G21" s="282"/>
      <c r="H21" s="318"/>
      <c r="I21" s="282">
        <f>SUM(I16:J20)</f>
        <v>0</v>
      </c>
      <c r="J21" s="283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15</v>
      </c>
      <c r="F23" s="39" t="s">
        <v>0</v>
      </c>
      <c r="G23" s="277">
        <f>ZakladDPHSniVypocet</f>
        <v>0</v>
      </c>
      <c r="H23" s="278"/>
      <c r="I23" s="278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15</v>
      </c>
      <c r="F24" s="39" t="s">
        <v>0</v>
      </c>
      <c r="G24" s="275">
        <f>A23</f>
        <v>0</v>
      </c>
      <c r="H24" s="276"/>
      <c r="I24" s="276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277">
        <f>ZakladDPHZaklVypocet</f>
        <v>0</v>
      </c>
      <c r="H25" s="278"/>
      <c r="I25" s="278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305">
        <f>A25</f>
        <v>0</v>
      </c>
      <c r="H26" s="306"/>
      <c r="I26" s="306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307">
        <f>CenaCelkem-(ZakladDPHSni+DPHSni+ZakladDPHZakl+DPHZakl)</f>
        <v>0</v>
      </c>
      <c r="H27" s="307"/>
      <c r="I27" s="307"/>
      <c r="J27" s="41" t="str">
        <f t="shared" si="0"/>
        <v>CZK</v>
      </c>
    </row>
    <row r="28" spans="1:10" ht="27.75" hidden="1" customHeight="1" thickBot="1" x14ac:dyDescent="0.25">
      <c r="A28" s="2"/>
      <c r="B28" s="112" t="s">
        <v>23</v>
      </c>
      <c r="C28" s="113"/>
      <c r="D28" s="113"/>
      <c r="E28" s="114"/>
      <c r="F28" s="115"/>
      <c r="G28" s="284">
        <f>ZakladDPHSniVypocet+ZakladDPHZaklVypocet</f>
        <v>0</v>
      </c>
      <c r="H28" s="285"/>
      <c r="I28" s="285"/>
      <c r="J28" s="116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2" t="s">
        <v>35</v>
      </c>
      <c r="C29" s="117"/>
      <c r="D29" s="117"/>
      <c r="E29" s="117"/>
      <c r="F29" s="118"/>
      <c r="G29" s="284">
        <f>A27</f>
        <v>0</v>
      </c>
      <c r="H29" s="284"/>
      <c r="I29" s="284"/>
      <c r="J29" s="119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86"/>
      <c r="E34" s="287"/>
      <c r="G34" s="288"/>
      <c r="H34" s="289"/>
      <c r="I34" s="289"/>
      <c r="J34" s="25"/>
    </row>
    <row r="35" spans="1:10" ht="12.75" customHeight="1" x14ac:dyDescent="0.2">
      <c r="A35" s="2"/>
      <c r="B35" s="2"/>
      <c r="D35" s="274" t="s">
        <v>2</v>
      </c>
      <c r="E35" s="274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9" t="s">
        <v>16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37</v>
      </c>
      <c r="B38" s="93" t="s">
        <v>17</v>
      </c>
      <c r="C38" s="94" t="s">
        <v>5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18</v>
      </c>
      <c r="I38" s="96" t="s">
        <v>1</v>
      </c>
      <c r="J38" s="97" t="s">
        <v>0</v>
      </c>
    </row>
    <row r="39" spans="1:10" ht="25.5" hidden="1" customHeight="1" x14ac:dyDescent="0.2">
      <c r="A39" s="88">
        <v>1</v>
      </c>
      <c r="B39" s="98" t="s">
        <v>50</v>
      </c>
      <c r="C39" s="269"/>
      <c r="D39" s="269"/>
      <c r="E39" s="269"/>
      <c r="F39" s="99">
        <f>'SO 01 1 Pol'!AE147</f>
        <v>0</v>
      </c>
      <c r="G39" s="100">
        <f>'SO 01 1 Pol'!AF147</f>
        <v>0</v>
      </c>
      <c r="H39" s="101">
        <f>(F39*SazbaDPH1/100)+(G39*SazbaDPH2/100)</f>
        <v>0</v>
      </c>
      <c r="I39" s="101">
        <f>F39+G39+H39</f>
        <v>0</v>
      </c>
      <c r="J39" s="102" t="str">
        <f>IF(CenaCelkemVypocet=0,"",I39/CenaCelkemVypocet*100)</f>
        <v/>
      </c>
    </row>
    <row r="40" spans="1:10" ht="25.5" hidden="1" customHeight="1" x14ac:dyDescent="0.2">
      <c r="A40" s="88">
        <v>2</v>
      </c>
      <c r="B40" s="103"/>
      <c r="C40" s="270" t="s">
        <v>51</v>
      </c>
      <c r="D40" s="270"/>
      <c r="E40" s="270"/>
      <c r="F40" s="104"/>
      <c r="G40" s="105"/>
      <c r="H40" s="105">
        <f>(F40*SazbaDPH1/100)+(G40*SazbaDPH2/100)</f>
        <v>0</v>
      </c>
      <c r="I40" s="105"/>
      <c r="J40" s="106"/>
    </row>
    <row r="41" spans="1:10" ht="25.5" hidden="1" customHeight="1" x14ac:dyDescent="0.2">
      <c r="A41" s="88">
        <v>2</v>
      </c>
      <c r="B41" s="103" t="s">
        <v>45</v>
      </c>
      <c r="C41" s="270" t="s">
        <v>44</v>
      </c>
      <c r="D41" s="270"/>
      <c r="E41" s="270"/>
      <c r="F41" s="104">
        <f>'SO 01 1 Pol'!AE147</f>
        <v>0</v>
      </c>
      <c r="G41" s="105">
        <f>'SO 01 1 Pol'!AF147</f>
        <v>0</v>
      </c>
      <c r="H41" s="105">
        <f>(F41*SazbaDPH1/100)+(G41*SazbaDPH2/100)</f>
        <v>0</v>
      </c>
      <c r="I41" s="105">
        <f>F41+G41+H41</f>
        <v>0</v>
      </c>
      <c r="J41" s="106" t="str">
        <f>IF(CenaCelkemVypocet=0,"",I41/CenaCelkemVypocet*100)</f>
        <v/>
      </c>
    </row>
    <row r="42" spans="1:10" ht="25.5" hidden="1" customHeight="1" x14ac:dyDescent="0.2">
      <c r="A42" s="88">
        <v>3</v>
      </c>
      <c r="B42" s="107" t="s">
        <v>43</v>
      </c>
      <c r="C42" s="269" t="s">
        <v>44</v>
      </c>
      <c r="D42" s="269"/>
      <c r="E42" s="269"/>
      <c r="F42" s="108">
        <f>'SO 01 1 Pol'!AE147</f>
        <v>0</v>
      </c>
      <c r="G42" s="101">
        <f>'SO 01 1 Pol'!AF147</f>
        <v>0</v>
      </c>
      <c r="H42" s="101">
        <f>(F42*SazbaDPH1/100)+(G42*SazbaDPH2/100)</f>
        <v>0</v>
      </c>
      <c r="I42" s="101">
        <f>F42+G42+H42</f>
        <v>0</v>
      </c>
      <c r="J42" s="102" t="str">
        <f>IF(CenaCelkemVypocet=0,"",I42/CenaCelkemVypocet*100)</f>
        <v/>
      </c>
    </row>
    <row r="43" spans="1:10" ht="25.5" hidden="1" customHeight="1" x14ac:dyDescent="0.2">
      <c r="A43" s="88"/>
      <c r="B43" s="271" t="s">
        <v>52</v>
      </c>
      <c r="C43" s="272"/>
      <c r="D43" s="272"/>
      <c r="E43" s="273"/>
      <c r="F43" s="109">
        <f>SUMIF(A39:A42,"=1",F39:F42)</f>
        <v>0</v>
      </c>
      <c r="G43" s="110">
        <f>SUMIF(A39:A42,"=1",G39:G42)</f>
        <v>0</v>
      </c>
      <c r="H43" s="110">
        <f>SUMIF(A39:A42,"=1",H39:H42)</f>
        <v>0</v>
      </c>
      <c r="I43" s="110">
        <f>SUMIF(A39:A42,"=1",I39:I42)</f>
        <v>0</v>
      </c>
      <c r="J43" s="111">
        <f>SUMIF(A39:A42,"=1",J39:J42)</f>
        <v>0</v>
      </c>
    </row>
    <row r="45" spans="1:10" x14ac:dyDescent="0.2">
      <c r="A45" t="s">
        <v>54</v>
      </c>
      <c r="B45" t="s">
        <v>55</v>
      </c>
    </row>
    <row r="46" spans="1:10" x14ac:dyDescent="0.2">
      <c r="A46" t="s">
        <v>56</v>
      </c>
      <c r="B46" t="s">
        <v>57</v>
      </c>
    </row>
    <row r="47" spans="1:10" x14ac:dyDescent="0.2">
      <c r="A47" t="s">
        <v>58</v>
      </c>
      <c r="B47" t="s">
        <v>59</v>
      </c>
    </row>
    <row r="50" spans="1:10" ht="15.75" x14ac:dyDescent="0.25">
      <c r="B50" s="120" t="s">
        <v>60</v>
      </c>
    </row>
    <row r="52" spans="1:10" ht="25.5" customHeight="1" x14ac:dyDescent="0.2">
      <c r="A52" s="122"/>
      <c r="B52" s="125" t="s">
        <v>17</v>
      </c>
      <c r="C52" s="125" t="s">
        <v>5</v>
      </c>
      <c r="D52" s="126"/>
      <c r="E52" s="126"/>
      <c r="F52" s="127" t="s">
        <v>61</v>
      </c>
      <c r="G52" s="127"/>
      <c r="H52" s="127"/>
      <c r="I52" s="127" t="s">
        <v>29</v>
      </c>
      <c r="J52" s="127" t="s">
        <v>0</v>
      </c>
    </row>
    <row r="53" spans="1:10" ht="36.75" customHeight="1" x14ac:dyDescent="0.2">
      <c r="A53" s="123"/>
      <c r="B53" s="128" t="s">
        <v>62</v>
      </c>
      <c r="C53" s="267" t="s">
        <v>63</v>
      </c>
      <c r="D53" s="268"/>
      <c r="E53" s="268"/>
      <c r="F53" s="137" t="s">
        <v>24</v>
      </c>
      <c r="G53" s="129"/>
      <c r="H53" s="129"/>
      <c r="I53" s="129">
        <f>'SO 01 1 Pol'!G8</f>
        <v>0</v>
      </c>
      <c r="J53" s="134" t="str">
        <f>IF(I68=0,"",I53/I68*100)</f>
        <v/>
      </c>
    </row>
    <row r="54" spans="1:10" ht="36.75" customHeight="1" x14ac:dyDescent="0.2">
      <c r="A54" s="123"/>
      <c r="B54" s="128" t="s">
        <v>64</v>
      </c>
      <c r="C54" s="267" t="s">
        <v>65</v>
      </c>
      <c r="D54" s="268"/>
      <c r="E54" s="268"/>
      <c r="F54" s="137" t="s">
        <v>24</v>
      </c>
      <c r="G54" s="129"/>
      <c r="H54" s="129"/>
      <c r="I54" s="129">
        <f>'SO 01 1 Pol'!G15</f>
        <v>0</v>
      </c>
      <c r="J54" s="134" t="str">
        <f>IF(I68=0,"",I54/I68*100)</f>
        <v/>
      </c>
    </row>
    <row r="55" spans="1:10" ht="36.75" customHeight="1" x14ac:dyDescent="0.2">
      <c r="A55" s="123"/>
      <c r="B55" s="128" t="s">
        <v>66</v>
      </c>
      <c r="C55" s="267" t="s">
        <v>67</v>
      </c>
      <c r="D55" s="268"/>
      <c r="E55" s="268"/>
      <c r="F55" s="137" t="s">
        <v>24</v>
      </c>
      <c r="G55" s="129"/>
      <c r="H55" s="129"/>
      <c r="I55" s="129">
        <f>'SO 01 1 Pol'!G25</f>
        <v>0</v>
      </c>
      <c r="J55" s="134" t="str">
        <f>IF(I68=0,"",I55/I68*100)</f>
        <v/>
      </c>
    </row>
    <row r="56" spans="1:10" ht="36.75" customHeight="1" x14ac:dyDescent="0.2">
      <c r="A56" s="123"/>
      <c r="B56" s="128" t="s">
        <v>68</v>
      </c>
      <c r="C56" s="267" t="s">
        <v>69</v>
      </c>
      <c r="D56" s="268"/>
      <c r="E56" s="268"/>
      <c r="F56" s="137" t="s">
        <v>24</v>
      </c>
      <c r="G56" s="129"/>
      <c r="H56" s="129"/>
      <c r="I56" s="129">
        <f>'SO 01 1 Pol'!G31</f>
        <v>0</v>
      </c>
      <c r="J56" s="134" t="str">
        <f>IF(I68=0,"",I56/I68*100)</f>
        <v/>
      </c>
    </row>
    <row r="57" spans="1:10" ht="36.75" customHeight="1" x14ac:dyDescent="0.2">
      <c r="A57" s="123"/>
      <c r="B57" s="128" t="s">
        <v>70</v>
      </c>
      <c r="C57" s="267" t="s">
        <v>71</v>
      </c>
      <c r="D57" s="268"/>
      <c r="E57" s="268"/>
      <c r="F57" s="137" t="s">
        <v>24</v>
      </c>
      <c r="G57" s="129"/>
      <c r="H57" s="129"/>
      <c r="I57" s="129">
        <f>'SO 01 1 Pol'!G33</f>
        <v>0</v>
      </c>
      <c r="J57" s="134" t="str">
        <f>IF(I68=0,"",I57/I68*100)</f>
        <v/>
      </c>
    </row>
    <row r="58" spans="1:10" ht="36.75" customHeight="1" x14ac:dyDescent="0.2">
      <c r="A58" s="123"/>
      <c r="B58" s="128" t="s">
        <v>72</v>
      </c>
      <c r="C58" s="267" t="s">
        <v>73</v>
      </c>
      <c r="D58" s="268"/>
      <c r="E58" s="268"/>
      <c r="F58" s="137" t="s">
        <v>24</v>
      </c>
      <c r="G58" s="129"/>
      <c r="H58" s="129"/>
      <c r="I58" s="129">
        <f>'SO 01 1 Pol'!G44</f>
        <v>0</v>
      </c>
      <c r="J58" s="134" t="str">
        <f>IF(I68=0,"",I58/I68*100)</f>
        <v/>
      </c>
    </row>
    <row r="59" spans="1:10" ht="36.75" customHeight="1" x14ac:dyDescent="0.2">
      <c r="A59" s="123"/>
      <c r="B59" s="128" t="s">
        <v>74</v>
      </c>
      <c r="C59" s="267" t="s">
        <v>75</v>
      </c>
      <c r="D59" s="268"/>
      <c r="E59" s="268"/>
      <c r="F59" s="137" t="s">
        <v>24</v>
      </c>
      <c r="G59" s="129"/>
      <c r="H59" s="129"/>
      <c r="I59" s="129">
        <f>'SO 01 1 Pol'!G50</f>
        <v>0</v>
      </c>
      <c r="J59" s="134" t="str">
        <f>IF(I68=0,"",I59/I68*100)</f>
        <v/>
      </c>
    </row>
    <row r="60" spans="1:10" ht="36.75" customHeight="1" x14ac:dyDescent="0.2">
      <c r="A60" s="123"/>
      <c r="B60" s="128" t="s">
        <v>76</v>
      </c>
      <c r="C60" s="267" t="s">
        <v>77</v>
      </c>
      <c r="D60" s="268"/>
      <c r="E60" s="268"/>
      <c r="F60" s="137" t="s">
        <v>25</v>
      </c>
      <c r="G60" s="129"/>
      <c r="H60" s="129"/>
      <c r="I60" s="129">
        <f>'SO 01 1 Pol'!G53</f>
        <v>0</v>
      </c>
      <c r="J60" s="134" t="str">
        <f>IF(I68=0,"",I60/I68*100)</f>
        <v/>
      </c>
    </row>
    <row r="61" spans="1:10" ht="36.75" customHeight="1" x14ac:dyDescent="0.2">
      <c r="A61" s="123"/>
      <c r="B61" s="128" t="s">
        <v>78</v>
      </c>
      <c r="C61" s="267" t="s">
        <v>79</v>
      </c>
      <c r="D61" s="268"/>
      <c r="E61" s="268"/>
      <c r="F61" s="137" t="s">
        <v>25</v>
      </c>
      <c r="G61" s="129"/>
      <c r="H61" s="129"/>
      <c r="I61" s="129">
        <f>'SO 01 1 Pol'!G65</f>
        <v>0</v>
      </c>
      <c r="J61" s="134" t="str">
        <f>IF(I68=0,"",I61/I68*100)</f>
        <v/>
      </c>
    </row>
    <row r="62" spans="1:10" ht="36.75" customHeight="1" x14ac:dyDescent="0.2">
      <c r="A62" s="123"/>
      <c r="B62" s="128" t="s">
        <v>80</v>
      </c>
      <c r="C62" s="267" t="s">
        <v>81</v>
      </c>
      <c r="D62" s="268"/>
      <c r="E62" s="268"/>
      <c r="F62" s="137" t="s">
        <v>25</v>
      </c>
      <c r="G62" s="129"/>
      <c r="H62" s="129"/>
      <c r="I62" s="129">
        <f>'SO 01 1 Pol'!G93</f>
        <v>0</v>
      </c>
      <c r="J62" s="134" t="str">
        <f>IF(I68=0,"",I62/I68*100)</f>
        <v/>
      </c>
    </row>
    <row r="63" spans="1:10" ht="36.75" customHeight="1" x14ac:dyDescent="0.2">
      <c r="A63" s="123"/>
      <c r="B63" s="128" t="s">
        <v>82</v>
      </c>
      <c r="C63" s="267" t="s">
        <v>83</v>
      </c>
      <c r="D63" s="268"/>
      <c r="E63" s="268"/>
      <c r="F63" s="137" t="s">
        <v>25</v>
      </c>
      <c r="G63" s="129"/>
      <c r="H63" s="129"/>
      <c r="I63" s="129">
        <f>'SO 01 1 Pol'!G103</f>
        <v>0</v>
      </c>
      <c r="J63" s="134" t="str">
        <f>IF(I68=0,"",I63/I68*100)</f>
        <v/>
      </c>
    </row>
    <row r="64" spans="1:10" ht="36.75" customHeight="1" x14ac:dyDescent="0.2">
      <c r="A64" s="123"/>
      <c r="B64" s="128" t="s">
        <v>84</v>
      </c>
      <c r="C64" s="267" t="s">
        <v>85</v>
      </c>
      <c r="D64" s="268"/>
      <c r="E64" s="268"/>
      <c r="F64" s="137" t="s">
        <v>25</v>
      </c>
      <c r="G64" s="129"/>
      <c r="H64" s="129"/>
      <c r="I64" s="129">
        <f>'SO 01 1 Pol'!G107</f>
        <v>0</v>
      </c>
      <c r="J64" s="134" t="str">
        <f>IF(I68=0,"",I64/I68*100)</f>
        <v/>
      </c>
    </row>
    <row r="65" spans="1:10" ht="36.75" customHeight="1" x14ac:dyDescent="0.2">
      <c r="A65" s="123"/>
      <c r="B65" s="128" t="s">
        <v>86</v>
      </c>
      <c r="C65" s="267" t="s">
        <v>87</v>
      </c>
      <c r="D65" s="268"/>
      <c r="E65" s="268"/>
      <c r="F65" s="137" t="s">
        <v>26</v>
      </c>
      <c r="G65" s="129"/>
      <c r="H65" s="129"/>
      <c r="I65" s="129">
        <f>'SO 01 1 Pol'!G117</f>
        <v>0</v>
      </c>
      <c r="J65" s="134" t="str">
        <f>IF(I68=0,"",I65/I68*100)</f>
        <v/>
      </c>
    </row>
    <row r="66" spans="1:10" ht="36.75" customHeight="1" x14ac:dyDescent="0.2">
      <c r="A66" s="123"/>
      <c r="B66" s="128" t="s">
        <v>88</v>
      </c>
      <c r="C66" s="267" t="s">
        <v>89</v>
      </c>
      <c r="D66" s="268"/>
      <c r="E66" s="268"/>
      <c r="F66" s="137" t="s">
        <v>90</v>
      </c>
      <c r="G66" s="129"/>
      <c r="H66" s="129"/>
      <c r="I66" s="129">
        <f>'SO 01 1 Pol'!G121</f>
        <v>0</v>
      </c>
      <c r="J66" s="134" t="str">
        <f>IF(I68=0,"",I66/I68*100)</f>
        <v/>
      </c>
    </row>
    <row r="67" spans="1:10" ht="36.75" customHeight="1" x14ac:dyDescent="0.2">
      <c r="A67" s="123"/>
      <c r="B67" s="128" t="s">
        <v>91</v>
      </c>
      <c r="C67" s="267" t="s">
        <v>27</v>
      </c>
      <c r="D67" s="268"/>
      <c r="E67" s="268"/>
      <c r="F67" s="137" t="s">
        <v>91</v>
      </c>
      <c r="G67" s="129"/>
      <c r="H67" s="129"/>
      <c r="I67" s="129">
        <f>'SO 01 1 Pol'!G137</f>
        <v>0</v>
      </c>
      <c r="J67" s="134" t="str">
        <f>IF(I68=0,"",I67/I68*100)</f>
        <v/>
      </c>
    </row>
    <row r="68" spans="1:10" ht="25.5" customHeight="1" x14ac:dyDescent="0.2">
      <c r="A68" s="124"/>
      <c r="B68" s="130" t="s">
        <v>1</v>
      </c>
      <c r="C68" s="131"/>
      <c r="D68" s="132"/>
      <c r="E68" s="132"/>
      <c r="F68" s="138"/>
      <c r="G68" s="133"/>
      <c r="H68" s="133"/>
      <c r="I68" s="133">
        <f>SUM(I53:I67)</f>
        <v>0</v>
      </c>
      <c r="J68" s="135">
        <f>SUM(J53:J67)</f>
        <v>0</v>
      </c>
    </row>
    <row r="69" spans="1:10" x14ac:dyDescent="0.2">
      <c r="F69" s="87"/>
      <c r="G69" s="87"/>
      <c r="H69" s="87"/>
      <c r="I69" s="87"/>
      <c r="J69" s="136"/>
    </row>
    <row r="70" spans="1:10" x14ac:dyDescent="0.2">
      <c r="F70" s="87"/>
      <c r="G70" s="87"/>
      <c r="H70" s="87"/>
      <c r="I70" s="87"/>
      <c r="J70" s="136"/>
    </row>
    <row r="71" spans="1:10" x14ac:dyDescent="0.2">
      <c r="F71" s="87"/>
      <c r="G71" s="87"/>
      <c r="H71" s="87"/>
      <c r="I71" s="87"/>
      <c r="J71" s="136"/>
    </row>
  </sheetData>
  <sheetProtection algorithmName="SHA-512" hashValue="lKZJX7vKY8i+8owDaEgqLJkRODNBjDP+Nr1fZNDUPB/IBE5+OgsuiZj5fvTvC3x9CTF7oq8yqXQSSB1J6j6LLw==" saltValue="AI0qzR5t/tmlf8Vb0Z+gJ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1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B43:E43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</mergeCells>
  <phoneticPr fontId="0" type="noConversion"/>
  <pageMargins left="0.39370078740157483" right="0.19685039370078741" top="0.59055118110236227" bottom="0.39370078740157483" header="0" footer="0.19685039370078741"/>
  <pageSetup paperSize="9" scale="98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319" t="s">
        <v>6</v>
      </c>
      <c r="B1" s="319"/>
      <c r="C1" s="320"/>
      <c r="D1" s="319"/>
      <c r="E1" s="319"/>
      <c r="F1" s="319"/>
      <c r="G1" s="319"/>
    </row>
    <row r="2" spans="1:7" ht="24.95" customHeight="1" x14ac:dyDescent="0.2">
      <c r="A2" s="50" t="s">
        <v>7</v>
      </c>
      <c r="B2" s="49"/>
      <c r="C2" s="321"/>
      <c r="D2" s="321"/>
      <c r="E2" s="321"/>
      <c r="F2" s="321"/>
      <c r="G2" s="322"/>
    </row>
    <row r="3" spans="1:7" ht="24.95" customHeight="1" x14ac:dyDescent="0.2">
      <c r="A3" s="50" t="s">
        <v>8</v>
      </c>
      <c r="B3" s="49"/>
      <c r="C3" s="321"/>
      <c r="D3" s="321"/>
      <c r="E3" s="321"/>
      <c r="F3" s="321"/>
      <c r="G3" s="322"/>
    </row>
    <row r="4" spans="1:7" ht="24.95" customHeight="1" x14ac:dyDescent="0.2">
      <c r="A4" s="50" t="s">
        <v>9</v>
      </c>
      <c r="B4" s="49"/>
      <c r="C4" s="321"/>
      <c r="D4" s="321"/>
      <c r="E4" s="321"/>
      <c r="F4" s="321"/>
      <c r="G4" s="322"/>
    </row>
    <row r="5" spans="1:7" x14ac:dyDescent="0.2">
      <c r="B5" s="4"/>
      <c r="C5" s="5"/>
      <c r="D5" s="6"/>
    </row>
  </sheetData>
  <sheetProtection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4998"/>
  <sheetViews>
    <sheetView zoomScaleNormal="100" workbookViewId="0">
      <pane ySplit="7" topLeftCell="A102" activePane="bottomLeft" state="frozen"/>
      <selection pane="bottomLeft" activeCell="F104" sqref="F104"/>
    </sheetView>
  </sheetViews>
  <sheetFormatPr defaultRowHeight="12.75" outlineLevelRow="3" x14ac:dyDescent="0.2"/>
  <cols>
    <col min="1" max="1" width="3.42578125" customWidth="1"/>
    <col min="2" max="2" width="12.5703125" style="121" customWidth="1"/>
    <col min="3" max="3" width="63.28515625" style="12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0" width="8.42578125" customWidth="1"/>
    <col min="21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327" t="s">
        <v>93</v>
      </c>
      <c r="B1" s="327"/>
      <c r="C1" s="327"/>
      <c r="D1" s="327"/>
      <c r="E1" s="327"/>
      <c r="F1" s="327"/>
      <c r="G1" s="327"/>
      <c r="AG1" t="s">
        <v>94</v>
      </c>
    </row>
    <row r="2" spans="1:60" ht="24.95" customHeight="1" x14ac:dyDescent="0.2">
      <c r="A2" s="50" t="s">
        <v>7</v>
      </c>
      <c r="B2" s="49" t="s">
        <v>48</v>
      </c>
      <c r="C2" s="328" t="s">
        <v>49</v>
      </c>
      <c r="D2" s="329"/>
      <c r="E2" s="329"/>
      <c r="F2" s="329"/>
      <c r="G2" s="330"/>
      <c r="AG2" t="s">
        <v>95</v>
      </c>
    </row>
    <row r="3" spans="1:60" ht="24.95" customHeight="1" x14ac:dyDescent="0.2">
      <c r="A3" s="50" t="s">
        <v>8</v>
      </c>
      <c r="B3" s="49" t="s">
        <v>45</v>
      </c>
      <c r="C3" s="328" t="s">
        <v>44</v>
      </c>
      <c r="D3" s="329"/>
      <c r="E3" s="329"/>
      <c r="F3" s="329"/>
      <c r="G3" s="330"/>
      <c r="AC3" s="121" t="s">
        <v>95</v>
      </c>
      <c r="AG3" t="s">
        <v>96</v>
      </c>
    </row>
    <row r="4" spans="1:60" ht="24.95" customHeight="1" x14ac:dyDescent="0.2">
      <c r="A4" s="140" t="s">
        <v>9</v>
      </c>
      <c r="B4" s="141" t="s">
        <v>43</v>
      </c>
      <c r="C4" s="331" t="s">
        <v>44</v>
      </c>
      <c r="D4" s="332"/>
      <c r="E4" s="332"/>
      <c r="F4" s="332"/>
      <c r="G4" s="333"/>
      <c r="AG4" t="s">
        <v>97</v>
      </c>
    </row>
    <row r="5" spans="1:60" x14ac:dyDescent="0.2">
      <c r="D5" s="10"/>
    </row>
    <row r="6" spans="1:60" ht="38.25" x14ac:dyDescent="0.2">
      <c r="A6" s="143" t="s">
        <v>98</v>
      </c>
      <c r="B6" s="145" t="s">
        <v>99</v>
      </c>
      <c r="C6" s="145" t="s">
        <v>100</v>
      </c>
      <c r="D6" s="144" t="s">
        <v>101</v>
      </c>
      <c r="E6" s="143" t="s">
        <v>102</v>
      </c>
      <c r="F6" s="142" t="s">
        <v>103</v>
      </c>
      <c r="G6" s="143" t="s">
        <v>29</v>
      </c>
      <c r="H6" s="146" t="s">
        <v>30</v>
      </c>
      <c r="I6" s="146" t="s">
        <v>104</v>
      </c>
      <c r="J6" s="146" t="s">
        <v>31</v>
      </c>
      <c r="K6" s="146" t="s">
        <v>105</v>
      </c>
      <c r="L6" s="146" t="s">
        <v>106</v>
      </c>
      <c r="M6" s="146" t="s">
        <v>107</v>
      </c>
      <c r="N6" s="146" t="s">
        <v>108</v>
      </c>
      <c r="O6" s="146" t="s">
        <v>109</v>
      </c>
      <c r="P6" s="146" t="s">
        <v>110</v>
      </c>
      <c r="Q6" s="146" t="s">
        <v>111</v>
      </c>
      <c r="R6" s="146" t="s">
        <v>112</v>
      </c>
      <c r="S6" s="146" t="s">
        <v>113</v>
      </c>
      <c r="T6" s="146" t="s">
        <v>114</v>
      </c>
      <c r="U6" s="146" t="s">
        <v>115</v>
      </c>
      <c r="V6" s="146" t="s">
        <v>116</v>
      </c>
      <c r="W6" s="146" t="s">
        <v>117</v>
      </c>
      <c r="X6" s="146" t="s">
        <v>118</v>
      </c>
      <c r="Y6" s="146" t="s">
        <v>119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3" t="s">
        <v>120</v>
      </c>
      <c r="B8" s="164" t="s">
        <v>62</v>
      </c>
      <c r="C8" s="185" t="s">
        <v>63</v>
      </c>
      <c r="D8" s="165"/>
      <c r="E8" s="166"/>
      <c r="F8" s="167"/>
      <c r="G8" s="167">
        <f>SUMIF(AG9:AG14,"&lt;&gt;NOR",G9:G14)</f>
        <v>0</v>
      </c>
      <c r="H8" s="167"/>
      <c r="I8" s="167">
        <f>SUM(I9:I14)</f>
        <v>6397.5</v>
      </c>
      <c r="J8" s="167"/>
      <c r="K8" s="167">
        <f>SUM(K9:K14)</f>
        <v>1913.9</v>
      </c>
      <c r="L8" s="167"/>
      <c r="M8" s="167">
        <f>SUM(M9:M14)</f>
        <v>0</v>
      </c>
      <c r="N8" s="166"/>
      <c r="O8" s="166">
        <f>SUM(O9:O14)</f>
        <v>0.73</v>
      </c>
      <c r="P8" s="166"/>
      <c r="Q8" s="166">
        <f>SUM(Q9:Q14)</f>
        <v>0</v>
      </c>
      <c r="R8" s="167"/>
      <c r="S8" s="167"/>
      <c r="T8" s="168"/>
      <c r="U8" s="162"/>
      <c r="V8" s="162">
        <f>SUM(V9:V14)</f>
        <v>3.71</v>
      </c>
      <c r="W8" s="162"/>
      <c r="X8" s="162"/>
      <c r="Y8" s="162"/>
      <c r="AG8" t="s">
        <v>121</v>
      </c>
    </row>
    <row r="9" spans="1:60" ht="22.5" outlineLevel="1" x14ac:dyDescent="0.2">
      <c r="A9" s="170">
        <v>1</v>
      </c>
      <c r="B9" s="171" t="s">
        <v>122</v>
      </c>
      <c r="C9" s="186" t="s">
        <v>123</v>
      </c>
      <c r="D9" s="172" t="s">
        <v>124</v>
      </c>
      <c r="E9" s="173">
        <v>1</v>
      </c>
      <c r="F9" s="174">
        <v>0</v>
      </c>
      <c r="G9" s="175">
        <f>ROUND(E9*F9,2)</f>
        <v>0</v>
      </c>
      <c r="H9" s="174">
        <v>64.510000000000005</v>
      </c>
      <c r="I9" s="175">
        <f>ROUND(E9*H9,2)</f>
        <v>64.510000000000005</v>
      </c>
      <c r="J9" s="174">
        <v>80.489999999999995</v>
      </c>
      <c r="K9" s="175">
        <f>ROUND(E9*J9,2)</f>
        <v>80.489999999999995</v>
      </c>
      <c r="L9" s="175">
        <v>21</v>
      </c>
      <c r="M9" s="175">
        <f>G9*(1+L9/100)</f>
        <v>0</v>
      </c>
      <c r="N9" s="173">
        <v>1.2370000000000001E-2</v>
      </c>
      <c r="O9" s="173">
        <f>ROUND(E9*N9,2)</f>
        <v>0.01</v>
      </c>
      <c r="P9" s="173">
        <v>0</v>
      </c>
      <c r="Q9" s="173">
        <f>ROUND(E9*P9,2)</f>
        <v>0</v>
      </c>
      <c r="R9" s="175" t="s">
        <v>125</v>
      </c>
      <c r="S9" s="175" t="s">
        <v>126</v>
      </c>
      <c r="T9" s="176" t="s">
        <v>126</v>
      </c>
      <c r="U9" s="157">
        <v>0.16069</v>
      </c>
      <c r="V9" s="157">
        <f>ROUND(E9*U9,2)</f>
        <v>0.16</v>
      </c>
      <c r="W9" s="157"/>
      <c r="X9" s="157" t="s">
        <v>127</v>
      </c>
      <c r="Y9" s="157" t="s">
        <v>128</v>
      </c>
      <c r="Z9" s="147"/>
      <c r="AA9" s="147"/>
      <c r="AB9" s="147"/>
      <c r="AC9" s="147"/>
      <c r="AD9" s="147"/>
      <c r="AE9" s="147"/>
      <c r="AF9" s="147"/>
      <c r="AG9" s="147" t="s">
        <v>129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">
      <c r="A10" s="154"/>
      <c r="B10" s="155"/>
      <c r="C10" s="325" t="s">
        <v>130</v>
      </c>
      <c r="D10" s="326"/>
      <c r="E10" s="326"/>
      <c r="F10" s="326"/>
      <c r="G10" s="326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57"/>
      <c r="Z10" s="147"/>
      <c r="AA10" s="147"/>
      <c r="AB10" s="147"/>
      <c r="AC10" s="147"/>
      <c r="AD10" s="147"/>
      <c r="AE10" s="147"/>
      <c r="AF10" s="147"/>
      <c r="AG10" s="147" t="s">
        <v>131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2" x14ac:dyDescent="0.2">
      <c r="A11" s="154"/>
      <c r="B11" s="155"/>
      <c r="C11" s="187" t="s">
        <v>132</v>
      </c>
      <c r="D11" s="158"/>
      <c r="E11" s="159">
        <v>1</v>
      </c>
      <c r="F11" s="157"/>
      <c r="G11" s="157"/>
      <c r="H11" s="157"/>
      <c r="I11" s="157"/>
      <c r="J11" s="157"/>
      <c r="K11" s="157"/>
      <c r="L11" s="157"/>
      <c r="M11" s="157"/>
      <c r="N11" s="156"/>
      <c r="O11" s="156"/>
      <c r="P11" s="156"/>
      <c r="Q11" s="156"/>
      <c r="R11" s="157"/>
      <c r="S11" s="157"/>
      <c r="T11" s="157"/>
      <c r="U11" s="157"/>
      <c r="V11" s="157"/>
      <c r="W11" s="157"/>
      <c r="X11" s="157"/>
      <c r="Y11" s="157"/>
      <c r="Z11" s="147"/>
      <c r="AA11" s="147"/>
      <c r="AB11" s="147"/>
      <c r="AC11" s="147"/>
      <c r="AD11" s="147"/>
      <c r="AE11" s="147"/>
      <c r="AF11" s="147"/>
      <c r="AG11" s="147" t="s">
        <v>133</v>
      </c>
      <c r="AH11" s="147">
        <v>0</v>
      </c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1" x14ac:dyDescent="0.2">
      <c r="A12" s="170">
        <v>2</v>
      </c>
      <c r="B12" s="171" t="s">
        <v>134</v>
      </c>
      <c r="C12" s="186" t="s">
        <v>135</v>
      </c>
      <c r="D12" s="172" t="s">
        <v>136</v>
      </c>
      <c r="E12" s="173">
        <v>6.4</v>
      </c>
      <c r="F12" s="174">
        <v>0</v>
      </c>
      <c r="G12" s="175">
        <f>ROUND(E12*F12,2)</f>
        <v>0</v>
      </c>
      <c r="H12" s="174">
        <v>989.53</v>
      </c>
      <c r="I12" s="175">
        <f>ROUND(E12*H12,2)</f>
        <v>6332.99</v>
      </c>
      <c r="J12" s="174">
        <v>286.47000000000003</v>
      </c>
      <c r="K12" s="175">
        <f>ROUND(E12*J12,2)</f>
        <v>1833.41</v>
      </c>
      <c r="L12" s="175">
        <v>21</v>
      </c>
      <c r="M12" s="175">
        <f>G12*(1+L12/100)</f>
        <v>0</v>
      </c>
      <c r="N12" s="173">
        <v>0.11219</v>
      </c>
      <c r="O12" s="173">
        <f>ROUND(E12*N12,2)</f>
        <v>0.72</v>
      </c>
      <c r="P12" s="173">
        <v>0</v>
      </c>
      <c r="Q12" s="173">
        <f>ROUND(E12*P12,2)</f>
        <v>0</v>
      </c>
      <c r="R12" s="175" t="s">
        <v>137</v>
      </c>
      <c r="S12" s="175" t="s">
        <v>126</v>
      </c>
      <c r="T12" s="176" t="s">
        <v>126</v>
      </c>
      <c r="U12" s="157">
        <v>0.55488999999999999</v>
      </c>
      <c r="V12" s="157">
        <f>ROUND(E12*U12,2)</f>
        <v>3.55</v>
      </c>
      <c r="W12" s="157"/>
      <c r="X12" s="157" t="s">
        <v>127</v>
      </c>
      <c r="Y12" s="157" t="s">
        <v>128</v>
      </c>
      <c r="Z12" s="147"/>
      <c r="AA12" s="147"/>
      <c r="AB12" s="147"/>
      <c r="AC12" s="147"/>
      <c r="AD12" s="147"/>
      <c r="AE12" s="147"/>
      <c r="AF12" s="147"/>
      <c r="AG12" s="147" t="s">
        <v>129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2" x14ac:dyDescent="0.2">
      <c r="A13" s="154"/>
      <c r="B13" s="155"/>
      <c r="C13" s="325" t="s">
        <v>138</v>
      </c>
      <c r="D13" s="326"/>
      <c r="E13" s="326"/>
      <c r="F13" s="326"/>
      <c r="G13" s="326"/>
      <c r="H13" s="157"/>
      <c r="I13" s="157"/>
      <c r="J13" s="157"/>
      <c r="K13" s="157"/>
      <c r="L13" s="157"/>
      <c r="M13" s="157"/>
      <c r="N13" s="156"/>
      <c r="O13" s="156"/>
      <c r="P13" s="156"/>
      <c r="Q13" s="156"/>
      <c r="R13" s="157"/>
      <c r="S13" s="157"/>
      <c r="T13" s="157"/>
      <c r="U13" s="157"/>
      <c r="V13" s="157"/>
      <c r="W13" s="157"/>
      <c r="X13" s="157"/>
      <c r="Y13" s="157"/>
      <c r="Z13" s="147"/>
      <c r="AA13" s="147"/>
      <c r="AB13" s="147"/>
      <c r="AC13" s="147"/>
      <c r="AD13" s="147"/>
      <c r="AE13" s="147"/>
      <c r="AF13" s="147"/>
      <c r="AG13" s="147" t="s">
        <v>131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2" x14ac:dyDescent="0.2">
      <c r="A14" s="154"/>
      <c r="B14" s="155"/>
      <c r="C14" s="187" t="s">
        <v>139</v>
      </c>
      <c r="D14" s="158"/>
      <c r="E14" s="159">
        <v>6.4</v>
      </c>
      <c r="F14" s="157"/>
      <c r="G14" s="157"/>
      <c r="H14" s="157"/>
      <c r="I14" s="157"/>
      <c r="J14" s="157"/>
      <c r="K14" s="157"/>
      <c r="L14" s="157"/>
      <c r="M14" s="157"/>
      <c r="N14" s="156"/>
      <c r="O14" s="156"/>
      <c r="P14" s="156"/>
      <c r="Q14" s="156"/>
      <c r="R14" s="157"/>
      <c r="S14" s="157"/>
      <c r="T14" s="157"/>
      <c r="U14" s="157"/>
      <c r="V14" s="157"/>
      <c r="W14" s="157"/>
      <c r="X14" s="157"/>
      <c r="Y14" s="157"/>
      <c r="Z14" s="147"/>
      <c r="AA14" s="147"/>
      <c r="AB14" s="147"/>
      <c r="AC14" s="147"/>
      <c r="AD14" s="147"/>
      <c r="AE14" s="147"/>
      <c r="AF14" s="147"/>
      <c r="AG14" s="147" t="s">
        <v>133</v>
      </c>
      <c r="AH14" s="147">
        <v>0</v>
      </c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x14ac:dyDescent="0.2">
      <c r="A15" s="163" t="s">
        <v>120</v>
      </c>
      <c r="B15" s="164" t="s">
        <v>64</v>
      </c>
      <c r="C15" s="185" t="s">
        <v>65</v>
      </c>
      <c r="D15" s="165"/>
      <c r="E15" s="166"/>
      <c r="F15" s="167"/>
      <c r="G15" s="167">
        <f>SUMIF(AG16:AG24,"&lt;&gt;NOR",G16:G24)</f>
        <v>0</v>
      </c>
      <c r="H15" s="167"/>
      <c r="I15" s="167">
        <f>SUM(I16:I24)</f>
        <v>2919.02</v>
      </c>
      <c r="J15" s="167"/>
      <c r="K15" s="167">
        <f>SUM(K16:K24)</f>
        <v>7890.7800000000007</v>
      </c>
      <c r="L15" s="167"/>
      <c r="M15" s="167">
        <f>SUM(M16:M24)</f>
        <v>0</v>
      </c>
      <c r="N15" s="166"/>
      <c r="O15" s="166">
        <f>SUM(O16:O24)</f>
        <v>0.28999999999999998</v>
      </c>
      <c r="P15" s="166"/>
      <c r="Q15" s="166">
        <f>SUM(Q16:Q24)</f>
        <v>0</v>
      </c>
      <c r="R15" s="167"/>
      <c r="S15" s="167"/>
      <c r="T15" s="168"/>
      <c r="U15" s="162"/>
      <c r="V15" s="162">
        <f>SUM(V16:V24)</f>
        <v>14.7</v>
      </c>
      <c r="W15" s="162"/>
      <c r="X15" s="162"/>
      <c r="Y15" s="162"/>
      <c r="AG15" t="s">
        <v>121</v>
      </c>
    </row>
    <row r="16" spans="1:60" outlineLevel="1" x14ac:dyDescent="0.2">
      <c r="A16" s="170">
        <v>3</v>
      </c>
      <c r="B16" s="171" t="s">
        <v>140</v>
      </c>
      <c r="C16" s="186" t="s">
        <v>141</v>
      </c>
      <c r="D16" s="172" t="s">
        <v>124</v>
      </c>
      <c r="E16" s="173">
        <v>2</v>
      </c>
      <c r="F16" s="174">
        <v>0</v>
      </c>
      <c r="G16" s="175">
        <f>ROUND(E16*F16,2)</f>
        <v>0</v>
      </c>
      <c r="H16" s="174">
        <v>35.51</v>
      </c>
      <c r="I16" s="175">
        <f>ROUND(E16*H16,2)</f>
        <v>71.02</v>
      </c>
      <c r="J16" s="174">
        <v>120.99</v>
      </c>
      <c r="K16" s="175">
        <f>ROUND(E16*J16,2)</f>
        <v>241.98</v>
      </c>
      <c r="L16" s="175">
        <v>21</v>
      </c>
      <c r="M16" s="175">
        <f>G16*(1+L16/100)</f>
        <v>0</v>
      </c>
      <c r="N16" s="173">
        <v>3.2000000000000002E-3</v>
      </c>
      <c r="O16" s="173">
        <f>ROUND(E16*N16,2)</f>
        <v>0.01</v>
      </c>
      <c r="P16" s="173">
        <v>0</v>
      </c>
      <c r="Q16" s="173">
        <f>ROUND(E16*P16,2)</f>
        <v>0</v>
      </c>
      <c r="R16" s="175" t="s">
        <v>125</v>
      </c>
      <c r="S16" s="175" t="s">
        <v>126</v>
      </c>
      <c r="T16" s="176" t="s">
        <v>126</v>
      </c>
      <c r="U16" s="157">
        <v>0.22498000000000001</v>
      </c>
      <c r="V16" s="157">
        <f>ROUND(E16*U16,2)</f>
        <v>0.45</v>
      </c>
      <c r="W16" s="157"/>
      <c r="X16" s="157" t="s">
        <v>127</v>
      </c>
      <c r="Y16" s="157" t="s">
        <v>128</v>
      </c>
      <c r="Z16" s="147"/>
      <c r="AA16" s="147"/>
      <c r="AB16" s="147"/>
      <c r="AC16" s="147"/>
      <c r="AD16" s="147"/>
      <c r="AE16" s="147"/>
      <c r="AF16" s="147"/>
      <c r="AG16" s="147" t="s">
        <v>129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2" x14ac:dyDescent="0.2">
      <c r="A17" s="154"/>
      <c r="B17" s="155"/>
      <c r="C17" s="325" t="s">
        <v>142</v>
      </c>
      <c r="D17" s="326"/>
      <c r="E17" s="326"/>
      <c r="F17" s="326"/>
      <c r="G17" s="326"/>
      <c r="H17" s="157"/>
      <c r="I17" s="157"/>
      <c r="J17" s="157"/>
      <c r="K17" s="157"/>
      <c r="L17" s="157"/>
      <c r="M17" s="157"/>
      <c r="N17" s="156"/>
      <c r="O17" s="156"/>
      <c r="P17" s="156"/>
      <c r="Q17" s="156"/>
      <c r="R17" s="157"/>
      <c r="S17" s="157"/>
      <c r="T17" s="157"/>
      <c r="U17" s="157"/>
      <c r="V17" s="157"/>
      <c r="W17" s="157"/>
      <c r="X17" s="157"/>
      <c r="Y17" s="157"/>
      <c r="Z17" s="147"/>
      <c r="AA17" s="147"/>
      <c r="AB17" s="147"/>
      <c r="AC17" s="147"/>
      <c r="AD17" s="147"/>
      <c r="AE17" s="147"/>
      <c r="AF17" s="147"/>
      <c r="AG17" s="147" t="s">
        <v>131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77" t="str">
        <f>C17</f>
        <v>jakoukoliv maltou, z pomocného pracovního lešení o výšce podlahy do 1900 mm a pro zatížení do 1,5 kPa,</v>
      </c>
      <c r="BB17" s="147"/>
      <c r="BC17" s="147"/>
      <c r="BD17" s="147"/>
      <c r="BE17" s="147"/>
      <c r="BF17" s="147"/>
      <c r="BG17" s="147"/>
      <c r="BH17" s="147"/>
    </row>
    <row r="18" spans="1:60" ht="22.5" outlineLevel="1" x14ac:dyDescent="0.2">
      <c r="A18" s="170">
        <v>4</v>
      </c>
      <c r="B18" s="171" t="s">
        <v>143</v>
      </c>
      <c r="C18" s="186" t="s">
        <v>144</v>
      </c>
      <c r="D18" s="172" t="s">
        <v>136</v>
      </c>
      <c r="E18" s="173">
        <v>15.9</v>
      </c>
      <c r="F18" s="174">
        <v>0</v>
      </c>
      <c r="G18" s="175">
        <f>ROUND(E18*F18,2)</f>
        <v>0</v>
      </c>
      <c r="H18" s="174">
        <v>25.31</v>
      </c>
      <c r="I18" s="175">
        <f>ROUND(E18*H18,2)</f>
        <v>402.43</v>
      </c>
      <c r="J18" s="174">
        <v>94.69</v>
      </c>
      <c r="K18" s="175">
        <f>ROUND(E18*J18,2)</f>
        <v>1505.57</v>
      </c>
      <c r="L18" s="175">
        <v>21</v>
      </c>
      <c r="M18" s="175">
        <f>G18*(1+L18/100)</f>
        <v>0</v>
      </c>
      <c r="N18" s="173">
        <v>3.5500000000000002E-3</v>
      </c>
      <c r="O18" s="173">
        <f>ROUND(E18*N18,2)</f>
        <v>0.06</v>
      </c>
      <c r="P18" s="173">
        <v>0</v>
      </c>
      <c r="Q18" s="173">
        <f>ROUND(E18*P18,2)</f>
        <v>0</v>
      </c>
      <c r="R18" s="175" t="s">
        <v>125</v>
      </c>
      <c r="S18" s="175" t="s">
        <v>126</v>
      </c>
      <c r="T18" s="176" t="s">
        <v>126</v>
      </c>
      <c r="U18" s="157">
        <v>0.17016000000000001</v>
      </c>
      <c r="V18" s="157">
        <f>ROUND(E18*U18,2)</f>
        <v>2.71</v>
      </c>
      <c r="W18" s="157"/>
      <c r="X18" s="157" t="s">
        <v>127</v>
      </c>
      <c r="Y18" s="157" t="s">
        <v>128</v>
      </c>
      <c r="Z18" s="147"/>
      <c r="AA18" s="147"/>
      <c r="AB18" s="147"/>
      <c r="AC18" s="147"/>
      <c r="AD18" s="147"/>
      <c r="AE18" s="147"/>
      <c r="AF18" s="147"/>
      <c r="AG18" s="147" t="s">
        <v>129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2" x14ac:dyDescent="0.2">
      <c r="A19" s="154"/>
      <c r="B19" s="155"/>
      <c r="C19" s="187" t="s">
        <v>145</v>
      </c>
      <c r="D19" s="158"/>
      <c r="E19" s="159">
        <v>15.9</v>
      </c>
      <c r="F19" s="157"/>
      <c r="G19" s="157"/>
      <c r="H19" s="157"/>
      <c r="I19" s="157"/>
      <c r="J19" s="157"/>
      <c r="K19" s="157"/>
      <c r="L19" s="157"/>
      <c r="M19" s="157"/>
      <c r="N19" s="156"/>
      <c r="O19" s="156"/>
      <c r="P19" s="156"/>
      <c r="Q19" s="156"/>
      <c r="R19" s="157"/>
      <c r="S19" s="157"/>
      <c r="T19" s="157"/>
      <c r="U19" s="157"/>
      <c r="V19" s="157"/>
      <c r="W19" s="157"/>
      <c r="X19" s="157"/>
      <c r="Y19" s="157"/>
      <c r="Z19" s="147"/>
      <c r="AA19" s="147"/>
      <c r="AB19" s="147"/>
      <c r="AC19" s="147"/>
      <c r="AD19" s="147"/>
      <c r="AE19" s="147"/>
      <c r="AF19" s="147"/>
      <c r="AG19" s="147" t="s">
        <v>133</v>
      </c>
      <c r="AH19" s="147">
        <v>0</v>
      </c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ht="22.5" outlineLevel="1" x14ac:dyDescent="0.2">
      <c r="A20" s="170">
        <v>5</v>
      </c>
      <c r="B20" s="171" t="s">
        <v>146</v>
      </c>
      <c r="C20" s="186" t="s">
        <v>147</v>
      </c>
      <c r="D20" s="172" t="s">
        <v>136</v>
      </c>
      <c r="E20" s="173">
        <v>12.8</v>
      </c>
      <c r="F20" s="174">
        <v>0</v>
      </c>
      <c r="G20" s="175">
        <f>ROUND(E20*F20,2)</f>
        <v>0</v>
      </c>
      <c r="H20" s="174">
        <v>109.12</v>
      </c>
      <c r="I20" s="175">
        <f>ROUND(E20*H20,2)</f>
        <v>1396.74</v>
      </c>
      <c r="J20" s="174">
        <v>278.38</v>
      </c>
      <c r="K20" s="175">
        <f>ROUND(E20*J20,2)</f>
        <v>3563.26</v>
      </c>
      <c r="L20" s="175">
        <v>21</v>
      </c>
      <c r="M20" s="175">
        <f>G20*(1+L20/100)</f>
        <v>0</v>
      </c>
      <c r="N20" s="173">
        <v>1.333E-2</v>
      </c>
      <c r="O20" s="173">
        <f>ROUND(E20*N20,2)</f>
        <v>0.17</v>
      </c>
      <c r="P20" s="173">
        <v>0</v>
      </c>
      <c r="Q20" s="173">
        <f>ROUND(E20*P20,2)</f>
        <v>0</v>
      </c>
      <c r="R20" s="175" t="s">
        <v>137</v>
      </c>
      <c r="S20" s="175" t="s">
        <v>126</v>
      </c>
      <c r="T20" s="176" t="s">
        <v>126</v>
      </c>
      <c r="U20" s="157">
        <v>0.54</v>
      </c>
      <c r="V20" s="157">
        <f>ROUND(E20*U20,2)</f>
        <v>6.91</v>
      </c>
      <c r="W20" s="157"/>
      <c r="X20" s="157" t="s">
        <v>127</v>
      </c>
      <c r="Y20" s="157" t="s">
        <v>128</v>
      </c>
      <c r="Z20" s="147"/>
      <c r="AA20" s="147"/>
      <c r="AB20" s="147"/>
      <c r="AC20" s="147"/>
      <c r="AD20" s="147"/>
      <c r="AE20" s="147"/>
      <c r="AF20" s="147"/>
      <c r="AG20" s="147" t="s">
        <v>129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2" x14ac:dyDescent="0.2">
      <c r="A21" s="154"/>
      <c r="B21" s="155"/>
      <c r="C21" s="325" t="s">
        <v>148</v>
      </c>
      <c r="D21" s="326"/>
      <c r="E21" s="326"/>
      <c r="F21" s="326"/>
      <c r="G21" s="326"/>
      <c r="H21" s="157"/>
      <c r="I21" s="157"/>
      <c r="J21" s="157"/>
      <c r="K21" s="157"/>
      <c r="L21" s="157"/>
      <c r="M21" s="157"/>
      <c r="N21" s="156"/>
      <c r="O21" s="156"/>
      <c r="P21" s="156"/>
      <c r="Q21" s="156"/>
      <c r="R21" s="157"/>
      <c r="S21" s="157"/>
      <c r="T21" s="157"/>
      <c r="U21" s="157"/>
      <c r="V21" s="157"/>
      <c r="W21" s="157"/>
      <c r="X21" s="157"/>
      <c r="Y21" s="157"/>
      <c r="Z21" s="147"/>
      <c r="AA21" s="147"/>
      <c r="AB21" s="147"/>
      <c r="AC21" s="147"/>
      <c r="AD21" s="147"/>
      <c r="AE21" s="147"/>
      <c r="AF21" s="147"/>
      <c r="AG21" s="147" t="s">
        <v>131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2" x14ac:dyDescent="0.2">
      <c r="A22" s="154"/>
      <c r="B22" s="155"/>
      <c r="C22" s="187" t="s">
        <v>149</v>
      </c>
      <c r="D22" s="158"/>
      <c r="E22" s="159">
        <v>12.8</v>
      </c>
      <c r="F22" s="157"/>
      <c r="G22" s="157"/>
      <c r="H22" s="157"/>
      <c r="I22" s="157"/>
      <c r="J22" s="157"/>
      <c r="K22" s="157"/>
      <c r="L22" s="157"/>
      <c r="M22" s="157"/>
      <c r="N22" s="156"/>
      <c r="O22" s="156"/>
      <c r="P22" s="156"/>
      <c r="Q22" s="156"/>
      <c r="R22" s="157"/>
      <c r="S22" s="157"/>
      <c r="T22" s="157"/>
      <c r="U22" s="157"/>
      <c r="V22" s="157"/>
      <c r="W22" s="157"/>
      <c r="X22" s="157"/>
      <c r="Y22" s="157"/>
      <c r="Z22" s="147"/>
      <c r="AA22" s="147"/>
      <c r="AB22" s="147"/>
      <c r="AC22" s="147"/>
      <c r="AD22" s="147"/>
      <c r="AE22" s="147"/>
      <c r="AF22" s="147"/>
      <c r="AG22" s="147" t="s">
        <v>133</v>
      </c>
      <c r="AH22" s="147">
        <v>0</v>
      </c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ht="22.5" outlineLevel="1" x14ac:dyDescent="0.2">
      <c r="A23" s="170">
        <v>6</v>
      </c>
      <c r="B23" s="171" t="s">
        <v>150</v>
      </c>
      <c r="C23" s="186" t="s">
        <v>151</v>
      </c>
      <c r="D23" s="172" t="s">
        <v>136</v>
      </c>
      <c r="E23" s="173">
        <v>12.8</v>
      </c>
      <c r="F23" s="174">
        <v>0</v>
      </c>
      <c r="G23" s="175">
        <f>ROUND(E23*F23,2)</f>
        <v>0</v>
      </c>
      <c r="H23" s="174">
        <v>81.94</v>
      </c>
      <c r="I23" s="175">
        <f>ROUND(E23*H23,2)</f>
        <v>1048.83</v>
      </c>
      <c r="J23" s="174">
        <v>201.56</v>
      </c>
      <c r="K23" s="175">
        <f>ROUND(E23*J23,2)</f>
        <v>2579.9699999999998</v>
      </c>
      <c r="L23" s="175">
        <v>21</v>
      </c>
      <c r="M23" s="175">
        <f>G23*(1+L23/100)</f>
        <v>0</v>
      </c>
      <c r="N23" s="173">
        <v>3.6700000000000001E-3</v>
      </c>
      <c r="O23" s="173">
        <f>ROUND(E23*N23,2)</f>
        <v>0.05</v>
      </c>
      <c r="P23" s="173">
        <v>0</v>
      </c>
      <c r="Q23" s="173">
        <f>ROUND(E23*P23,2)</f>
        <v>0</v>
      </c>
      <c r="R23" s="175" t="s">
        <v>137</v>
      </c>
      <c r="S23" s="175" t="s">
        <v>126</v>
      </c>
      <c r="T23" s="176" t="s">
        <v>126</v>
      </c>
      <c r="U23" s="157">
        <v>0.36199999999999999</v>
      </c>
      <c r="V23" s="157">
        <f>ROUND(E23*U23,2)</f>
        <v>4.63</v>
      </c>
      <c r="W23" s="157"/>
      <c r="X23" s="157" t="s">
        <v>127</v>
      </c>
      <c r="Y23" s="157" t="s">
        <v>128</v>
      </c>
      <c r="Z23" s="147"/>
      <c r="AA23" s="147"/>
      <c r="AB23" s="147"/>
      <c r="AC23" s="147"/>
      <c r="AD23" s="147"/>
      <c r="AE23" s="147"/>
      <c r="AF23" s="147"/>
      <c r="AG23" s="147" t="s">
        <v>129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2" x14ac:dyDescent="0.2">
      <c r="A24" s="154"/>
      <c r="B24" s="155"/>
      <c r="C24" s="187" t="s">
        <v>149</v>
      </c>
      <c r="D24" s="158"/>
      <c r="E24" s="159">
        <v>12.8</v>
      </c>
      <c r="F24" s="157"/>
      <c r="G24" s="157"/>
      <c r="H24" s="157"/>
      <c r="I24" s="157"/>
      <c r="J24" s="157"/>
      <c r="K24" s="157"/>
      <c r="L24" s="157"/>
      <c r="M24" s="157"/>
      <c r="N24" s="156"/>
      <c r="O24" s="156"/>
      <c r="P24" s="156"/>
      <c r="Q24" s="156"/>
      <c r="R24" s="157"/>
      <c r="S24" s="157"/>
      <c r="T24" s="157"/>
      <c r="U24" s="157"/>
      <c r="V24" s="157"/>
      <c r="W24" s="157"/>
      <c r="X24" s="157"/>
      <c r="Y24" s="157"/>
      <c r="Z24" s="147"/>
      <c r="AA24" s="147"/>
      <c r="AB24" s="147"/>
      <c r="AC24" s="147"/>
      <c r="AD24" s="147"/>
      <c r="AE24" s="147"/>
      <c r="AF24" s="147"/>
      <c r="AG24" s="147" t="s">
        <v>133</v>
      </c>
      <c r="AH24" s="147">
        <v>0</v>
      </c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x14ac:dyDescent="0.2">
      <c r="A25" s="163" t="s">
        <v>120</v>
      </c>
      <c r="B25" s="164" t="s">
        <v>66</v>
      </c>
      <c r="C25" s="185" t="s">
        <v>67</v>
      </c>
      <c r="D25" s="165"/>
      <c r="E25" s="166"/>
      <c r="F25" s="167"/>
      <c r="G25" s="167">
        <f>SUMIF(AG26:AG30,"&lt;&gt;NOR",G26:G30)</f>
        <v>0</v>
      </c>
      <c r="H25" s="167"/>
      <c r="I25" s="167">
        <f>SUM(I26:I30)</f>
        <v>2810.71</v>
      </c>
      <c r="J25" s="167"/>
      <c r="K25" s="167">
        <f>SUM(K26:K30)</f>
        <v>1553.29</v>
      </c>
      <c r="L25" s="167"/>
      <c r="M25" s="167">
        <f>SUM(M26:M30)</f>
        <v>0</v>
      </c>
      <c r="N25" s="166"/>
      <c r="O25" s="166">
        <f>SUM(O26:O30)</f>
        <v>0.06</v>
      </c>
      <c r="P25" s="166"/>
      <c r="Q25" s="166">
        <f>SUM(Q26:Q30)</f>
        <v>0</v>
      </c>
      <c r="R25" s="167"/>
      <c r="S25" s="167"/>
      <c r="T25" s="168"/>
      <c r="U25" s="162"/>
      <c r="V25" s="162">
        <f>SUM(V26:V30)</f>
        <v>3.26</v>
      </c>
      <c r="W25" s="162"/>
      <c r="X25" s="162"/>
      <c r="Y25" s="162"/>
      <c r="AG25" t="s">
        <v>121</v>
      </c>
    </row>
    <row r="26" spans="1:60" ht="22.5" outlineLevel="1" x14ac:dyDescent="0.2">
      <c r="A26" s="170">
        <v>7</v>
      </c>
      <c r="B26" s="171" t="s">
        <v>152</v>
      </c>
      <c r="C26" s="186" t="s">
        <v>153</v>
      </c>
      <c r="D26" s="172" t="s">
        <v>124</v>
      </c>
      <c r="E26" s="173">
        <v>1</v>
      </c>
      <c r="F26" s="174">
        <v>0</v>
      </c>
      <c r="G26" s="175">
        <f>ROUND(E26*F26,2)</f>
        <v>0</v>
      </c>
      <c r="H26" s="174">
        <v>310.70999999999998</v>
      </c>
      <c r="I26" s="175">
        <f>ROUND(E26*H26,2)</f>
        <v>310.70999999999998</v>
      </c>
      <c r="J26" s="174">
        <v>1553.29</v>
      </c>
      <c r="K26" s="175">
        <f>ROUND(E26*J26,2)</f>
        <v>1553.29</v>
      </c>
      <c r="L26" s="175">
        <v>21</v>
      </c>
      <c r="M26" s="175">
        <f>G26*(1+L26/100)</f>
        <v>0</v>
      </c>
      <c r="N26" s="173">
        <v>4.3200000000000002E-2</v>
      </c>
      <c r="O26" s="173">
        <f>ROUND(E26*N26,2)</f>
        <v>0.04</v>
      </c>
      <c r="P26" s="173">
        <v>0</v>
      </c>
      <c r="Q26" s="173">
        <f>ROUND(E26*P26,2)</f>
        <v>0</v>
      </c>
      <c r="R26" s="175" t="s">
        <v>137</v>
      </c>
      <c r="S26" s="175" t="s">
        <v>126</v>
      </c>
      <c r="T26" s="176" t="s">
        <v>126</v>
      </c>
      <c r="U26" s="157">
        <v>3.258</v>
      </c>
      <c r="V26" s="157">
        <f>ROUND(E26*U26,2)</f>
        <v>3.26</v>
      </c>
      <c r="W26" s="157"/>
      <c r="X26" s="157" t="s">
        <v>127</v>
      </c>
      <c r="Y26" s="157" t="s">
        <v>128</v>
      </c>
      <c r="Z26" s="147"/>
      <c r="AA26" s="147"/>
      <c r="AB26" s="147"/>
      <c r="AC26" s="147"/>
      <c r="AD26" s="147"/>
      <c r="AE26" s="147"/>
      <c r="AF26" s="147"/>
      <c r="AG26" s="147" t="s">
        <v>129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ht="22.5" outlineLevel="2" x14ac:dyDescent="0.2">
      <c r="A27" s="154"/>
      <c r="B27" s="155"/>
      <c r="C27" s="325" t="s">
        <v>154</v>
      </c>
      <c r="D27" s="326"/>
      <c r="E27" s="326"/>
      <c r="F27" s="326"/>
      <c r="G27" s="326"/>
      <c r="H27" s="157"/>
      <c r="I27" s="157"/>
      <c r="J27" s="157"/>
      <c r="K27" s="157"/>
      <c r="L27" s="157"/>
      <c r="M27" s="157"/>
      <c r="N27" s="156"/>
      <c r="O27" s="156"/>
      <c r="P27" s="156"/>
      <c r="Q27" s="156"/>
      <c r="R27" s="157"/>
      <c r="S27" s="157"/>
      <c r="T27" s="157"/>
      <c r="U27" s="157"/>
      <c r="V27" s="157"/>
      <c r="W27" s="157"/>
      <c r="X27" s="157"/>
      <c r="Y27" s="157"/>
      <c r="Z27" s="147"/>
      <c r="AA27" s="147"/>
      <c r="AB27" s="147"/>
      <c r="AC27" s="147"/>
      <c r="AD27" s="147"/>
      <c r="AE27" s="147"/>
      <c r="AF27" s="147"/>
      <c r="AG27" s="147" t="s">
        <v>131</v>
      </c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77" t="str">
        <f>C27</f>
        <v>a protiplynových dveří bez nebo včetně dveřních křídel do vynechaného otvoru, s obetonováním , včetně manipulační dopravy, kotvení zárubně do zdiva  např. s uklínováním, s případným přivařením k obnažené výztuži, se zalitím, resp. zabetonováním, včetně bednění.</v>
      </c>
      <c r="BB27" s="147"/>
      <c r="BC27" s="147"/>
      <c r="BD27" s="147"/>
      <c r="BE27" s="147"/>
      <c r="BF27" s="147"/>
      <c r="BG27" s="147"/>
      <c r="BH27" s="147"/>
    </row>
    <row r="28" spans="1:60" outlineLevel="2" x14ac:dyDescent="0.2">
      <c r="A28" s="154"/>
      <c r="B28" s="155"/>
      <c r="C28" s="187" t="s">
        <v>155</v>
      </c>
      <c r="D28" s="158"/>
      <c r="E28" s="159">
        <v>1</v>
      </c>
      <c r="F28" s="157"/>
      <c r="G28" s="157"/>
      <c r="H28" s="157"/>
      <c r="I28" s="157"/>
      <c r="J28" s="157"/>
      <c r="K28" s="157"/>
      <c r="L28" s="157"/>
      <c r="M28" s="157"/>
      <c r="N28" s="156"/>
      <c r="O28" s="156"/>
      <c r="P28" s="156"/>
      <c r="Q28" s="156"/>
      <c r="R28" s="157"/>
      <c r="S28" s="157"/>
      <c r="T28" s="157"/>
      <c r="U28" s="157"/>
      <c r="V28" s="157"/>
      <c r="W28" s="157"/>
      <c r="X28" s="157"/>
      <c r="Y28" s="157"/>
      <c r="Z28" s="147"/>
      <c r="AA28" s="147"/>
      <c r="AB28" s="147"/>
      <c r="AC28" s="147"/>
      <c r="AD28" s="147"/>
      <c r="AE28" s="147"/>
      <c r="AF28" s="147"/>
      <c r="AG28" s="147" t="s">
        <v>133</v>
      </c>
      <c r="AH28" s="147">
        <v>0</v>
      </c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ht="33.75" outlineLevel="1" x14ac:dyDescent="0.2">
      <c r="A29" s="170">
        <v>8</v>
      </c>
      <c r="B29" s="171" t="s">
        <v>156</v>
      </c>
      <c r="C29" s="186" t="s">
        <v>157</v>
      </c>
      <c r="D29" s="172" t="s">
        <v>124</v>
      </c>
      <c r="E29" s="173">
        <v>1</v>
      </c>
      <c r="F29" s="174">
        <v>0</v>
      </c>
      <c r="G29" s="175">
        <f>ROUND(E29*F29,2)</f>
        <v>0</v>
      </c>
      <c r="H29" s="174">
        <v>2500</v>
      </c>
      <c r="I29" s="175">
        <f>ROUND(E29*H29,2)</f>
        <v>2500</v>
      </c>
      <c r="J29" s="174">
        <v>0</v>
      </c>
      <c r="K29" s="175">
        <f>ROUND(E29*J29,2)</f>
        <v>0</v>
      </c>
      <c r="L29" s="175">
        <v>21</v>
      </c>
      <c r="M29" s="175">
        <f>G29*(1+L29/100)</f>
        <v>0</v>
      </c>
      <c r="N29" s="173">
        <v>1.5699999999999999E-2</v>
      </c>
      <c r="O29" s="173">
        <f>ROUND(E29*N29,2)</f>
        <v>0.02</v>
      </c>
      <c r="P29" s="173">
        <v>0</v>
      </c>
      <c r="Q29" s="173">
        <f>ROUND(E29*P29,2)</f>
        <v>0</v>
      </c>
      <c r="R29" s="175" t="s">
        <v>158</v>
      </c>
      <c r="S29" s="175" t="s">
        <v>126</v>
      </c>
      <c r="T29" s="176" t="s">
        <v>126</v>
      </c>
      <c r="U29" s="157">
        <v>0</v>
      </c>
      <c r="V29" s="157">
        <f>ROUND(E29*U29,2)</f>
        <v>0</v>
      </c>
      <c r="W29" s="157"/>
      <c r="X29" s="157" t="s">
        <v>159</v>
      </c>
      <c r="Y29" s="157" t="s">
        <v>128</v>
      </c>
      <c r="Z29" s="147"/>
      <c r="AA29" s="147"/>
      <c r="AB29" s="147"/>
      <c r="AC29" s="147"/>
      <c r="AD29" s="147"/>
      <c r="AE29" s="147"/>
      <c r="AF29" s="147"/>
      <c r="AG29" s="147" t="s">
        <v>160</v>
      </c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2" x14ac:dyDescent="0.2">
      <c r="A30" s="154"/>
      <c r="B30" s="155"/>
      <c r="C30" s="187" t="s">
        <v>155</v>
      </c>
      <c r="D30" s="158"/>
      <c r="E30" s="159">
        <v>1</v>
      </c>
      <c r="F30" s="157"/>
      <c r="G30" s="157"/>
      <c r="H30" s="157"/>
      <c r="I30" s="157"/>
      <c r="J30" s="157"/>
      <c r="K30" s="157"/>
      <c r="L30" s="157"/>
      <c r="M30" s="157"/>
      <c r="N30" s="156"/>
      <c r="O30" s="156"/>
      <c r="P30" s="156"/>
      <c r="Q30" s="156"/>
      <c r="R30" s="157"/>
      <c r="S30" s="157"/>
      <c r="T30" s="157"/>
      <c r="U30" s="157"/>
      <c r="V30" s="157"/>
      <c r="W30" s="157"/>
      <c r="X30" s="157"/>
      <c r="Y30" s="157"/>
      <c r="Z30" s="147"/>
      <c r="AA30" s="147"/>
      <c r="AB30" s="147"/>
      <c r="AC30" s="147"/>
      <c r="AD30" s="147"/>
      <c r="AE30" s="147"/>
      <c r="AF30" s="147"/>
      <c r="AG30" s="147" t="s">
        <v>133</v>
      </c>
      <c r="AH30" s="147">
        <v>0</v>
      </c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x14ac:dyDescent="0.2">
      <c r="A31" s="163" t="s">
        <v>120</v>
      </c>
      <c r="B31" s="164" t="s">
        <v>68</v>
      </c>
      <c r="C31" s="185" t="s">
        <v>69</v>
      </c>
      <c r="D31" s="165"/>
      <c r="E31" s="166"/>
      <c r="F31" s="167"/>
      <c r="G31" s="167">
        <f>SUMIF(AG32:AG32,"&lt;&gt;NOR",G32:G32)</f>
        <v>0</v>
      </c>
      <c r="H31" s="167"/>
      <c r="I31" s="167">
        <f>SUM(I32:I32)</f>
        <v>515.4</v>
      </c>
      <c r="J31" s="167"/>
      <c r="K31" s="167">
        <f>SUM(K32:K32)</f>
        <v>844.6</v>
      </c>
      <c r="L31" s="167"/>
      <c r="M31" s="167">
        <f>SUM(M32:M32)</f>
        <v>0</v>
      </c>
      <c r="N31" s="166"/>
      <c r="O31" s="166">
        <f>SUM(O32:O32)</f>
        <v>0.01</v>
      </c>
      <c r="P31" s="166"/>
      <c r="Q31" s="166">
        <f>SUM(Q32:Q32)</f>
        <v>0</v>
      </c>
      <c r="R31" s="167"/>
      <c r="S31" s="167"/>
      <c r="T31" s="168"/>
      <c r="U31" s="162"/>
      <c r="V31" s="162">
        <f>SUM(V32:V32)</f>
        <v>1.77</v>
      </c>
      <c r="W31" s="162"/>
      <c r="X31" s="162"/>
      <c r="Y31" s="162"/>
      <c r="AG31" t="s">
        <v>121</v>
      </c>
    </row>
    <row r="32" spans="1:60" outlineLevel="1" x14ac:dyDescent="0.2">
      <c r="A32" s="178">
        <v>9</v>
      </c>
      <c r="B32" s="179" t="s">
        <v>161</v>
      </c>
      <c r="C32" s="188" t="s">
        <v>162</v>
      </c>
      <c r="D32" s="180" t="s">
        <v>136</v>
      </c>
      <c r="E32" s="181">
        <v>10</v>
      </c>
      <c r="F32" s="182">
        <v>0</v>
      </c>
      <c r="G32" s="183">
        <f>ROUND(E32*F32,2)</f>
        <v>0</v>
      </c>
      <c r="H32" s="182">
        <v>51.54</v>
      </c>
      <c r="I32" s="183">
        <f>ROUND(E32*H32,2)</f>
        <v>515.4</v>
      </c>
      <c r="J32" s="182">
        <v>84.46</v>
      </c>
      <c r="K32" s="183">
        <f>ROUND(E32*J32,2)</f>
        <v>844.6</v>
      </c>
      <c r="L32" s="183">
        <v>21</v>
      </c>
      <c r="M32" s="183">
        <f>G32*(1+L32/100)</f>
        <v>0</v>
      </c>
      <c r="N32" s="181">
        <v>1.2099999999999999E-3</v>
      </c>
      <c r="O32" s="181">
        <f>ROUND(E32*N32,2)</f>
        <v>0.01</v>
      </c>
      <c r="P32" s="181">
        <v>0</v>
      </c>
      <c r="Q32" s="181">
        <f>ROUND(E32*P32,2)</f>
        <v>0</v>
      </c>
      <c r="R32" s="183" t="s">
        <v>163</v>
      </c>
      <c r="S32" s="183" t="s">
        <v>126</v>
      </c>
      <c r="T32" s="184" t="s">
        <v>126</v>
      </c>
      <c r="U32" s="157">
        <v>0.17699999999999999</v>
      </c>
      <c r="V32" s="157">
        <f>ROUND(E32*U32,2)</f>
        <v>1.77</v>
      </c>
      <c r="W32" s="157"/>
      <c r="X32" s="157" t="s">
        <v>127</v>
      </c>
      <c r="Y32" s="157" t="s">
        <v>128</v>
      </c>
      <c r="Z32" s="147"/>
      <c r="AA32" s="147"/>
      <c r="AB32" s="147"/>
      <c r="AC32" s="147"/>
      <c r="AD32" s="147"/>
      <c r="AE32" s="147"/>
      <c r="AF32" s="147"/>
      <c r="AG32" s="147" t="s">
        <v>164</v>
      </c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x14ac:dyDescent="0.2">
      <c r="A33" s="163" t="s">
        <v>120</v>
      </c>
      <c r="B33" s="164" t="s">
        <v>70</v>
      </c>
      <c r="C33" s="185" t="s">
        <v>71</v>
      </c>
      <c r="D33" s="165"/>
      <c r="E33" s="166"/>
      <c r="F33" s="167"/>
      <c r="G33" s="167">
        <f>SUMIF(AG34:AG43,"&lt;&gt;NOR",G34:G43)</f>
        <v>0</v>
      </c>
      <c r="H33" s="167"/>
      <c r="I33" s="167">
        <f>SUM(I34:I43)</f>
        <v>2013.25</v>
      </c>
      <c r="J33" s="167"/>
      <c r="K33" s="167">
        <f>SUM(K34:K43)</f>
        <v>8582.25</v>
      </c>
      <c r="L33" s="167"/>
      <c r="M33" s="167">
        <f>SUM(M34:M43)</f>
        <v>0</v>
      </c>
      <c r="N33" s="166"/>
      <c r="O33" s="166">
        <f>SUM(O34:O43)</f>
        <v>0.04</v>
      </c>
      <c r="P33" s="166"/>
      <c r="Q33" s="166">
        <f>SUM(Q34:Q43)</f>
        <v>0</v>
      </c>
      <c r="R33" s="167"/>
      <c r="S33" s="167"/>
      <c r="T33" s="168"/>
      <c r="U33" s="162"/>
      <c r="V33" s="162">
        <f>SUM(V34:V43)</f>
        <v>13.49</v>
      </c>
      <c r="W33" s="162"/>
      <c r="X33" s="162"/>
      <c r="Y33" s="162"/>
      <c r="AG33" t="s">
        <v>121</v>
      </c>
    </row>
    <row r="34" spans="1:60" ht="56.25" outlineLevel="1" x14ac:dyDescent="0.2">
      <c r="A34" s="178">
        <v>10</v>
      </c>
      <c r="B34" s="179" t="s">
        <v>165</v>
      </c>
      <c r="C34" s="188" t="s">
        <v>166</v>
      </c>
      <c r="D34" s="180" t="s">
        <v>136</v>
      </c>
      <c r="E34" s="181">
        <v>10</v>
      </c>
      <c r="F34" s="182">
        <v>0</v>
      </c>
      <c r="G34" s="183">
        <f>ROUND(E34*F34,2)</f>
        <v>0</v>
      </c>
      <c r="H34" s="182">
        <v>1.82</v>
      </c>
      <c r="I34" s="183">
        <f>ROUND(E34*H34,2)</f>
        <v>18.2</v>
      </c>
      <c r="J34" s="182">
        <v>132.68</v>
      </c>
      <c r="K34" s="183">
        <f>ROUND(E34*J34,2)</f>
        <v>1326.8</v>
      </c>
      <c r="L34" s="183">
        <v>21</v>
      </c>
      <c r="M34" s="183">
        <f>G34*(1+L34/100)</f>
        <v>0</v>
      </c>
      <c r="N34" s="181">
        <v>2.0500000000000002E-3</v>
      </c>
      <c r="O34" s="181">
        <f>ROUND(E34*N34,2)</f>
        <v>0.02</v>
      </c>
      <c r="P34" s="181">
        <v>0</v>
      </c>
      <c r="Q34" s="181">
        <f>ROUND(E34*P34,2)</f>
        <v>0</v>
      </c>
      <c r="R34" s="183" t="s">
        <v>137</v>
      </c>
      <c r="S34" s="183" t="s">
        <v>126</v>
      </c>
      <c r="T34" s="184" t="s">
        <v>126</v>
      </c>
      <c r="U34" s="157">
        <v>0.308</v>
      </c>
      <c r="V34" s="157">
        <f>ROUND(E34*U34,2)</f>
        <v>3.08</v>
      </c>
      <c r="W34" s="157"/>
      <c r="X34" s="157" t="s">
        <v>127</v>
      </c>
      <c r="Y34" s="157" t="s">
        <v>128</v>
      </c>
      <c r="Z34" s="147"/>
      <c r="AA34" s="147"/>
      <c r="AB34" s="147"/>
      <c r="AC34" s="147"/>
      <c r="AD34" s="147"/>
      <c r="AE34" s="147"/>
      <c r="AF34" s="147"/>
      <c r="AG34" s="147" t="s">
        <v>164</v>
      </c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1" x14ac:dyDescent="0.2">
      <c r="A35" s="170">
        <v>11</v>
      </c>
      <c r="B35" s="171" t="s">
        <v>167</v>
      </c>
      <c r="C35" s="186" t="s">
        <v>168</v>
      </c>
      <c r="D35" s="172" t="s">
        <v>124</v>
      </c>
      <c r="E35" s="173">
        <v>1</v>
      </c>
      <c r="F35" s="174">
        <v>0</v>
      </c>
      <c r="G35" s="175">
        <f>ROUND(E35*F35,2)</f>
        <v>0</v>
      </c>
      <c r="H35" s="174">
        <v>15.55</v>
      </c>
      <c r="I35" s="175">
        <f>ROUND(E35*H35,2)</f>
        <v>15.55</v>
      </c>
      <c r="J35" s="174">
        <v>74.45</v>
      </c>
      <c r="K35" s="175">
        <f>ROUND(E35*J35,2)</f>
        <v>74.45</v>
      </c>
      <c r="L35" s="175">
        <v>21</v>
      </c>
      <c r="M35" s="175">
        <f>G35*(1+L35/100)</f>
        <v>0</v>
      </c>
      <c r="N35" s="173">
        <v>1.0000000000000001E-5</v>
      </c>
      <c r="O35" s="173">
        <f>ROUND(E35*N35,2)</f>
        <v>0</v>
      </c>
      <c r="P35" s="173">
        <v>0</v>
      </c>
      <c r="Q35" s="173">
        <f>ROUND(E35*P35,2)</f>
        <v>0</v>
      </c>
      <c r="R35" s="175" t="s">
        <v>137</v>
      </c>
      <c r="S35" s="175" t="s">
        <v>126</v>
      </c>
      <c r="T35" s="176" t="s">
        <v>126</v>
      </c>
      <c r="U35" s="157">
        <v>0.17</v>
      </c>
      <c r="V35" s="157">
        <f>ROUND(E35*U35,2)</f>
        <v>0.17</v>
      </c>
      <c r="W35" s="157"/>
      <c r="X35" s="157" t="s">
        <v>127</v>
      </c>
      <c r="Y35" s="157" t="s">
        <v>128</v>
      </c>
      <c r="Z35" s="147"/>
      <c r="AA35" s="147"/>
      <c r="AB35" s="147"/>
      <c r="AC35" s="147"/>
      <c r="AD35" s="147"/>
      <c r="AE35" s="147"/>
      <c r="AF35" s="147"/>
      <c r="AG35" s="147" t="s">
        <v>129</v>
      </c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2" x14ac:dyDescent="0.2">
      <c r="A36" s="154"/>
      <c r="B36" s="155"/>
      <c r="C36" s="187" t="s">
        <v>169</v>
      </c>
      <c r="D36" s="158"/>
      <c r="E36" s="159">
        <v>1</v>
      </c>
      <c r="F36" s="157"/>
      <c r="G36" s="157"/>
      <c r="H36" s="157"/>
      <c r="I36" s="157"/>
      <c r="J36" s="157"/>
      <c r="K36" s="157"/>
      <c r="L36" s="157"/>
      <c r="M36" s="157"/>
      <c r="N36" s="156"/>
      <c r="O36" s="156"/>
      <c r="P36" s="156"/>
      <c r="Q36" s="156"/>
      <c r="R36" s="157"/>
      <c r="S36" s="157"/>
      <c r="T36" s="157"/>
      <c r="U36" s="157"/>
      <c r="V36" s="157"/>
      <c r="W36" s="157"/>
      <c r="X36" s="157"/>
      <c r="Y36" s="157"/>
      <c r="Z36" s="147"/>
      <c r="AA36" s="147"/>
      <c r="AB36" s="147"/>
      <c r="AC36" s="147"/>
      <c r="AD36" s="147"/>
      <c r="AE36" s="147"/>
      <c r="AF36" s="147"/>
      <c r="AG36" s="147" t="s">
        <v>133</v>
      </c>
      <c r="AH36" s="147">
        <v>0</v>
      </c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outlineLevel="1" x14ac:dyDescent="0.2">
      <c r="A37" s="170">
        <v>12</v>
      </c>
      <c r="B37" s="171" t="s">
        <v>170</v>
      </c>
      <c r="C37" s="186" t="s">
        <v>171</v>
      </c>
      <c r="D37" s="172" t="s">
        <v>172</v>
      </c>
      <c r="E37" s="173">
        <v>10</v>
      </c>
      <c r="F37" s="174">
        <v>0</v>
      </c>
      <c r="G37" s="175">
        <f>ROUND(E37*F37,2)</f>
        <v>0</v>
      </c>
      <c r="H37" s="174">
        <v>0</v>
      </c>
      <c r="I37" s="175">
        <f>ROUND(E37*H37,2)</f>
        <v>0</v>
      </c>
      <c r="J37" s="174">
        <v>438</v>
      </c>
      <c r="K37" s="175">
        <f>ROUND(E37*J37,2)</f>
        <v>4380</v>
      </c>
      <c r="L37" s="175">
        <v>21</v>
      </c>
      <c r="M37" s="175">
        <f>G37*(1+L37/100)</f>
        <v>0</v>
      </c>
      <c r="N37" s="173">
        <v>0</v>
      </c>
      <c r="O37" s="173">
        <f>ROUND(E37*N37,2)</f>
        <v>0</v>
      </c>
      <c r="P37" s="173">
        <v>0</v>
      </c>
      <c r="Q37" s="173">
        <f>ROUND(E37*P37,2)</f>
        <v>0</v>
      </c>
      <c r="R37" s="175"/>
      <c r="S37" s="175" t="s">
        <v>126</v>
      </c>
      <c r="T37" s="176" t="s">
        <v>126</v>
      </c>
      <c r="U37" s="157">
        <v>1</v>
      </c>
      <c r="V37" s="157">
        <f>ROUND(E37*U37,2)</f>
        <v>10</v>
      </c>
      <c r="W37" s="157"/>
      <c r="X37" s="157" t="s">
        <v>127</v>
      </c>
      <c r="Y37" s="157" t="s">
        <v>128</v>
      </c>
      <c r="Z37" s="147"/>
      <c r="AA37" s="147"/>
      <c r="AB37" s="147"/>
      <c r="AC37" s="147"/>
      <c r="AD37" s="147"/>
      <c r="AE37" s="147"/>
      <c r="AF37" s="147"/>
      <c r="AG37" s="147" t="s">
        <v>129</v>
      </c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2" x14ac:dyDescent="0.2">
      <c r="A38" s="154"/>
      <c r="B38" s="155"/>
      <c r="C38" s="187" t="s">
        <v>173</v>
      </c>
      <c r="D38" s="158"/>
      <c r="E38" s="159">
        <v>10</v>
      </c>
      <c r="F38" s="157"/>
      <c r="G38" s="157"/>
      <c r="H38" s="157"/>
      <c r="I38" s="157"/>
      <c r="J38" s="157"/>
      <c r="K38" s="157"/>
      <c r="L38" s="157"/>
      <c r="M38" s="157"/>
      <c r="N38" s="156"/>
      <c r="O38" s="156"/>
      <c r="P38" s="156"/>
      <c r="Q38" s="156"/>
      <c r="R38" s="157"/>
      <c r="S38" s="157"/>
      <c r="T38" s="157"/>
      <c r="U38" s="157"/>
      <c r="V38" s="157"/>
      <c r="W38" s="157"/>
      <c r="X38" s="157"/>
      <c r="Y38" s="157"/>
      <c r="Z38" s="147"/>
      <c r="AA38" s="147"/>
      <c r="AB38" s="147"/>
      <c r="AC38" s="147"/>
      <c r="AD38" s="147"/>
      <c r="AE38" s="147"/>
      <c r="AF38" s="147"/>
      <c r="AG38" s="147" t="s">
        <v>133</v>
      </c>
      <c r="AH38" s="147">
        <v>0</v>
      </c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1" x14ac:dyDescent="0.2">
      <c r="A39" s="178">
        <v>13</v>
      </c>
      <c r="B39" s="179" t="s">
        <v>174</v>
      </c>
      <c r="C39" s="188" t="s">
        <v>175</v>
      </c>
      <c r="D39" s="180" t="s">
        <v>176</v>
      </c>
      <c r="E39" s="181">
        <v>1</v>
      </c>
      <c r="F39" s="182">
        <v>0</v>
      </c>
      <c r="G39" s="183">
        <f>ROUND(E39*F39,2)</f>
        <v>0</v>
      </c>
      <c r="H39" s="182">
        <v>0</v>
      </c>
      <c r="I39" s="183">
        <f>ROUND(E39*H39,2)</f>
        <v>0</v>
      </c>
      <c r="J39" s="182">
        <v>301</v>
      </c>
      <c r="K39" s="183">
        <f>ROUND(E39*J39,2)</f>
        <v>301</v>
      </c>
      <c r="L39" s="183">
        <v>21</v>
      </c>
      <c r="M39" s="183">
        <f>G39*(1+L39/100)</f>
        <v>0</v>
      </c>
      <c r="N39" s="181">
        <v>3.8999999999999999E-4</v>
      </c>
      <c r="O39" s="181">
        <f>ROUND(E39*N39,2)</f>
        <v>0</v>
      </c>
      <c r="P39" s="181">
        <v>0</v>
      </c>
      <c r="Q39" s="181">
        <f>ROUND(E39*P39,2)</f>
        <v>0</v>
      </c>
      <c r="R39" s="183"/>
      <c r="S39" s="183" t="s">
        <v>177</v>
      </c>
      <c r="T39" s="184" t="s">
        <v>178</v>
      </c>
      <c r="U39" s="157">
        <v>0.24199999999999999</v>
      </c>
      <c r="V39" s="157">
        <f>ROUND(E39*U39,2)</f>
        <v>0.24</v>
      </c>
      <c r="W39" s="157"/>
      <c r="X39" s="157" t="s">
        <v>127</v>
      </c>
      <c r="Y39" s="157" t="s">
        <v>128</v>
      </c>
      <c r="Z39" s="147"/>
      <c r="AA39" s="147"/>
      <c r="AB39" s="147"/>
      <c r="AC39" s="147"/>
      <c r="AD39" s="147"/>
      <c r="AE39" s="147"/>
      <c r="AF39" s="147"/>
      <c r="AG39" s="147" t="s">
        <v>129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outlineLevel="1" x14ac:dyDescent="0.2">
      <c r="A40" s="178">
        <v>14</v>
      </c>
      <c r="B40" s="179" t="s">
        <v>179</v>
      </c>
      <c r="C40" s="188" t="s">
        <v>180</v>
      </c>
      <c r="D40" s="180" t="s">
        <v>181</v>
      </c>
      <c r="E40" s="181">
        <v>1</v>
      </c>
      <c r="F40" s="182">
        <v>0</v>
      </c>
      <c r="G40" s="183">
        <f>ROUND(E40*F40,2)</f>
        <v>0</v>
      </c>
      <c r="H40" s="182">
        <v>0</v>
      </c>
      <c r="I40" s="183">
        <f>ROUND(E40*H40,2)</f>
        <v>0</v>
      </c>
      <c r="J40" s="182">
        <v>2500</v>
      </c>
      <c r="K40" s="183">
        <f>ROUND(E40*J40,2)</f>
        <v>2500</v>
      </c>
      <c r="L40" s="183">
        <v>21</v>
      </c>
      <c r="M40" s="183">
        <f>G40*(1+L40/100)</f>
        <v>0</v>
      </c>
      <c r="N40" s="181">
        <v>0</v>
      </c>
      <c r="O40" s="181">
        <f>ROUND(E40*N40,2)</f>
        <v>0</v>
      </c>
      <c r="P40" s="181">
        <v>0</v>
      </c>
      <c r="Q40" s="181">
        <f>ROUND(E40*P40,2)</f>
        <v>0</v>
      </c>
      <c r="R40" s="183"/>
      <c r="S40" s="183" t="s">
        <v>177</v>
      </c>
      <c r="T40" s="184" t="s">
        <v>178</v>
      </c>
      <c r="U40" s="157">
        <v>0</v>
      </c>
      <c r="V40" s="157">
        <f>ROUND(E40*U40,2)</f>
        <v>0</v>
      </c>
      <c r="W40" s="157"/>
      <c r="X40" s="157" t="s">
        <v>127</v>
      </c>
      <c r="Y40" s="157" t="s">
        <v>128</v>
      </c>
      <c r="Z40" s="147"/>
      <c r="AA40" s="147"/>
      <c r="AB40" s="147"/>
      <c r="AC40" s="147"/>
      <c r="AD40" s="147"/>
      <c r="AE40" s="147"/>
      <c r="AF40" s="147"/>
      <c r="AG40" s="147" t="s">
        <v>182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ht="22.5" outlineLevel="1" x14ac:dyDescent="0.2">
      <c r="A41" s="170">
        <v>15</v>
      </c>
      <c r="B41" s="171" t="s">
        <v>183</v>
      </c>
      <c r="C41" s="186" t="s">
        <v>184</v>
      </c>
      <c r="D41" s="172" t="s">
        <v>124</v>
      </c>
      <c r="E41" s="173">
        <v>1</v>
      </c>
      <c r="F41" s="174">
        <v>0</v>
      </c>
      <c r="G41" s="175">
        <f>ROUND(E41*F41,2)</f>
        <v>0</v>
      </c>
      <c r="H41" s="174">
        <v>1863</v>
      </c>
      <c r="I41" s="175">
        <f>ROUND(E41*H41,2)</f>
        <v>1863</v>
      </c>
      <c r="J41" s="174">
        <v>0</v>
      </c>
      <c r="K41" s="175">
        <f>ROUND(E41*J41,2)</f>
        <v>0</v>
      </c>
      <c r="L41" s="175">
        <v>21</v>
      </c>
      <c r="M41" s="175">
        <f>G41*(1+L41/100)</f>
        <v>0</v>
      </c>
      <c r="N41" s="173">
        <v>2.1000000000000001E-2</v>
      </c>
      <c r="O41" s="173">
        <f>ROUND(E41*N41,2)</f>
        <v>0.02</v>
      </c>
      <c r="P41" s="173">
        <v>0</v>
      </c>
      <c r="Q41" s="173">
        <f>ROUND(E41*P41,2)</f>
        <v>0</v>
      </c>
      <c r="R41" s="175" t="s">
        <v>158</v>
      </c>
      <c r="S41" s="175" t="s">
        <v>126</v>
      </c>
      <c r="T41" s="176" t="s">
        <v>126</v>
      </c>
      <c r="U41" s="157">
        <v>0</v>
      </c>
      <c r="V41" s="157">
        <f>ROUND(E41*U41,2)</f>
        <v>0</v>
      </c>
      <c r="W41" s="157"/>
      <c r="X41" s="157" t="s">
        <v>159</v>
      </c>
      <c r="Y41" s="157" t="s">
        <v>128</v>
      </c>
      <c r="Z41" s="147"/>
      <c r="AA41" s="147"/>
      <c r="AB41" s="147"/>
      <c r="AC41" s="147"/>
      <c r="AD41" s="147"/>
      <c r="AE41" s="147"/>
      <c r="AF41" s="147"/>
      <c r="AG41" s="147" t="s">
        <v>160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2" x14ac:dyDescent="0.2">
      <c r="A42" s="154"/>
      <c r="B42" s="155"/>
      <c r="C42" s="187" t="s">
        <v>169</v>
      </c>
      <c r="D42" s="158"/>
      <c r="E42" s="159">
        <v>1</v>
      </c>
      <c r="F42" s="157"/>
      <c r="G42" s="157"/>
      <c r="H42" s="157"/>
      <c r="I42" s="157"/>
      <c r="J42" s="157"/>
      <c r="K42" s="157"/>
      <c r="L42" s="157"/>
      <c r="M42" s="157"/>
      <c r="N42" s="156"/>
      <c r="O42" s="156"/>
      <c r="P42" s="156"/>
      <c r="Q42" s="156"/>
      <c r="R42" s="157"/>
      <c r="S42" s="157"/>
      <c r="T42" s="157"/>
      <c r="U42" s="157"/>
      <c r="V42" s="157"/>
      <c r="W42" s="157"/>
      <c r="X42" s="157"/>
      <c r="Y42" s="157"/>
      <c r="Z42" s="147"/>
      <c r="AA42" s="147"/>
      <c r="AB42" s="147"/>
      <c r="AC42" s="147"/>
      <c r="AD42" s="147"/>
      <c r="AE42" s="147"/>
      <c r="AF42" s="147"/>
      <c r="AG42" s="147" t="s">
        <v>133</v>
      </c>
      <c r="AH42" s="147">
        <v>0</v>
      </c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outlineLevel="1" x14ac:dyDescent="0.2">
      <c r="A43" s="178">
        <v>16</v>
      </c>
      <c r="B43" s="179" t="s">
        <v>185</v>
      </c>
      <c r="C43" s="188" t="s">
        <v>186</v>
      </c>
      <c r="D43" s="180" t="s">
        <v>124</v>
      </c>
      <c r="E43" s="181">
        <v>1</v>
      </c>
      <c r="F43" s="182">
        <v>0</v>
      </c>
      <c r="G43" s="183">
        <f>ROUND(E43*F43,2)</f>
        <v>0</v>
      </c>
      <c r="H43" s="182">
        <v>116.5</v>
      </c>
      <c r="I43" s="183">
        <f>ROUND(E43*H43,2)</f>
        <v>116.5</v>
      </c>
      <c r="J43" s="182">
        <v>0</v>
      </c>
      <c r="K43" s="183">
        <f>ROUND(E43*J43,2)</f>
        <v>0</v>
      </c>
      <c r="L43" s="183">
        <v>21</v>
      </c>
      <c r="M43" s="183">
        <f>G43*(1+L43/100)</f>
        <v>0</v>
      </c>
      <c r="N43" s="181">
        <v>2.0000000000000001E-4</v>
      </c>
      <c r="O43" s="181">
        <f>ROUND(E43*N43,2)</f>
        <v>0</v>
      </c>
      <c r="P43" s="181">
        <v>0</v>
      </c>
      <c r="Q43" s="181">
        <f>ROUND(E43*P43,2)</f>
        <v>0</v>
      </c>
      <c r="R43" s="183" t="s">
        <v>158</v>
      </c>
      <c r="S43" s="183" t="s">
        <v>126</v>
      </c>
      <c r="T43" s="184" t="s">
        <v>126</v>
      </c>
      <c r="U43" s="157">
        <v>0</v>
      </c>
      <c r="V43" s="157">
        <f>ROUND(E43*U43,2)</f>
        <v>0</v>
      </c>
      <c r="W43" s="157"/>
      <c r="X43" s="157" t="s">
        <v>159</v>
      </c>
      <c r="Y43" s="157" t="s">
        <v>128</v>
      </c>
      <c r="Z43" s="147"/>
      <c r="AA43" s="147"/>
      <c r="AB43" s="147"/>
      <c r="AC43" s="147"/>
      <c r="AD43" s="147"/>
      <c r="AE43" s="147"/>
      <c r="AF43" s="147"/>
      <c r="AG43" s="147" t="s">
        <v>160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x14ac:dyDescent="0.2">
      <c r="A44" s="163" t="s">
        <v>120</v>
      </c>
      <c r="B44" s="164" t="s">
        <v>72</v>
      </c>
      <c r="C44" s="185" t="s">
        <v>73</v>
      </c>
      <c r="D44" s="165"/>
      <c r="E44" s="166"/>
      <c r="F44" s="167"/>
      <c r="G44" s="167">
        <f>SUMIF(AG45:AG49,"&lt;&gt;NOR",G45:G49)</f>
        <v>0</v>
      </c>
      <c r="H44" s="167"/>
      <c r="I44" s="167">
        <f>SUM(I45:I49)</f>
        <v>0</v>
      </c>
      <c r="J44" s="167"/>
      <c r="K44" s="167">
        <f>SUM(K45:K49)</f>
        <v>2245.3000000000002</v>
      </c>
      <c r="L44" s="167"/>
      <c r="M44" s="167">
        <f>SUM(M45:M49)</f>
        <v>0</v>
      </c>
      <c r="N44" s="166"/>
      <c r="O44" s="166">
        <f>SUM(O45:O49)</f>
        <v>0</v>
      </c>
      <c r="P44" s="166"/>
      <c r="Q44" s="166">
        <f>SUM(Q45:Q49)</f>
        <v>0.01</v>
      </c>
      <c r="R44" s="167"/>
      <c r="S44" s="167"/>
      <c r="T44" s="168"/>
      <c r="U44" s="162"/>
      <c r="V44" s="162">
        <f>SUM(V45:V49)</f>
        <v>5.24</v>
      </c>
      <c r="W44" s="162"/>
      <c r="X44" s="162"/>
      <c r="Y44" s="162"/>
      <c r="AG44" t="s">
        <v>121</v>
      </c>
    </row>
    <row r="45" spans="1:60" outlineLevel="1" x14ac:dyDescent="0.2">
      <c r="A45" s="170">
        <v>17</v>
      </c>
      <c r="B45" s="171" t="s">
        <v>187</v>
      </c>
      <c r="C45" s="186" t="s">
        <v>188</v>
      </c>
      <c r="D45" s="172" t="s">
        <v>172</v>
      </c>
      <c r="E45" s="173">
        <v>5</v>
      </c>
      <c r="F45" s="174">
        <v>0</v>
      </c>
      <c r="G45" s="175">
        <f>ROUND(E45*F45,2)</f>
        <v>0</v>
      </c>
      <c r="H45" s="174">
        <v>0</v>
      </c>
      <c r="I45" s="175">
        <f>ROUND(E45*H45,2)</f>
        <v>0</v>
      </c>
      <c r="J45" s="174">
        <v>430</v>
      </c>
      <c r="K45" s="175">
        <f>ROUND(E45*J45,2)</f>
        <v>2150</v>
      </c>
      <c r="L45" s="175">
        <v>21</v>
      </c>
      <c r="M45" s="175">
        <f>G45*(1+L45/100)</f>
        <v>0</v>
      </c>
      <c r="N45" s="173">
        <v>0</v>
      </c>
      <c r="O45" s="173">
        <f>ROUND(E45*N45,2)</f>
        <v>0</v>
      </c>
      <c r="P45" s="173">
        <v>0</v>
      </c>
      <c r="Q45" s="173">
        <f>ROUND(E45*P45,2)</f>
        <v>0</v>
      </c>
      <c r="R45" s="175" t="s">
        <v>137</v>
      </c>
      <c r="S45" s="175" t="s">
        <v>126</v>
      </c>
      <c r="T45" s="176" t="s">
        <v>126</v>
      </c>
      <c r="U45" s="157">
        <v>1</v>
      </c>
      <c r="V45" s="157">
        <f>ROUND(E45*U45,2)</f>
        <v>5</v>
      </c>
      <c r="W45" s="157"/>
      <c r="X45" s="157" t="s">
        <v>127</v>
      </c>
      <c r="Y45" s="157" t="s">
        <v>128</v>
      </c>
      <c r="Z45" s="147"/>
      <c r="AA45" s="147"/>
      <c r="AB45" s="147"/>
      <c r="AC45" s="147"/>
      <c r="AD45" s="147"/>
      <c r="AE45" s="147"/>
      <c r="AF45" s="147"/>
      <c r="AG45" s="147" t="s">
        <v>129</v>
      </c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outlineLevel="2" x14ac:dyDescent="0.2">
      <c r="A46" s="154"/>
      <c r="B46" s="155"/>
      <c r="C46" s="187" t="s">
        <v>189</v>
      </c>
      <c r="D46" s="158"/>
      <c r="E46" s="159">
        <v>5</v>
      </c>
      <c r="F46" s="157"/>
      <c r="G46" s="157"/>
      <c r="H46" s="157"/>
      <c r="I46" s="157"/>
      <c r="J46" s="157"/>
      <c r="K46" s="157"/>
      <c r="L46" s="157"/>
      <c r="M46" s="157"/>
      <c r="N46" s="156"/>
      <c r="O46" s="156"/>
      <c r="P46" s="156"/>
      <c r="Q46" s="156"/>
      <c r="R46" s="157"/>
      <c r="S46" s="157"/>
      <c r="T46" s="157"/>
      <c r="U46" s="157"/>
      <c r="V46" s="157"/>
      <c r="W46" s="157"/>
      <c r="X46" s="157"/>
      <c r="Y46" s="157"/>
      <c r="Z46" s="147"/>
      <c r="AA46" s="147"/>
      <c r="AB46" s="147"/>
      <c r="AC46" s="147"/>
      <c r="AD46" s="147"/>
      <c r="AE46" s="147"/>
      <c r="AF46" s="147"/>
      <c r="AG46" s="147" t="s">
        <v>133</v>
      </c>
      <c r="AH46" s="147">
        <v>0</v>
      </c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ht="22.5" outlineLevel="1" x14ac:dyDescent="0.2">
      <c r="A47" s="170">
        <v>18</v>
      </c>
      <c r="B47" s="171" t="s">
        <v>190</v>
      </c>
      <c r="C47" s="186" t="s">
        <v>191</v>
      </c>
      <c r="D47" s="172" t="s">
        <v>124</v>
      </c>
      <c r="E47" s="173">
        <v>1</v>
      </c>
      <c r="F47" s="174">
        <v>0</v>
      </c>
      <c r="G47" s="175">
        <f>ROUND(E47*F47,2)</f>
        <v>0</v>
      </c>
      <c r="H47" s="174">
        <v>0</v>
      </c>
      <c r="I47" s="175">
        <f>ROUND(E47*H47,2)</f>
        <v>0</v>
      </c>
      <c r="J47" s="174">
        <v>95.3</v>
      </c>
      <c r="K47" s="175">
        <f>ROUND(E47*J47,2)</f>
        <v>95.3</v>
      </c>
      <c r="L47" s="175">
        <v>21</v>
      </c>
      <c r="M47" s="175">
        <f>G47*(1+L47/100)</f>
        <v>0</v>
      </c>
      <c r="N47" s="173">
        <v>0</v>
      </c>
      <c r="O47" s="173">
        <f>ROUND(E47*N47,2)</f>
        <v>0</v>
      </c>
      <c r="P47" s="173">
        <v>8.0000000000000002E-3</v>
      </c>
      <c r="Q47" s="173">
        <f>ROUND(E47*P47,2)</f>
        <v>0.01</v>
      </c>
      <c r="R47" s="175" t="s">
        <v>192</v>
      </c>
      <c r="S47" s="175" t="s">
        <v>126</v>
      </c>
      <c r="T47" s="176" t="s">
        <v>126</v>
      </c>
      <c r="U47" s="157">
        <v>0.24299999999999999</v>
      </c>
      <c r="V47" s="157">
        <f>ROUND(E47*U47,2)</f>
        <v>0.24</v>
      </c>
      <c r="W47" s="157"/>
      <c r="X47" s="157" t="s">
        <v>127</v>
      </c>
      <c r="Y47" s="157" t="s">
        <v>128</v>
      </c>
      <c r="Z47" s="147"/>
      <c r="AA47" s="147"/>
      <c r="AB47" s="147"/>
      <c r="AC47" s="147"/>
      <c r="AD47" s="147"/>
      <c r="AE47" s="147"/>
      <c r="AF47" s="147"/>
      <c r="AG47" s="147" t="s">
        <v>129</v>
      </c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2" x14ac:dyDescent="0.2">
      <c r="A48" s="154"/>
      <c r="B48" s="155"/>
      <c r="C48" s="325" t="s">
        <v>193</v>
      </c>
      <c r="D48" s="326"/>
      <c r="E48" s="326"/>
      <c r="F48" s="326"/>
      <c r="G48" s="326"/>
      <c r="H48" s="157"/>
      <c r="I48" s="157"/>
      <c r="J48" s="157"/>
      <c r="K48" s="157"/>
      <c r="L48" s="157"/>
      <c r="M48" s="157"/>
      <c r="N48" s="156"/>
      <c r="O48" s="156"/>
      <c r="P48" s="156"/>
      <c r="Q48" s="156"/>
      <c r="R48" s="157"/>
      <c r="S48" s="157"/>
      <c r="T48" s="157"/>
      <c r="U48" s="157"/>
      <c r="V48" s="157"/>
      <c r="W48" s="157"/>
      <c r="X48" s="157"/>
      <c r="Y48" s="157"/>
      <c r="Z48" s="147"/>
      <c r="AA48" s="147"/>
      <c r="AB48" s="147"/>
      <c r="AC48" s="147"/>
      <c r="AD48" s="147"/>
      <c r="AE48" s="147"/>
      <c r="AF48" s="147"/>
      <c r="AG48" s="147" t="s">
        <v>131</v>
      </c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2" x14ac:dyDescent="0.2">
      <c r="A49" s="154"/>
      <c r="B49" s="155"/>
      <c r="C49" s="187" t="s">
        <v>132</v>
      </c>
      <c r="D49" s="158"/>
      <c r="E49" s="159">
        <v>1</v>
      </c>
      <c r="F49" s="157"/>
      <c r="G49" s="157"/>
      <c r="H49" s="157"/>
      <c r="I49" s="157"/>
      <c r="J49" s="157"/>
      <c r="K49" s="157"/>
      <c r="L49" s="157"/>
      <c r="M49" s="157"/>
      <c r="N49" s="156"/>
      <c r="O49" s="156"/>
      <c r="P49" s="156"/>
      <c r="Q49" s="156"/>
      <c r="R49" s="157"/>
      <c r="S49" s="157"/>
      <c r="T49" s="157"/>
      <c r="U49" s="157"/>
      <c r="V49" s="157"/>
      <c r="W49" s="157"/>
      <c r="X49" s="157"/>
      <c r="Y49" s="157"/>
      <c r="Z49" s="147"/>
      <c r="AA49" s="147"/>
      <c r="AB49" s="147"/>
      <c r="AC49" s="147"/>
      <c r="AD49" s="147"/>
      <c r="AE49" s="147"/>
      <c r="AF49" s="147"/>
      <c r="AG49" s="147" t="s">
        <v>133</v>
      </c>
      <c r="AH49" s="147">
        <v>0</v>
      </c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x14ac:dyDescent="0.2">
      <c r="A50" s="163" t="s">
        <v>120</v>
      </c>
      <c r="B50" s="164" t="s">
        <v>74</v>
      </c>
      <c r="C50" s="185" t="s">
        <v>75</v>
      </c>
      <c r="D50" s="165"/>
      <c r="E50" s="166"/>
      <c r="F50" s="167"/>
      <c r="G50" s="167">
        <f>SUMIF(AG51:AG52,"&lt;&gt;NOR",G51:G52)</f>
        <v>0</v>
      </c>
      <c r="H50" s="167"/>
      <c r="I50" s="167">
        <f>SUM(I51:I52)</f>
        <v>0</v>
      </c>
      <c r="J50" s="167"/>
      <c r="K50" s="167">
        <f>SUM(K51:K52)</f>
        <v>1454.37</v>
      </c>
      <c r="L50" s="167"/>
      <c r="M50" s="167">
        <f>SUM(M51:M52)</f>
        <v>0</v>
      </c>
      <c r="N50" s="166"/>
      <c r="O50" s="166">
        <f>SUM(O51:O52)</f>
        <v>0</v>
      </c>
      <c r="P50" s="166"/>
      <c r="Q50" s="166">
        <f>SUM(Q51:Q52)</f>
        <v>0</v>
      </c>
      <c r="R50" s="167"/>
      <c r="S50" s="167"/>
      <c r="T50" s="168"/>
      <c r="U50" s="162"/>
      <c r="V50" s="162">
        <f>SUM(V51:V52)</f>
        <v>2.9</v>
      </c>
      <c r="W50" s="162"/>
      <c r="X50" s="162"/>
      <c r="Y50" s="162"/>
      <c r="AG50" t="s">
        <v>121</v>
      </c>
    </row>
    <row r="51" spans="1:60" ht="22.5" outlineLevel="1" x14ac:dyDescent="0.2">
      <c r="A51" s="170">
        <v>19</v>
      </c>
      <c r="B51" s="171" t="s">
        <v>194</v>
      </c>
      <c r="C51" s="186" t="s">
        <v>195</v>
      </c>
      <c r="D51" s="172" t="s">
        <v>196</v>
      </c>
      <c r="E51" s="173">
        <v>1.1239300000000001</v>
      </c>
      <c r="F51" s="174">
        <v>0</v>
      </c>
      <c r="G51" s="175">
        <f>ROUND(E51*F51,2)</f>
        <v>0</v>
      </c>
      <c r="H51" s="174">
        <v>0</v>
      </c>
      <c r="I51" s="175">
        <f>ROUND(E51*H51,2)</f>
        <v>0</v>
      </c>
      <c r="J51" s="174">
        <v>1294</v>
      </c>
      <c r="K51" s="175">
        <f>ROUND(E51*J51,2)</f>
        <v>1454.37</v>
      </c>
      <c r="L51" s="175">
        <v>21</v>
      </c>
      <c r="M51" s="175">
        <f>G51*(1+L51/100)</f>
        <v>0</v>
      </c>
      <c r="N51" s="173">
        <v>0</v>
      </c>
      <c r="O51" s="173">
        <f>ROUND(E51*N51,2)</f>
        <v>0</v>
      </c>
      <c r="P51" s="173">
        <v>0</v>
      </c>
      <c r="Q51" s="173">
        <f>ROUND(E51*P51,2)</f>
        <v>0</v>
      </c>
      <c r="R51" s="175" t="s">
        <v>125</v>
      </c>
      <c r="S51" s="175" t="s">
        <v>126</v>
      </c>
      <c r="T51" s="176" t="s">
        <v>126</v>
      </c>
      <c r="U51" s="157">
        <v>2.577</v>
      </c>
      <c r="V51" s="157">
        <f>ROUND(E51*U51,2)</f>
        <v>2.9</v>
      </c>
      <c r="W51" s="157"/>
      <c r="X51" s="157" t="s">
        <v>197</v>
      </c>
      <c r="Y51" s="157" t="s">
        <v>128</v>
      </c>
      <c r="Z51" s="147"/>
      <c r="AA51" s="147"/>
      <c r="AB51" s="147"/>
      <c r="AC51" s="147"/>
      <c r="AD51" s="147"/>
      <c r="AE51" s="147"/>
      <c r="AF51" s="147"/>
      <c r="AG51" s="147" t="s">
        <v>198</v>
      </c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outlineLevel="2" x14ac:dyDescent="0.2">
      <c r="A52" s="154"/>
      <c r="B52" s="155"/>
      <c r="C52" s="325" t="s">
        <v>199</v>
      </c>
      <c r="D52" s="326"/>
      <c r="E52" s="326"/>
      <c r="F52" s="326"/>
      <c r="G52" s="326"/>
      <c r="H52" s="157"/>
      <c r="I52" s="157"/>
      <c r="J52" s="157"/>
      <c r="K52" s="157"/>
      <c r="L52" s="157"/>
      <c r="M52" s="157"/>
      <c r="N52" s="156"/>
      <c r="O52" s="156"/>
      <c r="P52" s="156"/>
      <c r="Q52" s="156"/>
      <c r="R52" s="157"/>
      <c r="S52" s="157"/>
      <c r="T52" s="157"/>
      <c r="U52" s="157"/>
      <c r="V52" s="157"/>
      <c r="W52" s="157"/>
      <c r="X52" s="157"/>
      <c r="Y52" s="157"/>
      <c r="Z52" s="147"/>
      <c r="AA52" s="147"/>
      <c r="AB52" s="147"/>
      <c r="AC52" s="147"/>
      <c r="AD52" s="147"/>
      <c r="AE52" s="147"/>
      <c r="AF52" s="147"/>
      <c r="AG52" s="147" t="s">
        <v>131</v>
      </c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x14ac:dyDescent="0.2">
      <c r="A53" s="163" t="s">
        <v>120</v>
      </c>
      <c r="B53" s="164" t="s">
        <v>76</v>
      </c>
      <c r="C53" s="185" t="s">
        <v>77</v>
      </c>
      <c r="D53" s="165"/>
      <c r="E53" s="166"/>
      <c r="F53" s="167"/>
      <c r="G53" s="167">
        <f>SUMIF(AG54:AG64,"&lt;&gt;NOR",G54:G64)</f>
        <v>0</v>
      </c>
      <c r="H53" s="167"/>
      <c r="I53" s="167">
        <f>SUM(I54:I64)</f>
        <v>2505.48</v>
      </c>
      <c r="J53" s="167"/>
      <c r="K53" s="167">
        <f>SUM(K54:K64)</f>
        <v>745.59</v>
      </c>
      <c r="L53" s="167"/>
      <c r="M53" s="167">
        <f>SUM(M54:M64)</f>
        <v>0</v>
      </c>
      <c r="N53" s="166"/>
      <c r="O53" s="166">
        <f>SUM(O54:O64)</f>
        <v>0.03</v>
      </c>
      <c r="P53" s="166"/>
      <c r="Q53" s="166">
        <f>SUM(Q54:Q64)</f>
        <v>0.02</v>
      </c>
      <c r="R53" s="167"/>
      <c r="S53" s="167"/>
      <c r="T53" s="168"/>
      <c r="U53" s="162"/>
      <c r="V53" s="162">
        <f>SUM(V54:V64)</f>
        <v>1.43</v>
      </c>
      <c r="W53" s="162"/>
      <c r="X53" s="162"/>
      <c r="Y53" s="162"/>
      <c r="AG53" t="s">
        <v>121</v>
      </c>
    </row>
    <row r="54" spans="1:60" ht="22.5" outlineLevel="1" x14ac:dyDescent="0.2">
      <c r="A54" s="170">
        <v>20</v>
      </c>
      <c r="B54" s="171" t="s">
        <v>200</v>
      </c>
      <c r="C54" s="186" t="s">
        <v>201</v>
      </c>
      <c r="D54" s="172" t="s">
        <v>136</v>
      </c>
      <c r="E54" s="173">
        <v>2</v>
      </c>
      <c r="F54" s="174">
        <v>0</v>
      </c>
      <c r="G54" s="175">
        <f>ROUND(E54*F54,2)</f>
        <v>0</v>
      </c>
      <c r="H54" s="174">
        <v>0</v>
      </c>
      <c r="I54" s="175">
        <f>ROUND(E54*H54,2)</f>
        <v>0</v>
      </c>
      <c r="J54" s="174">
        <v>34.4</v>
      </c>
      <c r="K54" s="175">
        <f>ROUND(E54*J54,2)</f>
        <v>68.8</v>
      </c>
      <c r="L54" s="175">
        <v>21</v>
      </c>
      <c r="M54" s="175">
        <f>G54*(1+L54/100)</f>
        <v>0</v>
      </c>
      <c r="N54" s="173">
        <v>0</v>
      </c>
      <c r="O54" s="173">
        <f>ROUND(E54*N54,2)</f>
        <v>0</v>
      </c>
      <c r="P54" s="173">
        <v>0.01</v>
      </c>
      <c r="Q54" s="173">
        <f>ROUND(E54*P54,2)</f>
        <v>0.02</v>
      </c>
      <c r="R54" s="175" t="s">
        <v>202</v>
      </c>
      <c r="S54" s="175" t="s">
        <v>126</v>
      </c>
      <c r="T54" s="176" t="s">
        <v>126</v>
      </c>
      <c r="U54" s="157">
        <v>0.08</v>
      </c>
      <c r="V54" s="157">
        <f>ROUND(E54*U54,2)</f>
        <v>0.16</v>
      </c>
      <c r="W54" s="157"/>
      <c r="X54" s="157" t="s">
        <v>127</v>
      </c>
      <c r="Y54" s="157" t="s">
        <v>128</v>
      </c>
      <c r="Z54" s="147"/>
      <c r="AA54" s="147"/>
      <c r="AB54" s="147"/>
      <c r="AC54" s="147"/>
      <c r="AD54" s="147"/>
      <c r="AE54" s="147"/>
      <c r="AF54" s="147"/>
      <c r="AG54" s="147" t="s">
        <v>129</v>
      </c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outlineLevel="2" x14ac:dyDescent="0.2">
      <c r="A55" s="154"/>
      <c r="B55" s="155"/>
      <c r="C55" s="187" t="s">
        <v>203</v>
      </c>
      <c r="D55" s="158"/>
      <c r="E55" s="159">
        <v>1</v>
      </c>
      <c r="F55" s="157"/>
      <c r="G55" s="157"/>
      <c r="H55" s="157"/>
      <c r="I55" s="157"/>
      <c r="J55" s="157"/>
      <c r="K55" s="157"/>
      <c r="L55" s="157"/>
      <c r="M55" s="157"/>
      <c r="N55" s="156"/>
      <c r="O55" s="156"/>
      <c r="P55" s="156"/>
      <c r="Q55" s="156"/>
      <c r="R55" s="157"/>
      <c r="S55" s="157"/>
      <c r="T55" s="157"/>
      <c r="U55" s="157"/>
      <c r="V55" s="157"/>
      <c r="W55" s="157"/>
      <c r="X55" s="157"/>
      <c r="Y55" s="157"/>
      <c r="Z55" s="147"/>
      <c r="AA55" s="147"/>
      <c r="AB55" s="147"/>
      <c r="AC55" s="147"/>
      <c r="AD55" s="147"/>
      <c r="AE55" s="147"/>
      <c r="AF55" s="147"/>
      <c r="AG55" s="147" t="s">
        <v>133</v>
      </c>
      <c r="AH55" s="147">
        <v>0</v>
      </c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3" x14ac:dyDescent="0.2">
      <c r="A56" s="154"/>
      <c r="B56" s="155"/>
      <c r="C56" s="187" t="s">
        <v>204</v>
      </c>
      <c r="D56" s="158"/>
      <c r="E56" s="159">
        <v>1</v>
      </c>
      <c r="F56" s="157"/>
      <c r="G56" s="157"/>
      <c r="H56" s="157"/>
      <c r="I56" s="157"/>
      <c r="J56" s="157"/>
      <c r="K56" s="157"/>
      <c r="L56" s="157"/>
      <c r="M56" s="157"/>
      <c r="N56" s="156"/>
      <c r="O56" s="156"/>
      <c r="P56" s="156"/>
      <c r="Q56" s="156"/>
      <c r="R56" s="157"/>
      <c r="S56" s="157"/>
      <c r="T56" s="157"/>
      <c r="U56" s="157"/>
      <c r="V56" s="157"/>
      <c r="W56" s="157"/>
      <c r="X56" s="157"/>
      <c r="Y56" s="157"/>
      <c r="Z56" s="147"/>
      <c r="AA56" s="147"/>
      <c r="AB56" s="147"/>
      <c r="AC56" s="147"/>
      <c r="AD56" s="147"/>
      <c r="AE56" s="147"/>
      <c r="AF56" s="147"/>
      <c r="AG56" s="147" t="s">
        <v>133</v>
      </c>
      <c r="AH56" s="147">
        <v>0</v>
      </c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ht="22.5" outlineLevel="1" x14ac:dyDescent="0.2">
      <c r="A57" s="170">
        <v>21</v>
      </c>
      <c r="B57" s="171" t="s">
        <v>205</v>
      </c>
      <c r="C57" s="186" t="s">
        <v>206</v>
      </c>
      <c r="D57" s="172" t="s">
        <v>136</v>
      </c>
      <c r="E57" s="173">
        <v>3</v>
      </c>
      <c r="F57" s="174">
        <v>0</v>
      </c>
      <c r="G57" s="175">
        <f>ROUND(E57*F57,2)</f>
        <v>0</v>
      </c>
      <c r="H57" s="174">
        <v>522.13</v>
      </c>
      <c r="I57" s="175">
        <f>ROUND(E57*H57,2)</f>
        <v>1566.39</v>
      </c>
      <c r="J57" s="174">
        <v>108.87</v>
      </c>
      <c r="K57" s="175">
        <f>ROUND(E57*J57,2)</f>
        <v>326.61</v>
      </c>
      <c r="L57" s="175">
        <v>21</v>
      </c>
      <c r="M57" s="175">
        <f>G57*(1+L57/100)</f>
        <v>0</v>
      </c>
      <c r="N57" s="173">
        <v>5.3E-3</v>
      </c>
      <c r="O57" s="173">
        <f>ROUND(E57*N57,2)</f>
        <v>0.02</v>
      </c>
      <c r="P57" s="173">
        <v>0</v>
      </c>
      <c r="Q57" s="173">
        <f>ROUND(E57*P57,2)</f>
        <v>0</v>
      </c>
      <c r="R57" s="175" t="s">
        <v>202</v>
      </c>
      <c r="S57" s="175" t="s">
        <v>126</v>
      </c>
      <c r="T57" s="176" t="s">
        <v>126</v>
      </c>
      <c r="U57" s="157">
        <v>0.2</v>
      </c>
      <c r="V57" s="157">
        <f>ROUND(E57*U57,2)</f>
        <v>0.6</v>
      </c>
      <c r="W57" s="157"/>
      <c r="X57" s="157" t="s">
        <v>127</v>
      </c>
      <c r="Y57" s="157" t="s">
        <v>128</v>
      </c>
      <c r="Z57" s="147"/>
      <c r="AA57" s="147"/>
      <c r="AB57" s="147"/>
      <c r="AC57" s="147"/>
      <c r="AD57" s="147"/>
      <c r="AE57" s="147"/>
      <c r="AF57" s="147"/>
      <c r="AG57" s="147" t="s">
        <v>129</v>
      </c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outlineLevel="2" x14ac:dyDescent="0.2">
      <c r="A58" s="154"/>
      <c r="B58" s="155"/>
      <c r="C58" s="187" t="s">
        <v>207</v>
      </c>
      <c r="D58" s="158"/>
      <c r="E58" s="159">
        <v>1.5</v>
      </c>
      <c r="F58" s="157"/>
      <c r="G58" s="157"/>
      <c r="H58" s="157"/>
      <c r="I58" s="157"/>
      <c r="J58" s="157"/>
      <c r="K58" s="157"/>
      <c r="L58" s="157"/>
      <c r="M58" s="157"/>
      <c r="N58" s="156"/>
      <c r="O58" s="156"/>
      <c r="P58" s="156"/>
      <c r="Q58" s="156"/>
      <c r="R58" s="157"/>
      <c r="S58" s="157"/>
      <c r="T58" s="157"/>
      <c r="U58" s="157"/>
      <c r="V58" s="157"/>
      <c r="W58" s="157"/>
      <c r="X58" s="157"/>
      <c r="Y58" s="157"/>
      <c r="Z58" s="147"/>
      <c r="AA58" s="147"/>
      <c r="AB58" s="147"/>
      <c r="AC58" s="147"/>
      <c r="AD58" s="147"/>
      <c r="AE58" s="147"/>
      <c r="AF58" s="147"/>
      <c r="AG58" s="147" t="s">
        <v>133</v>
      </c>
      <c r="AH58" s="147">
        <v>0</v>
      </c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outlineLevel="3" x14ac:dyDescent="0.2">
      <c r="A59" s="154"/>
      <c r="B59" s="155"/>
      <c r="C59" s="187" t="s">
        <v>208</v>
      </c>
      <c r="D59" s="158"/>
      <c r="E59" s="159">
        <v>1.5</v>
      </c>
      <c r="F59" s="157"/>
      <c r="G59" s="157"/>
      <c r="H59" s="157"/>
      <c r="I59" s="157"/>
      <c r="J59" s="157"/>
      <c r="K59" s="157"/>
      <c r="L59" s="157"/>
      <c r="M59" s="157"/>
      <c r="N59" s="156"/>
      <c r="O59" s="156"/>
      <c r="P59" s="156"/>
      <c r="Q59" s="156"/>
      <c r="R59" s="157"/>
      <c r="S59" s="157"/>
      <c r="T59" s="157"/>
      <c r="U59" s="157"/>
      <c r="V59" s="157"/>
      <c r="W59" s="157"/>
      <c r="X59" s="157"/>
      <c r="Y59" s="157"/>
      <c r="Z59" s="147"/>
      <c r="AA59" s="147"/>
      <c r="AB59" s="147"/>
      <c r="AC59" s="147"/>
      <c r="AD59" s="147"/>
      <c r="AE59" s="147"/>
      <c r="AF59" s="147"/>
      <c r="AG59" s="147" t="s">
        <v>133</v>
      </c>
      <c r="AH59" s="147">
        <v>0</v>
      </c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ht="22.5" outlineLevel="1" x14ac:dyDescent="0.2">
      <c r="A60" s="170">
        <v>22</v>
      </c>
      <c r="B60" s="171" t="s">
        <v>209</v>
      </c>
      <c r="C60" s="186" t="s">
        <v>210</v>
      </c>
      <c r="D60" s="172" t="s">
        <v>136</v>
      </c>
      <c r="E60" s="173">
        <v>3</v>
      </c>
      <c r="F60" s="174">
        <v>0</v>
      </c>
      <c r="G60" s="175">
        <f>ROUND(E60*F60,2)</f>
        <v>0</v>
      </c>
      <c r="H60" s="174">
        <v>313.02999999999997</v>
      </c>
      <c r="I60" s="175">
        <f>ROUND(E60*H60,2)</f>
        <v>939.09</v>
      </c>
      <c r="J60" s="174">
        <v>103.47</v>
      </c>
      <c r="K60" s="175">
        <f>ROUND(E60*J60,2)</f>
        <v>310.41000000000003</v>
      </c>
      <c r="L60" s="175">
        <v>21</v>
      </c>
      <c r="M60" s="175">
        <f>G60*(1+L60/100)</f>
        <v>0</v>
      </c>
      <c r="N60" s="173">
        <v>4.0299999999999997E-3</v>
      </c>
      <c r="O60" s="173">
        <f>ROUND(E60*N60,2)</f>
        <v>0.01</v>
      </c>
      <c r="P60" s="173">
        <v>0</v>
      </c>
      <c r="Q60" s="173">
        <f>ROUND(E60*P60,2)</f>
        <v>0</v>
      </c>
      <c r="R60" s="175" t="s">
        <v>202</v>
      </c>
      <c r="S60" s="175" t="s">
        <v>126</v>
      </c>
      <c r="T60" s="176" t="s">
        <v>126</v>
      </c>
      <c r="U60" s="157">
        <v>0.20699999999999999</v>
      </c>
      <c r="V60" s="157">
        <f>ROUND(E60*U60,2)</f>
        <v>0.62</v>
      </c>
      <c r="W60" s="157"/>
      <c r="X60" s="157" t="s">
        <v>127</v>
      </c>
      <c r="Y60" s="157" t="s">
        <v>128</v>
      </c>
      <c r="Z60" s="147"/>
      <c r="AA60" s="147"/>
      <c r="AB60" s="147"/>
      <c r="AC60" s="147"/>
      <c r="AD60" s="147"/>
      <c r="AE60" s="147"/>
      <c r="AF60" s="147"/>
      <c r="AG60" s="147" t="s">
        <v>129</v>
      </c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2" x14ac:dyDescent="0.2">
      <c r="A61" s="154"/>
      <c r="B61" s="155"/>
      <c r="C61" s="187" t="s">
        <v>207</v>
      </c>
      <c r="D61" s="158"/>
      <c r="E61" s="159">
        <v>1.5</v>
      </c>
      <c r="F61" s="157"/>
      <c r="G61" s="157"/>
      <c r="H61" s="157"/>
      <c r="I61" s="157"/>
      <c r="J61" s="157"/>
      <c r="K61" s="157"/>
      <c r="L61" s="157"/>
      <c r="M61" s="157"/>
      <c r="N61" s="156"/>
      <c r="O61" s="156"/>
      <c r="P61" s="156"/>
      <c r="Q61" s="156"/>
      <c r="R61" s="157"/>
      <c r="S61" s="157"/>
      <c r="T61" s="157"/>
      <c r="U61" s="157"/>
      <c r="V61" s="157"/>
      <c r="W61" s="157"/>
      <c r="X61" s="157"/>
      <c r="Y61" s="157"/>
      <c r="Z61" s="147"/>
      <c r="AA61" s="147"/>
      <c r="AB61" s="147"/>
      <c r="AC61" s="147"/>
      <c r="AD61" s="147"/>
      <c r="AE61" s="147"/>
      <c r="AF61" s="147"/>
      <c r="AG61" s="147" t="s">
        <v>133</v>
      </c>
      <c r="AH61" s="147">
        <v>0</v>
      </c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outlineLevel="3" x14ac:dyDescent="0.2">
      <c r="A62" s="154"/>
      <c r="B62" s="155"/>
      <c r="C62" s="187" t="s">
        <v>208</v>
      </c>
      <c r="D62" s="158"/>
      <c r="E62" s="159">
        <v>1.5</v>
      </c>
      <c r="F62" s="157"/>
      <c r="G62" s="157"/>
      <c r="H62" s="157"/>
      <c r="I62" s="157"/>
      <c r="J62" s="157"/>
      <c r="K62" s="157"/>
      <c r="L62" s="157"/>
      <c r="M62" s="157"/>
      <c r="N62" s="156"/>
      <c r="O62" s="156"/>
      <c r="P62" s="156"/>
      <c r="Q62" s="156"/>
      <c r="R62" s="157"/>
      <c r="S62" s="157"/>
      <c r="T62" s="157"/>
      <c r="U62" s="157"/>
      <c r="V62" s="157"/>
      <c r="W62" s="157"/>
      <c r="X62" s="157"/>
      <c r="Y62" s="157"/>
      <c r="Z62" s="147"/>
      <c r="AA62" s="147"/>
      <c r="AB62" s="147"/>
      <c r="AC62" s="147"/>
      <c r="AD62" s="147"/>
      <c r="AE62" s="147"/>
      <c r="AF62" s="147"/>
      <c r="AG62" s="147" t="s">
        <v>133</v>
      </c>
      <c r="AH62" s="147">
        <v>0</v>
      </c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1" x14ac:dyDescent="0.2">
      <c r="A63" s="170">
        <v>23</v>
      </c>
      <c r="B63" s="171" t="s">
        <v>211</v>
      </c>
      <c r="C63" s="186" t="s">
        <v>212</v>
      </c>
      <c r="D63" s="172" t="s">
        <v>196</v>
      </c>
      <c r="E63" s="173">
        <v>2.7990000000000001E-2</v>
      </c>
      <c r="F63" s="174">
        <v>0</v>
      </c>
      <c r="G63" s="175">
        <f>ROUND(E63*F63,2)</f>
        <v>0</v>
      </c>
      <c r="H63" s="174">
        <v>0</v>
      </c>
      <c r="I63" s="175">
        <f>ROUND(E63*H63,2)</f>
        <v>0</v>
      </c>
      <c r="J63" s="174">
        <v>1421</v>
      </c>
      <c r="K63" s="175">
        <f>ROUND(E63*J63,2)</f>
        <v>39.770000000000003</v>
      </c>
      <c r="L63" s="175">
        <v>21</v>
      </c>
      <c r="M63" s="175">
        <f>G63*(1+L63/100)</f>
        <v>0</v>
      </c>
      <c r="N63" s="173">
        <v>0</v>
      </c>
      <c r="O63" s="173">
        <f>ROUND(E63*N63,2)</f>
        <v>0</v>
      </c>
      <c r="P63" s="173">
        <v>0</v>
      </c>
      <c r="Q63" s="173">
        <f>ROUND(E63*P63,2)</f>
        <v>0</v>
      </c>
      <c r="R63" s="175" t="s">
        <v>202</v>
      </c>
      <c r="S63" s="175" t="s">
        <v>126</v>
      </c>
      <c r="T63" s="176" t="s">
        <v>126</v>
      </c>
      <c r="U63" s="157">
        <v>1.609</v>
      </c>
      <c r="V63" s="157">
        <f>ROUND(E63*U63,2)</f>
        <v>0.05</v>
      </c>
      <c r="W63" s="157"/>
      <c r="X63" s="157" t="s">
        <v>197</v>
      </c>
      <c r="Y63" s="157" t="s">
        <v>128</v>
      </c>
      <c r="Z63" s="147"/>
      <c r="AA63" s="147"/>
      <c r="AB63" s="147"/>
      <c r="AC63" s="147"/>
      <c r="AD63" s="147"/>
      <c r="AE63" s="147"/>
      <c r="AF63" s="147"/>
      <c r="AG63" s="147" t="s">
        <v>198</v>
      </c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2" x14ac:dyDescent="0.2">
      <c r="A64" s="154"/>
      <c r="B64" s="155"/>
      <c r="C64" s="325" t="s">
        <v>213</v>
      </c>
      <c r="D64" s="326"/>
      <c r="E64" s="326"/>
      <c r="F64" s="326"/>
      <c r="G64" s="326"/>
      <c r="H64" s="157"/>
      <c r="I64" s="157"/>
      <c r="J64" s="157"/>
      <c r="K64" s="157"/>
      <c r="L64" s="157"/>
      <c r="M64" s="157"/>
      <c r="N64" s="156"/>
      <c r="O64" s="156"/>
      <c r="P64" s="156"/>
      <c r="Q64" s="156"/>
      <c r="R64" s="157"/>
      <c r="S64" s="157"/>
      <c r="T64" s="157"/>
      <c r="U64" s="157"/>
      <c r="V64" s="157"/>
      <c r="W64" s="157"/>
      <c r="X64" s="157"/>
      <c r="Y64" s="157"/>
      <c r="Z64" s="147"/>
      <c r="AA64" s="147"/>
      <c r="AB64" s="147"/>
      <c r="AC64" s="147"/>
      <c r="AD64" s="147"/>
      <c r="AE64" s="147"/>
      <c r="AF64" s="147"/>
      <c r="AG64" s="147" t="s">
        <v>131</v>
      </c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x14ac:dyDescent="0.2">
      <c r="A65" s="163" t="s">
        <v>120</v>
      </c>
      <c r="B65" s="164" t="s">
        <v>78</v>
      </c>
      <c r="C65" s="185" t="s">
        <v>79</v>
      </c>
      <c r="D65" s="165"/>
      <c r="E65" s="166"/>
      <c r="F65" s="167"/>
      <c r="G65" s="167">
        <f>SUMIF(AG66:AG92,"&lt;&gt;NOR",G66:G92)</f>
        <v>0</v>
      </c>
      <c r="H65" s="167"/>
      <c r="I65" s="167">
        <f>SUM(I66:I92)</f>
        <v>7062.74</v>
      </c>
      <c r="J65" s="167"/>
      <c r="K65" s="167">
        <f>SUM(K66:K92)</f>
        <v>7188.34</v>
      </c>
      <c r="L65" s="167"/>
      <c r="M65" s="167">
        <f>SUM(M66:M92)</f>
        <v>0</v>
      </c>
      <c r="N65" s="166"/>
      <c r="O65" s="166">
        <f>SUM(O66:O92)</f>
        <v>0.06</v>
      </c>
      <c r="P65" s="166"/>
      <c r="Q65" s="166">
        <f>SUM(Q66:Q92)</f>
        <v>0.02</v>
      </c>
      <c r="R65" s="167"/>
      <c r="S65" s="167"/>
      <c r="T65" s="168"/>
      <c r="U65" s="162"/>
      <c r="V65" s="162">
        <f>SUM(V66:V92)</f>
        <v>10.27</v>
      </c>
      <c r="W65" s="162"/>
      <c r="X65" s="162"/>
      <c r="Y65" s="162"/>
      <c r="AG65" t="s">
        <v>121</v>
      </c>
    </row>
    <row r="66" spans="1:60" ht="33.75" outlineLevel="1" x14ac:dyDescent="0.2">
      <c r="A66" s="170">
        <v>24</v>
      </c>
      <c r="B66" s="171" t="s">
        <v>214</v>
      </c>
      <c r="C66" s="186" t="s">
        <v>215</v>
      </c>
      <c r="D66" s="172" t="s">
        <v>136</v>
      </c>
      <c r="E66" s="173">
        <v>6</v>
      </c>
      <c r="F66" s="174">
        <v>0</v>
      </c>
      <c r="G66" s="175">
        <f>ROUND(E66*F66,2)</f>
        <v>0</v>
      </c>
      <c r="H66" s="174">
        <v>0</v>
      </c>
      <c r="I66" s="175">
        <f>ROUND(E66*H66,2)</f>
        <v>0</v>
      </c>
      <c r="J66" s="174">
        <v>25.3</v>
      </c>
      <c r="K66" s="175">
        <f>ROUND(E66*J66,2)</f>
        <v>151.80000000000001</v>
      </c>
      <c r="L66" s="175">
        <v>21</v>
      </c>
      <c r="M66" s="175">
        <f>G66*(1+L66/100)</f>
        <v>0</v>
      </c>
      <c r="N66" s="173">
        <v>0</v>
      </c>
      <c r="O66" s="173">
        <f>ROUND(E66*N66,2)</f>
        <v>0</v>
      </c>
      <c r="P66" s="173">
        <v>4.1599999999999996E-3</v>
      </c>
      <c r="Q66" s="173">
        <f>ROUND(E66*P66,2)</f>
        <v>0.02</v>
      </c>
      <c r="R66" s="175" t="s">
        <v>216</v>
      </c>
      <c r="S66" s="175" t="s">
        <v>126</v>
      </c>
      <c r="T66" s="176" t="s">
        <v>126</v>
      </c>
      <c r="U66" s="157">
        <v>5.2999999999999999E-2</v>
      </c>
      <c r="V66" s="157">
        <f>ROUND(E66*U66,2)</f>
        <v>0.32</v>
      </c>
      <c r="W66" s="157"/>
      <c r="X66" s="157" t="s">
        <v>127</v>
      </c>
      <c r="Y66" s="157" t="s">
        <v>128</v>
      </c>
      <c r="Z66" s="147"/>
      <c r="AA66" s="147"/>
      <c r="AB66" s="147"/>
      <c r="AC66" s="147"/>
      <c r="AD66" s="147"/>
      <c r="AE66" s="147"/>
      <c r="AF66" s="147"/>
      <c r="AG66" s="147" t="s">
        <v>129</v>
      </c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outlineLevel="2" x14ac:dyDescent="0.2">
      <c r="A67" s="154"/>
      <c r="B67" s="155"/>
      <c r="C67" s="187" t="s">
        <v>217</v>
      </c>
      <c r="D67" s="158"/>
      <c r="E67" s="159">
        <v>3</v>
      </c>
      <c r="F67" s="157"/>
      <c r="G67" s="157"/>
      <c r="H67" s="157"/>
      <c r="I67" s="157"/>
      <c r="J67" s="157"/>
      <c r="K67" s="157"/>
      <c r="L67" s="157"/>
      <c r="M67" s="157"/>
      <c r="N67" s="156"/>
      <c r="O67" s="156"/>
      <c r="P67" s="156"/>
      <c r="Q67" s="156"/>
      <c r="R67" s="157"/>
      <c r="S67" s="157"/>
      <c r="T67" s="157"/>
      <c r="U67" s="157"/>
      <c r="V67" s="157"/>
      <c r="W67" s="157"/>
      <c r="X67" s="157"/>
      <c r="Y67" s="157"/>
      <c r="Z67" s="147"/>
      <c r="AA67" s="147"/>
      <c r="AB67" s="147"/>
      <c r="AC67" s="147"/>
      <c r="AD67" s="147"/>
      <c r="AE67" s="147"/>
      <c r="AF67" s="147"/>
      <c r="AG67" s="147" t="s">
        <v>133</v>
      </c>
      <c r="AH67" s="147">
        <v>0</v>
      </c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outlineLevel="3" x14ac:dyDescent="0.2">
      <c r="A68" s="154"/>
      <c r="B68" s="155"/>
      <c r="C68" s="187" t="s">
        <v>218</v>
      </c>
      <c r="D68" s="158"/>
      <c r="E68" s="159">
        <v>3</v>
      </c>
      <c r="F68" s="157"/>
      <c r="G68" s="157"/>
      <c r="H68" s="157"/>
      <c r="I68" s="157"/>
      <c r="J68" s="157"/>
      <c r="K68" s="157"/>
      <c r="L68" s="157"/>
      <c r="M68" s="157"/>
      <c r="N68" s="156"/>
      <c r="O68" s="156"/>
      <c r="P68" s="156"/>
      <c r="Q68" s="156"/>
      <c r="R68" s="157"/>
      <c r="S68" s="157"/>
      <c r="T68" s="157"/>
      <c r="U68" s="157"/>
      <c r="V68" s="157"/>
      <c r="W68" s="157"/>
      <c r="X68" s="157"/>
      <c r="Y68" s="157"/>
      <c r="Z68" s="147"/>
      <c r="AA68" s="147"/>
      <c r="AB68" s="147"/>
      <c r="AC68" s="147"/>
      <c r="AD68" s="147"/>
      <c r="AE68" s="147"/>
      <c r="AF68" s="147"/>
      <c r="AG68" s="147" t="s">
        <v>133</v>
      </c>
      <c r="AH68" s="147">
        <v>0</v>
      </c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outlineLevel="1" x14ac:dyDescent="0.2">
      <c r="A69" s="170">
        <v>25</v>
      </c>
      <c r="B69" s="171" t="s">
        <v>219</v>
      </c>
      <c r="C69" s="186" t="s">
        <v>220</v>
      </c>
      <c r="D69" s="172" t="s">
        <v>136</v>
      </c>
      <c r="E69" s="173">
        <v>6</v>
      </c>
      <c r="F69" s="174">
        <v>0</v>
      </c>
      <c r="G69" s="175">
        <f>ROUND(E69*F69,2)</f>
        <v>0</v>
      </c>
      <c r="H69" s="174">
        <v>55.91</v>
      </c>
      <c r="I69" s="175">
        <f>ROUND(E69*H69,2)</f>
        <v>335.46</v>
      </c>
      <c r="J69" s="174">
        <v>87.09</v>
      </c>
      <c r="K69" s="175">
        <f>ROUND(E69*J69,2)</f>
        <v>522.54</v>
      </c>
      <c r="L69" s="175">
        <v>21</v>
      </c>
      <c r="M69" s="175">
        <f>G69*(1+L69/100)</f>
        <v>0</v>
      </c>
      <c r="N69" s="173">
        <v>3.3E-4</v>
      </c>
      <c r="O69" s="173">
        <f>ROUND(E69*N69,2)</f>
        <v>0</v>
      </c>
      <c r="P69" s="173">
        <v>0</v>
      </c>
      <c r="Q69" s="173">
        <f>ROUND(E69*P69,2)</f>
        <v>0</v>
      </c>
      <c r="R69" s="175" t="s">
        <v>216</v>
      </c>
      <c r="S69" s="175" t="s">
        <v>126</v>
      </c>
      <c r="T69" s="176" t="s">
        <v>126</v>
      </c>
      <c r="U69" s="157">
        <v>0.16</v>
      </c>
      <c r="V69" s="157">
        <f>ROUND(E69*U69,2)</f>
        <v>0.96</v>
      </c>
      <c r="W69" s="157"/>
      <c r="X69" s="157" t="s">
        <v>127</v>
      </c>
      <c r="Y69" s="157" t="s">
        <v>128</v>
      </c>
      <c r="Z69" s="147"/>
      <c r="AA69" s="147"/>
      <c r="AB69" s="147"/>
      <c r="AC69" s="147"/>
      <c r="AD69" s="147"/>
      <c r="AE69" s="147"/>
      <c r="AF69" s="147"/>
      <c r="AG69" s="147" t="s">
        <v>129</v>
      </c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outlineLevel="2" x14ac:dyDescent="0.2">
      <c r="A70" s="154"/>
      <c r="B70" s="155"/>
      <c r="C70" s="323" t="s">
        <v>221</v>
      </c>
      <c r="D70" s="324"/>
      <c r="E70" s="324"/>
      <c r="F70" s="324"/>
      <c r="G70" s="324"/>
      <c r="H70" s="157"/>
      <c r="I70" s="157"/>
      <c r="J70" s="157"/>
      <c r="K70" s="157"/>
      <c r="L70" s="157"/>
      <c r="M70" s="157"/>
      <c r="N70" s="156"/>
      <c r="O70" s="156"/>
      <c r="P70" s="156"/>
      <c r="Q70" s="156"/>
      <c r="R70" s="157"/>
      <c r="S70" s="157"/>
      <c r="T70" s="157"/>
      <c r="U70" s="157"/>
      <c r="V70" s="157"/>
      <c r="W70" s="157"/>
      <c r="X70" s="157"/>
      <c r="Y70" s="157"/>
      <c r="Z70" s="147"/>
      <c r="AA70" s="147"/>
      <c r="AB70" s="147"/>
      <c r="AC70" s="147"/>
      <c r="AD70" s="147"/>
      <c r="AE70" s="147"/>
      <c r="AF70" s="147"/>
      <c r="AG70" s="147" t="s">
        <v>222</v>
      </c>
      <c r="AH70" s="147"/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outlineLevel="2" x14ac:dyDescent="0.2">
      <c r="A71" s="154"/>
      <c r="B71" s="155"/>
      <c r="C71" s="187" t="s">
        <v>217</v>
      </c>
      <c r="D71" s="158"/>
      <c r="E71" s="159">
        <v>3</v>
      </c>
      <c r="F71" s="157"/>
      <c r="G71" s="157"/>
      <c r="H71" s="157"/>
      <c r="I71" s="157"/>
      <c r="J71" s="157"/>
      <c r="K71" s="157"/>
      <c r="L71" s="157"/>
      <c r="M71" s="157"/>
      <c r="N71" s="156"/>
      <c r="O71" s="156"/>
      <c r="P71" s="156"/>
      <c r="Q71" s="156"/>
      <c r="R71" s="157"/>
      <c r="S71" s="157"/>
      <c r="T71" s="157"/>
      <c r="U71" s="157"/>
      <c r="V71" s="157"/>
      <c r="W71" s="157"/>
      <c r="X71" s="157"/>
      <c r="Y71" s="157"/>
      <c r="Z71" s="147"/>
      <c r="AA71" s="147"/>
      <c r="AB71" s="147"/>
      <c r="AC71" s="147"/>
      <c r="AD71" s="147"/>
      <c r="AE71" s="147"/>
      <c r="AF71" s="147"/>
      <c r="AG71" s="147" t="s">
        <v>133</v>
      </c>
      <c r="AH71" s="147">
        <v>0</v>
      </c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outlineLevel="3" x14ac:dyDescent="0.2">
      <c r="A72" s="154"/>
      <c r="B72" s="155"/>
      <c r="C72" s="187" t="s">
        <v>218</v>
      </c>
      <c r="D72" s="158"/>
      <c r="E72" s="159">
        <v>3</v>
      </c>
      <c r="F72" s="157"/>
      <c r="G72" s="157"/>
      <c r="H72" s="157"/>
      <c r="I72" s="157"/>
      <c r="J72" s="157"/>
      <c r="K72" s="157"/>
      <c r="L72" s="157"/>
      <c r="M72" s="157"/>
      <c r="N72" s="156"/>
      <c r="O72" s="156"/>
      <c r="P72" s="156"/>
      <c r="Q72" s="156"/>
      <c r="R72" s="157"/>
      <c r="S72" s="157"/>
      <c r="T72" s="157"/>
      <c r="U72" s="157"/>
      <c r="V72" s="157"/>
      <c r="W72" s="157"/>
      <c r="X72" s="157"/>
      <c r="Y72" s="157"/>
      <c r="Z72" s="147"/>
      <c r="AA72" s="147"/>
      <c r="AB72" s="147"/>
      <c r="AC72" s="147"/>
      <c r="AD72" s="147"/>
      <c r="AE72" s="147"/>
      <c r="AF72" s="147"/>
      <c r="AG72" s="147" t="s">
        <v>133</v>
      </c>
      <c r="AH72" s="147">
        <v>0</v>
      </c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outlineLevel="1" x14ac:dyDescent="0.2">
      <c r="A73" s="170">
        <v>26</v>
      </c>
      <c r="B73" s="171" t="s">
        <v>223</v>
      </c>
      <c r="C73" s="186" t="s">
        <v>224</v>
      </c>
      <c r="D73" s="172" t="s">
        <v>124</v>
      </c>
      <c r="E73" s="173">
        <v>1</v>
      </c>
      <c r="F73" s="174">
        <v>0</v>
      </c>
      <c r="G73" s="175">
        <f>ROUND(E73*F73,2)</f>
        <v>0</v>
      </c>
      <c r="H73" s="174">
        <v>443.38</v>
      </c>
      <c r="I73" s="175">
        <f>ROUND(E73*H73,2)</f>
        <v>443.38</v>
      </c>
      <c r="J73" s="174">
        <v>919.62</v>
      </c>
      <c r="K73" s="175">
        <f>ROUND(E73*J73,2)</f>
        <v>919.62</v>
      </c>
      <c r="L73" s="175">
        <v>21</v>
      </c>
      <c r="M73" s="175">
        <f>G73*(1+L73/100)</f>
        <v>0</v>
      </c>
      <c r="N73" s="173">
        <v>2.9399999999999999E-3</v>
      </c>
      <c r="O73" s="173">
        <f>ROUND(E73*N73,2)</f>
        <v>0</v>
      </c>
      <c r="P73" s="173">
        <v>0</v>
      </c>
      <c r="Q73" s="173">
        <f>ROUND(E73*P73,2)</f>
        <v>0</v>
      </c>
      <c r="R73" s="175" t="s">
        <v>216</v>
      </c>
      <c r="S73" s="175" t="s">
        <v>126</v>
      </c>
      <c r="T73" s="176" t="s">
        <v>126</v>
      </c>
      <c r="U73" s="157">
        <v>1.6950000000000001</v>
      </c>
      <c r="V73" s="157">
        <f>ROUND(E73*U73,2)</f>
        <v>1.7</v>
      </c>
      <c r="W73" s="157"/>
      <c r="X73" s="157" t="s">
        <v>127</v>
      </c>
      <c r="Y73" s="157" t="s">
        <v>128</v>
      </c>
      <c r="Z73" s="147"/>
      <c r="AA73" s="147"/>
      <c r="AB73" s="147"/>
      <c r="AC73" s="147"/>
      <c r="AD73" s="147"/>
      <c r="AE73" s="147"/>
      <c r="AF73" s="147"/>
      <c r="AG73" s="147" t="s">
        <v>129</v>
      </c>
      <c r="AH73" s="147"/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outlineLevel="2" x14ac:dyDescent="0.2">
      <c r="A74" s="154"/>
      <c r="B74" s="155"/>
      <c r="C74" s="187" t="s">
        <v>132</v>
      </c>
      <c r="D74" s="158"/>
      <c r="E74" s="159">
        <v>1</v>
      </c>
      <c r="F74" s="157"/>
      <c r="G74" s="157"/>
      <c r="H74" s="157"/>
      <c r="I74" s="157"/>
      <c r="J74" s="157"/>
      <c r="K74" s="157"/>
      <c r="L74" s="157"/>
      <c r="M74" s="157"/>
      <c r="N74" s="156"/>
      <c r="O74" s="156"/>
      <c r="P74" s="156"/>
      <c r="Q74" s="156"/>
      <c r="R74" s="157"/>
      <c r="S74" s="157"/>
      <c r="T74" s="157"/>
      <c r="U74" s="157"/>
      <c r="V74" s="157"/>
      <c r="W74" s="157"/>
      <c r="X74" s="157"/>
      <c r="Y74" s="157"/>
      <c r="Z74" s="147"/>
      <c r="AA74" s="147"/>
      <c r="AB74" s="147"/>
      <c r="AC74" s="147"/>
      <c r="AD74" s="147"/>
      <c r="AE74" s="147"/>
      <c r="AF74" s="147"/>
      <c r="AG74" s="147" t="s">
        <v>133</v>
      </c>
      <c r="AH74" s="147">
        <v>0</v>
      </c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outlineLevel="1" x14ac:dyDescent="0.2">
      <c r="A75" s="170">
        <v>27</v>
      </c>
      <c r="B75" s="171" t="s">
        <v>225</v>
      </c>
      <c r="C75" s="186" t="s">
        <v>226</v>
      </c>
      <c r="D75" s="172" t="s">
        <v>136</v>
      </c>
      <c r="E75" s="173">
        <v>5.6</v>
      </c>
      <c r="F75" s="174">
        <v>0</v>
      </c>
      <c r="G75" s="175">
        <f>ROUND(E75*F75,2)</f>
        <v>0</v>
      </c>
      <c r="H75" s="174">
        <v>0</v>
      </c>
      <c r="I75" s="175">
        <f>ROUND(E75*H75,2)</f>
        <v>0</v>
      </c>
      <c r="J75" s="174">
        <v>986</v>
      </c>
      <c r="K75" s="175">
        <f>ROUND(E75*J75,2)</f>
        <v>5521.6</v>
      </c>
      <c r="L75" s="175">
        <v>21</v>
      </c>
      <c r="M75" s="175">
        <f>G75*(1+L75/100)</f>
        <v>0</v>
      </c>
      <c r="N75" s="173">
        <v>4.3899999999999998E-3</v>
      </c>
      <c r="O75" s="173">
        <f>ROUND(E75*N75,2)</f>
        <v>0.02</v>
      </c>
      <c r="P75" s="173">
        <v>0</v>
      </c>
      <c r="Q75" s="173">
        <f>ROUND(E75*P75,2)</f>
        <v>0</v>
      </c>
      <c r="R75" s="175"/>
      <c r="S75" s="175" t="s">
        <v>177</v>
      </c>
      <c r="T75" s="176" t="s">
        <v>178</v>
      </c>
      <c r="U75" s="157">
        <v>1.28</v>
      </c>
      <c r="V75" s="157">
        <f>ROUND(E75*U75,2)</f>
        <v>7.17</v>
      </c>
      <c r="W75" s="157"/>
      <c r="X75" s="157" t="s">
        <v>127</v>
      </c>
      <c r="Y75" s="157" t="s">
        <v>128</v>
      </c>
      <c r="Z75" s="147"/>
      <c r="AA75" s="147"/>
      <c r="AB75" s="147"/>
      <c r="AC75" s="147"/>
      <c r="AD75" s="147"/>
      <c r="AE75" s="147"/>
      <c r="AF75" s="147"/>
      <c r="AG75" s="147" t="s">
        <v>129</v>
      </c>
      <c r="AH75" s="147"/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outlineLevel="2" x14ac:dyDescent="0.2">
      <c r="A76" s="154"/>
      <c r="B76" s="155"/>
      <c r="C76" s="187" t="s">
        <v>227</v>
      </c>
      <c r="D76" s="158"/>
      <c r="E76" s="159"/>
      <c r="F76" s="157"/>
      <c r="G76" s="157"/>
      <c r="H76" s="157"/>
      <c r="I76" s="157"/>
      <c r="J76" s="157"/>
      <c r="K76" s="157"/>
      <c r="L76" s="157"/>
      <c r="M76" s="157"/>
      <c r="N76" s="156"/>
      <c r="O76" s="156"/>
      <c r="P76" s="156"/>
      <c r="Q76" s="156"/>
      <c r="R76" s="157"/>
      <c r="S76" s="157"/>
      <c r="T76" s="157"/>
      <c r="U76" s="157"/>
      <c r="V76" s="157"/>
      <c r="W76" s="157"/>
      <c r="X76" s="157"/>
      <c r="Y76" s="157"/>
      <c r="Z76" s="147"/>
      <c r="AA76" s="147"/>
      <c r="AB76" s="147"/>
      <c r="AC76" s="147"/>
      <c r="AD76" s="147"/>
      <c r="AE76" s="147"/>
      <c r="AF76" s="147"/>
      <c r="AG76" s="147" t="s">
        <v>133</v>
      </c>
      <c r="AH76" s="147">
        <v>0</v>
      </c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outlineLevel="3" x14ac:dyDescent="0.2">
      <c r="A77" s="154"/>
      <c r="B77" s="155"/>
      <c r="C77" s="187" t="s">
        <v>228</v>
      </c>
      <c r="D77" s="158"/>
      <c r="E77" s="159">
        <v>0.9</v>
      </c>
      <c r="F77" s="157"/>
      <c r="G77" s="157"/>
      <c r="H77" s="157"/>
      <c r="I77" s="157"/>
      <c r="J77" s="157"/>
      <c r="K77" s="157"/>
      <c r="L77" s="157"/>
      <c r="M77" s="157"/>
      <c r="N77" s="156"/>
      <c r="O77" s="156"/>
      <c r="P77" s="156"/>
      <c r="Q77" s="156"/>
      <c r="R77" s="157"/>
      <c r="S77" s="157"/>
      <c r="T77" s="157"/>
      <c r="U77" s="157"/>
      <c r="V77" s="157"/>
      <c r="W77" s="157"/>
      <c r="X77" s="157"/>
      <c r="Y77" s="157"/>
      <c r="Z77" s="147"/>
      <c r="AA77" s="147"/>
      <c r="AB77" s="147"/>
      <c r="AC77" s="147"/>
      <c r="AD77" s="147"/>
      <c r="AE77" s="147"/>
      <c r="AF77" s="147"/>
      <c r="AG77" s="147" t="s">
        <v>133</v>
      </c>
      <c r="AH77" s="147">
        <v>0</v>
      </c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outlineLevel="3" x14ac:dyDescent="0.2">
      <c r="A78" s="154"/>
      <c r="B78" s="155"/>
      <c r="C78" s="187" t="s">
        <v>229</v>
      </c>
      <c r="D78" s="158"/>
      <c r="E78" s="159">
        <v>4.7</v>
      </c>
      <c r="F78" s="157"/>
      <c r="G78" s="157"/>
      <c r="H78" s="157"/>
      <c r="I78" s="157"/>
      <c r="J78" s="157"/>
      <c r="K78" s="157"/>
      <c r="L78" s="157"/>
      <c r="M78" s="157"/>
      <c r="N78" s="156"/>
      <c r="O78" s="156"/>
      <c r="P78" s="156"/>
      <c r="Q78" s="156"/>
      <c r="R78" s="157"/>
      <c r="S78" s="157"/>
      <c r="T78" s="157"/>
      <c r="U78" s="157"/>
      <c r="V78" s="157"/>
      <c r="W78" s="157"/>
      <c r="X78" s="157"/>
      <c r="Y78" s="157"/>
      <c r="Z78" s="147"/>
      <c r="AA78" s="147"/>
      <c r="AB78" s="147"/>
      <c r="AC78" s="147"/>
      <c r="AD78" s="147"/>
      <c r="AE78" s="147"/>
      <c r="AF78" s="147"/>
      <c r="AG78" s="147" t="s">
        <v>133</v>
      </c>
      <c r="AH78" s="147">
        <v>0</v>
      </c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ht="22.5" outlineLevel="1" x14ac:dyDescent="0.2">
      <c r="A79" s="170">
        <v>28</v>
      </c>
      <c r="B79" s="171" t="s">
        <v>230</v>
      </c>
      <c r="C79" s="186" t="s">
        <v>231</v>
      </c>
      <c r="D79" s="172" t="s">
        <v>232</v>
      </c>
      <c r="E79" s="173">
        <v>0.40799999999999997</v>
      </c>
      <c r="F79" s="174">
        <v>0</v>
      </c>
      <c r="G79" s="175">
        <f>ROUND(E79*F79,2)</f>
        <v>0</v>
      </c>
      <c r="H79" s="174">
        <v>4200</v>
      </c>
      <c r="I79" s="175">
        <f>ROUND(E79*H79,2)</f>
        <v>1713.6</v>
      </c>
      <c r="J79" s="174">
        <v>0</v>
      </c>
      <c r="K79" s="175">
        <f>ROUND(E79*J79,2)</f>
        <v>0</v>
      </c>
      <c r="L79" s="175">
        <v>21</v>
      </c>
      <c r="M79" s="175">
        <f>G79*(1+L79/100)</f>
        <v>0</v>
      </c>
      <c r="N79" s="173">
        <v>2.5000000000000001E-2</v>
      </c>
      <c r="O79" s="173">
        <f>ROUND(E79*N79,2)</f>
        <v>0.01</v>
      </c>
      <c r="P79" s="173">
        <v>0</v>
      </c>
      <c r="Q79" s="173">
        <f>ROUND(E79*P79,2)</f>
        <v>0</v>
      </c>
      <c r="R79" s="175" t="s">
        <v>158</v>
      </c>
      <c r="S79" s="175" t="s">
        <v>126</v>
      </c>
      <c r="T79" s="176" t="s">
        <v>126</v>
      </c>
      <c r="U79" s="157">
        <v>0</v>
      </c>
      <c r="V79" s="157">
        <f>ROUND(E79*U79,2)</f>
        <v>0</v>
      </c>
      <c r="W79" s="157"/>
      <c r="X79" s="157" t="s">
        <v>159</v>
      </c>
      <c r="Y79" s="157" t="s">
        <v>128</v>
      </c>
      <c r="Z79" s="147"/>
      <c r="AA79" s="147"/>
      <c r="AB79" s="147"/>
      <c r="AC79" s="147"/>
      <c r="AD79" s="147"/>
      <c r="AE79" s="147"/>
      <c r="AF79" s="147"/>
      <c r="AG79" s="147" t="s">
        <v>160</v>
      </c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outlineLevel="2" x14ac:dyDescent="0.2">
      <c r="A80" s="154"/>
      <c r="B80" s="155"/>
      <c r="C80" s="187" t="s">
        <v>233</v>
      </c>
      <c r="D80" s="158"/>
      <c r="E80" s="159">
        <v>0.20399999999999999</v>
      </c>
      <c r="F80" s="157"/>
      <c r="G80" s="157"/>
      <c r="H80" s="157"/>
      <c r="I80" s="157"/>
      <c r="J80" s="157"/>
      <c r="K80" s="157"/>
      <c r="L80" s="157"/>
      <c r="M80" s="157"/>
      <c r="N80" s="156"/>
      <c r="O80" s="156"/>
      <c r="P80" s="156"/>
      <c r="Q80" s="156"/>
      <c r="R80" s="157"/>
      <c r="S80" s="157"/>
      <c r="T80" s="157"/>
      <c r="U80" s="157"/>
      <c r="V80" s="157"/>
      <c r="W80" s="157"/>
      <c r="X80" s="157"/>
      <c r="Y80" s="157"/>
      <c r="Z80" s="147"/>
      <c r="AA80" s="147"/>
      <c r="AB80" s="147"/>
      <c r="AC80" s="147"/>
      <c r="AD80" s="147"/>
      <c r="AE80" s="147"/>
      <c r="AF80" s="147"/>
      <c r="AG80" s="147" t="s">
        <v>133</v>
      </c>
      <c r="AH80" s="147">
        <v>0</v>
      </c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outlineLevel="3" x14ac:dyDescent="0.2">
      <c r="A81" s="154"/>
      <c r="B81" s="155"/>
      <c r="C81" s="187" t="s">
        <v>234</v>
      </c>
      <c r="D81" s="158"/>
      <c r="E81" s="159">
        <v>0.20399999999999999</v>
      </c>
      <c r="F81" s="157"/>
      <c r="G81" s="157"/>
      <c r="H81" s="157"/>
      <c r="I81" s="157"/>
      <c r="J81" s="157"/>
      <c r="K81" s="157"/>
      <c r="L81" s="157"/>
      <c r="M81" s="157"/>
      <c r="N81" s="156"/>
      <c r="O81" s="156"/>
      <c r="P81" s="156"/>
      <c r="Q81" s="156"/>
      <c r="R81" s="157"/>
      <c r="S81" s="157"/>
      <c r="T81" s="157"/>
      <c r="U81" s="157"/>
      <c r="V81" s="157"/>
      <c r="W81" s="157"/>
      <c r="X81" s="157"/>
      <c r="Y81" s="157"/>
      <c r="Z81" s="147"/>
      <c r="AA81" s="147"/>
      <c r="AB81" s="147"/>
      <c r="AC81" s="147"/>
      <c r="AD81" s="147"/>
      <c r="AE81" s="147"/>
      <c r="AF81" s="147"/>
      <c r="AG81" s="147" t="s">
        <v>133</v>
      </c>
      <c r="AH81" s="147">
        <v>0</v>
      </c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ht="33.75" outlineLevel="1" x14ac:dyDescent="0.2">
      <c r="A82" s="170">
        <v>29</v>
      </c>
      <c r="B82" s="171" t="s">
        <v>235</v>
      </c>
      <c r="C82" s="186" t="s">
        <v>236</v>
      </c>
      <c r="D82" s="172" t="s">
        <v>232</v>
      </c>
      <c r="E82" s="173">
        <v>0.20399999999999999</v>
      </c>
      <c r="F82" s="174">
        <v>0</v>
      </c>
      <c r="G82" s="175">
        <f>ROUND(E82*F82,2)</f>
        <v>0</v>
      </c>
      <c r="H82" s="174">
        <v>4935</v>
      </c>
      <c r="I82" s="175">
        <f>ROUND(E82*H82,2)</f>
        <v>1006.74</v>
      </c>
      <c r="J82" s="174">
        <v>0</v>
      </c>
      <c r="K82" s="175">
        <f>ROUND(E82*J82,2)</f>
        <v>0</v>
      </c>
      <c r="L82" s="175">
        <v>21</v>
      </c>
      <c r="M82" s="175">
        <f>G82*(1+L82/100)</f>
        <v>0</v>
      </c>
      <c r="N82" s="173">
        <v>2.5000000000000001E-2</v>
      </c>
      <c r="O82" s="173">
        <f>ROUND(E82*N82,2)</f>
        <v>0.01</v>
      </c>
      <c r="P82" s="173">
        <v>0</v>
      </c>
      <c r="Q82" s="173">
        <f>ROUND(E82*P82,2)</f>
        <v>0</v>
      </c>
      <c r="R82" s="175" t="s">
        <v>158</v>
      </c>
      <c r="S82" s="175" t="s">
        <v>126</v>
      </c>
      <c r="T82" s="176" t="s">
        <v>126</v>
      </c>
      <c r="U82" s="157">
        <v>0</v>
      </c>
      <c r="V82" s="157">
        <f>ROUND(E82*U82,2)</f>
        <v>0</v>
      </c>
      <c r="W82" s="157"/>
      <c r="X82" s="157" t="s">
        <v>159</v>
      </c>
      <c r="Y82" s="157" t="s">
        <v>128</v>
      </c>
      <c r="Z82" s="147"/>
      <c r="AA82" s="147"/>
      <c r="AB82" s="147"/>
      <c r="AC82" s="147"/>
      <c r="AD82" s="147"/>
      <c r="AE82" s="147"/>
      <c r="AF82" s="147"/>
      <c r="AG82" s="147" t="s">
        <v>160</v>
      </c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outlineLevel="2" x14ac:dyDescent="0.2">
      <c r="A83" s="154"/>
      <c r="B83" s="155"/>
      <c r="C83" s="187" t="s">
        <v>237</v>
      </c>
      <c r="D83" s="158"/>
      <c r="E83" s="159">
        <v>0.10199999999999999</v>
      </c>
      <c r="F83" s="157"/>
      <c r="G83" s="157"/>
      <c r="H83" s="157"/>
      <c r="I83" s="157"/>
      <c r="J83" s="157"/>
      <c r="K83" s="157"/>
      <c r="L83" s="157"/>
      <c r="M83" s="157"/>
      <c r="N83" s="156"/>
      <c r="O83" s="156"/>
      <c r="P83" s="156"/>
      <c r="Q83" s="156"/>
      <c r="R83" s="157"/>
      <c r="S83" s="157"/>
      <c r="T83" s="157"/>
      <c r="U83" s="157"/>
      <c r="V83" s="157"/>
      <c r="W83" s="157"/>
      <c r="X83" s="157"/>
      <c r="Y83" s="157"/>
      <c r="Z83" s="147"/>
      <c r="AA83" s="147"/>
      <c r="AB83" s="147"/>
      <c r="AC83" s="147"/>
      <c r="AD83" s="147"/>
      <c r="AE83" s="147"/>
      <c r="AF83" s="147"/>
      <c r="AG83" s="147" t="s">
        <v>133</v>
      </c>
      <c r="AH83" s="147">
        <v>0</v>
      </c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outlineLevel="3" x14ac:dyDescent="0.2">
      <c r="A84" s="154"/>
      <c r="B84" s="155"/>
      <c r="C84" s="187" t="s">
        <v>238</v>
      </c>
      <c r="D84" s="158"/>
      <c r="E84" s="159">
        <v>0.10199999999999999</v>
      </c>
      <c r="F84" s="157"/>
      <c r="G84" s="157"/>
      <c r="H84" s="157"/>
      <c r="I84" s="157"/>
      <c r="J84" s="157"/>
      <c r="K84" s="157"/>
      <c r="L84" s="157"/>
      <c r="M84" s="157"/>
      <c r="N84" s="156"/>
      <c r="O84" s="156"/>
      <c r="P84" s="156"/>
      <c r="Q84" s="156"/>
      <c r="R84" s="157"/>
      <c r="S84" s="157"/>
      <c r="T84" s="157"/>
      <c r="U84" s="157"/>
      <c r="V84" s="157"/>
      <c r="W84" s="157"/>
      <c r="X84" s="157"/>
      <c r="Y84" s="157"/>
      <c r="Z84" s="147"/>
      <c r="AA84" s="147"/>
      <c r="AB84" s="147"/>
      <c r="AC84" s="147"/>
      <c r="AD84" s="147"/>
      <c r="AE84" s="147"/>
      <c r="AF84" s="147"/>
      <c r="AG84" s="147" t="s">
        <v>133</v>
      </c>
      <c r="AH84" s="147">
        <v>0</v>
      </c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ht="22.5" outlineLevel="1" x14ac:dyDescent="0.2">
      <c r="A85" s="170">
        <v>30</v>
      </c>
      <c r="B85" s="171" t="s">
        <v>239</v>
      </c>
      <c r="C85" s="186" t="s">
        <v>240</v>
      </c>
      <c r="D85" s="172" t="s">
        <v>136</v>
      </c>
      <c r="E85" s="173">
        <v>7.28</v>
      </c>
      <c r="F85" s="174">
        <v>0</v>
      </c>
      <c r="G85" s="175">
        <f>ROUND(E85*F85,2)</f>
        <v>0</v>
      </c>
      <c r="H85" s="174">
        <v>489.5</v>
      </c>
      <c r="I85" s="175">
        <f>ROUND(E85*H85,2)</f>
        <v>3563.56</v>
      </c>
      <c r="J85" s="174">
        <v>0</v>
      </c>
      <c r="K85" s="175">
        <f>ROUND(E85*J85,2)</f>
        <v>0</v>
      </c>
      <c r="L85" s="175">
        <v>21</v>
      </c>
      <c r="M85" s="175">
        <f>G85*(1+L85/100)</f>
        <v>0</v>
      </c>
      <c r="N85" s="173">
        <v>2.5999999999999999E-3</v>
      </c>
      <c r="O85" s="173">
        <f>ROUND(E85*N85,2)</f>
        <v>0.02</v>
      </c>
      <c r="P85" s="173">
        <v>0</v>
      </c>
      <c r="Q85" s="173">
        <f>ROUND(E85*P85,2)</f>
        <v>0</v>
      </c>
      <c r="R85" s="175" t="s">
        <v>158</v>
      </c>
      <c r="S85" s="175" t="s">
        <v>126</v>
      </c>
      <c r="T85" s="176" t="s">
        <v>126</v>
      </c>
      <c r="U85" s="157">
        <v>0</v>
      </c>
      <c r="V85" s="157">
        <f>ROUND(E85*U85,2)</f>
        <v>0</v>
      </c>
      <c r="W85" s="157"/>
      <c r="X85" s="157" t="s">
        <v>159</v>
      </c>
      <c r="Y85" s="157" t="s">
        <v>128</v>
      </c>
      <c r="Z85" s="147"/>
      <c r="AA85" s="147"/>
      <c r="AB85" s="147"/>
      <c r="AC85" s="147"/>
      <c r="AD85" s="147"/>
      <c r="AE85" s="147"/>
      <c r="AF85" s="147"/>
      <c r="AG85" s="147" t="s">
        <v>160</v>
      </c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outlineLevel="2" x14ac:dyDescent="0.2">
      <c r="A86" s="154"/>
      <c r="B86" s="155"/>
      <c r="C86" s="189" t="s">
        <v>241</v>
      </c>
      <c r="D86" s="160"/>
      <c r="E86" s="161"/>
      <c r="F86" s="157"/>
      <c r="G86" s="157"/>
      <c r="H86" s="157"/>
      <c r="I86" s="157"/>
      <c r="J86" s="157"/>
      <c r="K86" s="157"/>
      <c r="L86" s="157"/>
      <c r="M86" s="157"/>
      <c r="N86" s="156"/>
      <c r="O86" s="156"/>
      <c r="P86" s="156"/>
      <c r="Q86" s="156"/>
      <c r="R86" s="157"/>
      <c r="S86" s="157"/>
      <c r="T86" s="157"/>
      <c r="U86" s="157"/>
      <c r="V86" s="157"/>
      <c r="W86" s="157"/>
      <c r="X86" s="157"/>
      <c r="Y86" s="157"/>
      <c r="Z86" s="147"/>
      <c r="AA86" s="147"/>
      <c r="AB86" s="147"/>
      <c r="AC86" s="147"/>
      <c r="AD86" s="147"/>
      <c r="AE86" s="147"/>
      <c r="AF86" s="147"/>
      <c r="AG86" s="147" t="s">
        <v>133</v>
      </c>
      <c r="AH86" s="147"/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outlineLevel="3" x14ac:dyDescent="0.2">
      <c r="A87" s="154"/>
      <c r="B87" s="155"/>
      <c r="C87" s="190" t="s">
        <v>242</v>
      </c>
      <c r="D87" s="160"/>
      <c r="E87" s="161">
        <v>0.9</v>
      </c>
      <c r="F87" s="157"/>
      <c r="G87" s="157"/>
      <c r="H87" s="157"/>
      <c r="I87" s="157"/>
      <c r="J87" s="157"/>
      <c r="K87" s="157"/>
      <c r="L87" s="157"/>
      <c r="M87" s="157"/>
      <c r="N87" s="156"/>
      <c r="O87" s="156"/>
      <c r="P87" s="156"/>
      <c r="Q87" s="156"/>
      <c r="R87" s="157"/>
      <c r="S87" s="157"/>
      <c r="T87" s="157"/>
      <c r="U87" s="157"/>
      <c r="V87" s="157"/>
      <c r="W87" s="157"/>
      <c r="X87" s="157"/>
      <c r="Y87" s="157"/>
      <c r="Z87" s="147"/>
      <c r="AA87" s="147"/>
      <c r="AB87" s="147"/>
      <c r="AC87" s="147"/>
      <c r="AD87" s="147"/>
      <c r="AE87" s="147"/>
      <c r="AF87" s="147"/>
      <c r="AG87" s="147" t="s">
        <v>133</v>
      </c>
      <c r="AH87" s="147">
        <v>2</v>
      </c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</row>
    <row r="88" spans="1:60" outlineLevel="3" x14ac:dyDescent="0.2">
      <c r="A88" s="154"/>
      <c r="B88" s="155"/>
      <c r="C88" s="190" t="s">
        <v>243</v>
      </c>
      <c r="D88" s="160"/>
      <c r="E88" s="161">
        <v>4.7</v>
      </c>
      <c r="F88" s="157"/>
      <c r="G88" s="157"/>
      <c r="H88" s="157"/>
      <c r="I88" s="157"/>
      <c r="J88" s="157"/>
      <c r="K88" s="157"/>
      <c r="L88" s="157"/>
      <c r="M88" s="157"/>
      <c r="N88" s="156"/>
      <c r="O88" s="156"/>
      <c r="P88" s="156"/>
      <c r="Q88" s="156"/>
      <c r="R88" s="157"/>
      <c r="S88" s="157"/>
      <c r="T88" s="157"/>
      <c r="U88" s="157"/>
      <c r="V88" s="157"/>
      <c r="W88" s="157"/>
      <c r="X88" s="157"/>
      <c r="Y88" s="157"/>
      <c r="Z88" s="147"/>
      <c r="AA88" s="147"/>
      <c r="AB88" s="147"/>
      <c r="AC88" s="147"/>
      <c r="AD88" s="147"/>
      <c r="AE88" s="147"/>
      <c r="AF88" s="147"/>
      <c r="AG88" s="147" t="s">
        <v>133</v>
      </c>
      <c r="AH88" s="147">
        <v>2</v>
      </c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1:60" outlineLevel="3" x14ac:dyDescent="0.2">
      <c r="A89" s="154"/>
      <c r="B89" s="155"/>
      <c r="C89" s="189" t="s">
        <v>244</v>
      </c>
      <c r="D89" s="160"/>
      <c r="E89" s="161"/>
      <c r="F89" s="157"/>
      <c r="G89" s="157"/>
      <c r="H89" s="157"/>
      <c r="I89" s="157"/>
      <c r="J89" s="157"/>
      <c r="K89" s="157"/>
      <c r="L89" s="157"/>
      <c r="M89" s="157"/>
      <c r="N89" s="156"/>
      <c r="O89" s="156"/>
      <c r="P89" s="156"/>
      <c r="Q89" s="156"/>
      <c r="R89" s="157"/>
      <c r="S89" s="157"/>
      <c r="T89" s="157"/>
      <c r="U89" s="157"/>
      <c r="V89" s="157"/>
      <c r="W89" s="157"/>
      <c r="X89" s="157"/>
      <c r="Y89" s="157"/>
      <c r="Z89" s="147"/>
      <c r="AA89" s="147"/>
      <c r="AB89" s="147"/>
      <c r="AC89" s="147"/>
      <c r="AD89" s="147"/>
      <c r="AE89" s="147"/>
      <c r="AF89" s="147"/>
      <c r="AG89" s="147" t="s">
        <v>133</v>
      </c>
      <c r="AH89" s="147"/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</row>
    <row r="90" spans="1:60" outlineLevel="3" x14ac:dyDescent="0.2">
      <c r="A90" s="154"/>
      <c r="B90" s="155"/>
      <c r="C90" s="187" t="s">
        <v>245</v>
      </c>
      <c r="D90" s="158"/>
      <c r="E90" s="159">
        <v>7.28</v>
      </c>
      <c r="F90" s="157"/>
      <c r="G90" s="157"/>
      <c r="H90" s="157"/>
      <c r="I90" s="157"/>
      <c r="J90" s="157"/>
      <c r="K90" s="157"/>
      <c r="L90" s="157"/>
      <c r="M90" s="157"/>
      <c r="N90" s="156"/>
      <c r="O90" s="156"/>
      <c r="P90" s="156"/>
      <c r="Q90" s="156"/>
      <c r="R90" s="157"/>
      <c r="S90" s="157"/>
      <c r="T90" s="157"/>
      <c r="U90" s="157"/>
      <c r="V90" s="157"/>
      <c r="W90" s="157"/>
      <c r="X90" s="157"/>
      <c r="Y90" s="157"/>
      <c r="Z90" s="147"/>
      <c r="AA90" s="147"/>
      <c r="AB90" s="147"/>
      <c r="AC90" s="147"/>
      <c r="AD90" s="147"/>
      <c r="AE90" s="147"/>
      <c r="AF90" s="147"/>
      <c r="AG90" s="147" t="s">
        <v>133</v>
      </c>
      <c r="AH90" s="147">
        <v>0</v>
      </c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outlineLevel="1" x14ac:dyDescent="0.2">
      <c r="A91" s="170">
        <v>31</v>
      </c>
      <c r="B91" s="171" t="s">
        <v>246</v>
      </c>
      <c r="C91" s="186" t="s">
        <v>247</v>
      </c>
      <c r="D91" s="172" t="s">
        <v>196</v>
      </c>
      <c r="E91" s="173">
        <v>6.3729999999999995E-2</v>
      </c>
      <c r="F91" s="174">
        <v>0</v>
      </c>
      <c r="G91" s="175">
        <f>ROUND(E91*F91,2)</f>
        <v>0</v>
      </c>
      <c r="H91" s="174">
        <v>0</v>
      </c>
      <c r="I91" s="175">
        <f>ROUND(E91*H91,2)</f>
        <v>0</v>
      </c>
      <c r="J91" s="174">
        <v>1142</v>
      </c>
      <c r="K91" s="175">
        <f>ROUND(E91*J91,2)</f>
        <v>72.78</v>
      </c>
      <c r="L91" s="175">
        <v>21</v>
      </c>
      <c r="M91" s="175">
        <f>G91*(1+L91/100)</f>
        <v>0</v>
      </c>
      <c r="N91" s="173">
        <v>0</v>
      </c>
      <c r="O91" s="173">
        <f>ROUND(E91*N91,2)</f>
        <v>0</v>
      </c>
      <c r="P91" s="173">
        <v>0</v>
      </c>
      <c r="Q91" s="173">
        <f>ROUND(E91*P91,2)</f>
        <v>0</v>
      </c>
      <c r="R91" s="175" t="s">
        <v>216</v>
      </c>
      <c r="S91" s="175" t="s">
        <v>126</v>
      </c>
      <c r="T91" s="176" t="s">
        <v>126</v>
      </c>
      <c r="U91" s="157">
        <v>1.831</v>
      </c>
      <c r="V91" s="157">
        <f>ROUND(E91*U91,2)</f>
        <v>0.12</v>
      </c>
      <c r="W91" s="157"/>
      <c r="X91" s="157" t="s">
        <v>197</v>
      </c>
      <c r="Y91" s="157" t="s">
        <v>128</v>
      </c>
      <c r="Z91" s="147"/>
      <c r="AA91" s="147"/>
      <c r="AB91" s="147"/>
      <c r="AC91" s="147"/>
      <c r="AD91" s="147"/>
      <c r="AE91" s="147"/>
      <c r="AF91" s="147"/>
      <c r="AG91" s="147" t="s">
        <v>198</v>
      </c>
      <c r="AH91" s="147"/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</row>
    <row r="92" spans="1:60" outlineLevel="2" x14ac:dyDescent="0.2">
      <c r="A92" s="154"/>
      <c r="B92" s="155"/>
      <c r="C92" s="325" t="s">
        <v>213</v>
      </c>
      <c r="D92" s="326"/>
      <c r="E92" s="326"/>
      <c r="F92" s="326"/>
      <c r="G92" s="326"/>
      <c r="H92" s="157"/>
      <c r="I92" s="157"/>
      <c r="J92" s="157"/>
      <c r="K92" s="157"/>
      <c r="L92" s="157"/>
      <c r="M92" s="157"/>
      <c r="N92" s="156"/>
      <c r="O92" s="156"/>
      <c r="P92" s="156"/>
      <c r="Q92" s="156"/>
      <c r="R92" s="157"/>
      <c r="S92" s="157"/>
      <c r="T92" s="157"/>
      <c r="U92" s="157"/>
      <c r="V92" s="157"/>
      <c r="W92" s="157"/>
      <c r="X92" s="157"/>
      <c r="Y92" s="157"/>
      <c r="Z92" s="147"/>
      <c r="AA92" s="147"/>
      <c r="AB92" s="147"/>
      <c r="AC92" s="147"/>
      <c r="AD92" s="147"/>
      <c r="AE92" s="147"/>
      <c r="AF92" s="147"/>
      <c r="AG92" s="147" t="s">
        <v>131</v>
      </c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x14ac:dyDescent="0.2">
      <c r="A93" s="163" t="s">
        <v>120</v>
      </c>
      <c r="B93" s="164" t="s">
        <v>80</v>
      </c>
      <c r="C93" s="185" t="s">
        <v>81</v>
      </c>
      <c r="D93" s="165"/>
      <c r="E93" s="166"/>
      <c r="F93" s="167"/>
      <c r="G93" s="167">
        <f>SUMIF(AG94:AG102,"&lt;&gt;NOR",G94:G102)</f>
        <v>0</v>
      </c>
      <c r="H93" s="167"/>
      <c r="I93" s="167">
        <f>SUM(I94:I102)</f>
        <v>15550</v>
      </c>
      <c r="J93" s="167"/>
      <c r="K93" s="167">
        <f>SUM(K94:K102)</f>
        <v>3302.16</v>
      </c>
      <c r="L93" s="167"/>
      <c r="M93" s="167">
        <f>SUM(M94:M102)</f>
        <v>0</v>
      </c>
      <c r="N93" s="166"/>
      <c r="O93" s="166">
        <f>SUM(O94:O102)</f>
        <v>7.0000000000000007E-2</v>
      </c>
      <c r="P93" s="166"/>
      <c r="Q93" s="166">
        <f>SUM(Q94:Q102)</f>
        <v>0</v>
      </c>
      <c r="R93" s="167"/>
      <c r="S93" s="167"/>
      <c r="T93" s="168"/>
      <c r="U93" s="162"/>
      <c r="V93" s="162">
        <f>SUM(V94:V102)</f>
        <v>2.58</v>
      </c>
      <c r="W93" s="162"/>
      <c r="X93" s="162"/>
      <c r="Y93" s="162"/>
      <c r="AG93" t="s">
        <v>121</v>
      </c>
    </row>
    <row r="94" spans="1:60" ht="22.5" outlineLevel="1" x14ac:dyDescent="0.2">
      <c r="A94" s="170">
        <v>32</v>
      </c>
      <c r="B94" s="171" t="s">
        <v>248</v>
      </c>
      <c r="C94" s="186" t="s">
        <v>249</v>
      </c>
      <c r="D94" s="172" t="s">
        <v>124</v>
      </c>
      <c r="E94" s="173">
        <v>1</v>
      </c>
      <c r="F94" s="174">
        <v>0</v>
      </c>
      <c r="G94" s="175">
        <f>ROUND(E94*F94,2)</f>
        <v>0</v>
      </c>
      <c r="H94" s="174">
        <v>0</v>
      </c>
      <c r="I94" s="175">
        <f>ROUND(E94*H94,2)</f>
        <v>0</v>
      </c>
      <c r="J94" s="174">
        <v>861</v>
      </c>
      <c r="K94" s="175">
        <f>ROUND(E94*J94,2)</f>
        <v>861</v>
      </c>
      <c r="L94" s="175">
        <v>21</v>
      </c>
      <c r="M94" s="175">
        <f>G94*(1+L94/100)</f>
        <v>0</v>
      </c>
      <c r="N94" s="173">
        <v>0</v>
      </c>
      <c r="O94" s="173">
        <f>ROUND(E94*N94,2)</f>
        <v>0</v>
      </c>
      <c r="P94" s="173">
        <v>0</v>
      </c>
      <c r="Q94" s="173">
        <f>ROUND(E94*P94,2)</f>
        <v>0</v>
      </c>
      <c r="R94" s="175" t="s">
        <v>250</v>
      </c>
      <c r="S94" s="175" t="s">
        <v>126</v>
      </c>
      <c r="T94" s="176" t="s">
        <v>126</v>
      </c>
      <c r="U94" s="157">
        <v>1.63</v>
      </c>
      <c r="V94" s="157">
        <f>ROUND(E94*U94,2)</f>
        <v>1.63</v>
      </c>
      <c r="W94" s="157"/>
      <c r="X94" s="157" t="s">
        <v>127</v>
      </c>
      <c r="Y94" s="157" t="s">
        <v>128</v>
      </c>
      <c r="Z94" s="147"/>
      <c r="AA94" s="147"/>
      <c r="AB94" s="147"/>
      <c r="AC94" s="147"/>
      <c r="AD94" s="147"/>
      <c r="AE94" s="147"/>
      <c r="AF94" s="147"/>
      <c r="AG94" s="147" t="s">
        <v>129</v>
      </c>
      <c r="AH94" s="147"/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</row>
    <row r="95" spans="1:60" outlineLevel="2" x14ac:dyDescent="0.2">
      <c r="A95" s="154"/>
      <c r="B95" s="155"/>
      <c r="C95" s="323" t="s">
        <v>251</v>
      </c>
      <c r="D95" s="324"/>
      <c r="E95" s="324"/>
      <c r="F95" s="324"/>
      <c r="G95" s="324"/>
      <c r="H95" s="157"/>
      <c r="I95" s="157"/>
      <c r="J95" s="157"/>
      <c r="K95" s="157"/>
      <c r="L95" s="157"/>
      <c r="M95" s="157"/>
      <c r="N95" s="156"/>
      <c r="O95" s="156"/>
      <c r="P95" s="156"/>
      <c r="Q95" s="156"/>
      <c r="R95" s="157"/>
      <c r="S95" s="157"/>
      <c r="T95" s="157"/>
      <c r="U95" s="157"/>
      <c r="V95" s="157"/>
      <c r="W95" s="157"/>
      <c r="X95" s="157"/>
      <c r="Y95" s="157"/>
      <c r="Z95" s="147"/>
      <c r="AA95" s="147"/>
      <c r="AB95" s="147"/>
      <c r="AC95" s="147"/>
      <c r="AD95" s="147"/>
      <c r="AE95" s="147"/>
      <c r="AF95" s="147"/>
      <c r="AG95" s="147" t="s">
        <v>222</v>
      </c>
      <c r="AH95" s="147"/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  <row r="96" spans="1:60" outlineLevel="2" x14ac:dyDescent="0.2">
      <c r="A96" s="154"/>
      <c r="B96" s="155"/>
      <c r="C96" s="187" t="s">
        <v>155</v>
      </c>
      <c r="D96" s="158"/>
      <c r="E96" s="159">
        <v>1</v>
      </c>
      <c r="F96" s="157"/>
      <c r="G96" s="157"/>
      <c r="H96" s="157"/>
      <c r="I96" s="157"/>
      <c r="J96" s="157"/>
      <c r="K96" s="157"/>
      <c r="L96" s="157"/>
      <c r="M96" s="157"/>
      <c r="N96" s="156"/>
      <c r="O96" s="156"/>
      <c r="P96" s="156"/>
      <c r="Q96" s="156"/>
      <c r="R96" s="157"/>
      <c r="S96" s="157"/>
      <c r="T96" s="157"/>
      <c r="U96" s="157"/>
      <c r="V96" s="157"/>
      <c r="W96" s="157"/>
      <c r="X96" s="157"/>
      <c r="Y96" s="157"/>
      <c r="Z96" s="147"/>
      <c r="AA96" s="147"/>
      <c r="AB96" s="147"/>
      <c r="AC96" s="147"/>
      <c r="AD96" s="147"/>
      <c r="AE96" s="147"/>
      <c r="AF96" s="147"/>
      <c r="AG96" s="147" t="s">
        <v>133</v>
      </c>
      <c r="AH96" s="147">
        <v>0</v>
      </c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</row>
    <row r="97" spans="1:60" outlineLevel="1" x14ac:dyDescent="0.2">
      <c r="A97" s="170">
        <v>33</v>
      </c>
      <c r="B97" s="171" t="s">
        <v>252</v>
      </c>
      <c r="C97" s="186" t="s">
        <v>253</v>
      </c>
      <c r="D97" s="172" t="s">
        <v>124</v>
      </c>
      <c r="E97" s="173">
        <v>1</v>
      </c>
      <c r="F97" s="174">
        <v>0</v>
      </c>
      <c r="G97" s="175">
        <f>ROUND(E97*F97,2)</f>
        <v>0</v>
      </c>
      <c r="H97" s="174">
        <v>0</v>
      </c>
      <c r="I97" s="175">
        <f>ROUND(E97*H97,2)</f>
        <v>0</v>
      </c>
      <c r="J97" s="174">
        <v>2350</v>
      </c>
      <c r="K97" s="175">
        <f>ROUND(E97*J97,2)</f>
        <v>2350</v>
      </c>
      <c r="L97" s="175">
        <v>21</v>
      </c>
      <c r="M97" s="175">
        <f>G97*(1+L97/100)</f>
        <v>0</v>
      </c>
      <c r="N97" s="173">
        <v>0</v>
      </c>
      <c r="O97" s="173">
        <f>ROUND(E97*N97,2)</f>
        <v>0</v>
      </c>
      <c r="P97" s="173">
        <v>0</v>
      </c>
      <c r="Q97" s="173">
        <f>ROUND(E97*P97,2)</f>
        <v>0</v>
      </c>
      <c r="R97" s="175"/>
      <c r="S97" s="175" t="s">
        <v>177</v>
      </c>
      <c r="T97" s="176" t="s">
        <v>178</v>
      </c>
      <c r="U97" s="157">
        <v>0.78</v>
      </c>
      <c r="V97" s="157">
        <f>ROUND(E97*U97,2)</f>
        <v>0.78</v>
      </c>
      <c r="W97" s="157"/>
      <c r="X97" s="157" t="s">
        <v>127</v>
      </c>
      <c r="Y97" s="157" t="s">
        <v>128</v>
      </c>
      <c r="Z97" s="147"/>
      <c r="AA97" s="147"/>
      <c r="AB97" s="147"/>
      <c r="AC97" s="147"/>
      <c r="AD97" s="147"/>
      <c r="AE97" s="147"/>
      <c r="AF97" s="147"/>
      <c r="AG97" s="147" t="s">
        <v>129</v>
      </c>
      <c r="AH97" s="147"/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</row>
    <row r="98" spans="1:60" outlineLevel="2" x14ac:dyDescent="0.2">
      <c r="A98" s="154"/>
      <c r="B98" s="155"/>
      <c r="C98" s="187" t="s">
        <v>155</v>
      </c>
      <c r="D98" s="158"/>
      <c r="E98" s="159">
        <v>1</v>
      </c>
      <c r="F98" s="157"/>
      <c r="G98" s="157"/>
      <c r="H98" s="157"/>
      <c r="I98" s="157"/>
      <c r="J98" s="157"/>
      <c r="K98" s="157"/>
      <c r="L98" s="157"/>
      <c r="M98" s="157"/>
      <c r="N98" s="156"/>
      <c r="O98" s="156"/>
      <c r="P98" s="156"/>
      <c r="Q98" s="156"/>
      <c r="R98" s="157"/>
      <c r="S98" s="157"/>
      <c r="T98" s="157"/>
      <c r="U98" s="157"/>
      <c r="V98" s="157"/>
      <c r="W98" s="157"/>
      <c r="X98" s="157"/>
      <c r="Y98" s="157"/>
      <c r="Z98" s="147"/>
      <c r="AA98" s="147"/>
      <c r="AB98" s="147"/>
      <c r="AC98" s="147"/>
      <c r="AD98" s="147"/>
      <c r="AE98" s="147"/>
      <c r="AF98" s="147"/>
      <c r="AG98" s="147" t="s">
        <v>133</v>
      </c>
      <c r="AH98" s="147">
        <v>0</v>
      </c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outlineLevel="1" x14ac:dyDescent="0.2">
      <c r="A99" s="170">
        <v>34</v>
      </c>
      <c r="B99" s="171" t="s">
        <v>254</v>
      </c>
      <c r="C99" s="186" t="s">
        <v>255</v>
      </c>
      <c r="D99" s="172" t="s">
        <v>124</v>
      </c>
      <c r="E99" s="173">
        <v>1</v>
      </c>
      <c r="F99" s="174">
        <v>0</v>
      </c>
      <c r="G99" s="175">
        <f>ROUND(E99*F99,2)</f>
        <v>0</v>
      </c>
      <c r="H99" s="174">
        <v>15550</v>
      </c>
      <c r="I99" s="175">
        <f>ROUND(E99*H99,2)</f>
        <v>15550</v>
      </c>
      <c r="J99" s="174">
        <v>0</v>
      </c>
      <c r="K99" s="175">
        <f>ROUND(E99*J99,2)</f>
        <v>0</v>
      </c>
      <c r="L99" s="175">
        <v>21</v>
      </c>
      <c r="M99" s="175">
        <f>G99*(1+L99/100)</f>
        <v>0</v>
      </c>
      <c r="N99" s="173">
        <v>7.0999999999999994E-2</v>
      </c>
      <c r="O99" s="173">
        <f>ROUND(E99*N99,2)</f>
        <v>7.0000000000000007E-2</v>
      </c>
      <c r="P99" s="173">
        <v>0</v>
      </c>
      <c r="Q99" s="173">
        <f>ROUND(E99*P99,2)</f>
        <v>0</v>
      </c>
      <c r="R99" s="175"/>
      <c r="S99" s="175" t="s">
        <v>177</v>
      </c>
      <c r="T99" s="176" t="s">
        <v>178</v>
      </c>
      <c r="U99" s="157">
        <v>0</v>
      </c>
      <c r="V99" s="157">
        <f>ROUND(E99*U99,2)</f>
        <v>0</v>
      </c>
      <c r="W99" s="157"/>
      <c r="X99" s="157" t="s">
        <v>159</v>
      </c>
      <c r="Y99" s="157" t="s">
        <v>128</v>
      </c>
      <c r="Z99" s="147"/>
      <c r="AA99" s="147"/>
      <c r="AB99" s="147"/>
      <c r="AC99" s="147"/>
      <c r="AD99" s="147"/>
      <c r="AE99" s="147"/>
      <c r="AF99" s="147"/>
      <c r="AG99" s="147" t="s">
        <v>160</v>
      </c>
      <c r="AH99" s="147"/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</row>
    <row r="100" spans="1:60" outlineLevel="2" x14ac:dyDescent="0.2">
      <c r="A100" s="154"/>
      <c r="B100" s="155"/>
      <c r="C100" s="187" t="s">
        <v>155</v>
      </c>
      <c r="D100" s="158"/>
      <c r="E100" s="159">
        <v>1</v>
      </c>
      <c r="F100" s="157"/>
      <c r="G100" s="157"/>
      <c r="H100" s="157"/>
      <c r="I100" s="157"/>
      <c r="J100" s="157"/>
      <c r="K100" s="157"/>
      <c r="L100" s="157"/>
      <c r="M100" s="157"/>
      <c r="N100" s="156"/>
      <c r="O100" s="156"/>
      <c r="P100" s="156"/>
      <c r="Q100" s="156"/>
      <c r="R100" s="157"/>
      <c r="S100" s="157"/>
      <c r="T100" s="157"/>
      <c r="U100" s="157"/>
      <c r="V100" s="157"/>
      <c r="W100" s="157"/>
      <c r="X100" s="157"/>
      <c r="Y100" s="157"/>
      <c r="Z100" s="147"/>
      <c r="AA100" s="147"/>
      <c r="AB100" s="147"/>
      <c r="AC100" s="147"/>
      <c r="AD100" s="147"/>
      <c r="AE100" s="147"/>
      <c r="AF100" s="147"/>
      <c r="AG100" s="147" t="s">
        <v>133</v>
      </c>
      <c r="AH100" s="147">
        <v>0</v>
      </c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0" outlineLevel="1" x14ac:dyDescent="0.2">
      <c r="A101" s="170">
        <v>35</v>
      </c>
      <c r="B101" s="171" t="s">
        <v>256</v>
      </c>
      <c r="C101" s="186" t="s">
        <v>257</v>
      </c>
      <c r="D101" s="172" t="s">
        <v>196</v>
      </c>
      <c r="E101" s="173">
        <v>7.0999999999999994E-2</v>
      </c>
      <c r="F101" s="174">
        <v>0</v>
      </c>
      <c r="G101" s="175">
        <f>ROUND(E101*F101,2)</f>
        <v>0</v>
      </c>
      <c r="H101" s="174">
        <v>0</v>
      </c>
      <c r="I101" s="175">
        <f>ROUND(E101*H101,2)</f>
        <v>0</v>
      </c>
      <c r="J101" s="174">
        <v>1284</v>
      </c>
      <c r="K101" s="175">
        <f>ROUND(E101*J101,2)</f>
        <v>91.16</v>
      </c>
      <c r="L101" s="175">
        <v>21</v>
      </c>
      <c r="M101" s="175">
        <f>G101*(1+L101/100)</f>
        <v>0</v>
      </c>
      <c r="N101" s="173">
        <v>0</v>
      </c>
      <c r="O101" s="173">
        <f>ROUND(E101*N101,2)</f>
        <v>0</v>
      </c>
      <c r="P101" s="173">
        <v>0</v>
      </c>
      <c r="Q101" s="173">
        <f>ROUND(E101*P101,2)</f>
        <v>0</v>
      </c>
      <c r="R101" s="175" t="s">
        <v>250</v>
      </c>
      <c r="S101" s="175" t="s">
        <v>126</v>
      </c>
      <c r="T101" s="176" t="s">
        <v>126</v>
      </c>
      <c r="U101" s="157">
        <v>2.4209999999999998</v>
      </c>
      <c r="V101" s="157">
        <f>ROUND(E101*U101,2)</f>
        <v>0.17</v>
      </c>
      <c r="W101" s="157"/>
      <c r="X101" s="157" t="s">
        <v>197</v>
      </c>
      <c r="Y101" s="157" t="s">
        <v>128</v>
      </c>
      <c r="Z101" s="147"/>
      <c r="AA101" s="147"/>
      <c r="AB101" s="147"/>
      <c r="AC101" s="147"/>
      <c r="AD101" s="147"/>
      <c r="AE101" s="147"/>
      <c r="AF101" s="147"/>
      <c r="AG101" s="147" t="s">
        <v>198</v>
      </c>
      <c r="AH101" s="147"/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0" outlineLevel="2" x14ac:dyDescent="0.2">
      <c r="A102" s="154"/>
      <c r="B102" s="155"/>
      <c r="C102" s="325" t="s">
        <v>213</v>
      </c>
      <c r="D102" s="326"/>
      <c r="E102" s="326"/>
      <c r="F102" s="326"/>
      <c r="G102" s="326"/>
      <c r="H102" s="157"/>
      <c r="I102" s="157"/>
      <c r="J102" s="157"/>
      <c r="K102" s="157"/>
      <c r="L102" s="157"/>
      <c r="M102" s="157"/>
      <c r="N102" s="156"/>
      <c r="O102" s="156"/>
      <c r="P102" s="156"/>
      <c r="Q102" s="156"/>
      <c r="R102" s="157"/>
      <c r="S102" s="157"/>
      <c r="T102" s="157"/>
      <c r="U102" s="157"/>
      <c r="V102" s="157"/>
      <c r="W102" s="157"/>
      <c r="X102" s="157"/>
      <c r="Y102" s="157"/>
      <c r="Z102" s="147"/>
      <c r="AA102" s="147"/>
      <c r="AB102" s="147"/>
      <c r="AC102" s="147"/>
      <c r="AD102" s="147"/>
      <c r="AE102" s="147"/>
      <c r="AF102" s="147"/>
      <c r="AG102" s="147" t="s">
        <v>131</v>
      </c>
      <c r="AH102" s="147"/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</row>
    <row r="103" spans="1:60" x14ac:dyDescent="0.2">
      <c r="A103" s="163" t="s">
        <v>120</v>
      </c>
      <c r="B103" s="164" t="s">
        <v>82</v>
      </c>
      <c r="C103" s="185" t="s">
        <v>83</v>
      </c>
      <c r="D103" s="165"/>
      <c r="E103" s="166"/>
      <c r="F103" s="167"/>
      <c r="G103" s="167">
        <f>SUMIF(AG104:AG106,"&lt;&gt;NOR",G104:G106)</f>
        <v>0</v>
      </c>
      <c r="H103" s="167"/>
      <c r="I103" s="167">
        <f>SUM(I104:I106)</f>
        <v>0</v>
      </c>
      <c r="J103" s="167"/>
      <c r="K103" s="167">
        <f>SUM(K104:K106)</f>
        <v>650</v>
      </c>
      <c r="L103" s="167"/>
      <c r="M103" s="167">
        <f>SUM(M104:M106)</f>
        <v>0</v>
      </c>
      <c r="N103" s="166"/>
      <c r="O103" s="166">
        <f>SUM(O104:O106)</f>
        <v>0</v>
      </c>
      <c r="P103" s="166"/>
      <c r="Q103" s="166">
        <f>SUM(Q104:Q106)</f>
        <v>0</v>
      </c>
      <c r="R103" s="167"/>
      <c r="S103" s="167"/>
      <c r="T103" s="168"/>
      <c r="U103" s="162"/>
      <c r="V103" s="162">
        <f>SUM(V104:V106)</f>
        <v>1.21</v>
      </c>
      <c r="W103" s="162"/>
      <c r="X103" s="162"/>
      <c r="Y103" s="162"/>
      <c r="AG103" t="s">
        <v>121</v>
      </c>
    </row>
    <row r="104" spans="1:60" outlineLevel="1" x14ac:dyDescent="0.2">
      <c r="A104" s="170">
        <v>36</v>
      </c>
      <c r="B104" s="171" t="s">
        <v>258</v>
      </c>
      <c r="C104" s="186" t="s">
        <v>259</v>
      </c>
      <c r="D104" s="172" t="s">
        <v>260</v>
      </c>
      <c r="E104" s="173">
        <v>1</v>
      </c>
      <c r="F104" s="174">
        <v>0</v>
      </c>
      <c r="G104" s="175">
        <f>ROUND(E104*F104,2)</f>
        <v>0</v>
      </c>
      <c r="H104" s="174">
        <v>0</v>
      </c>
      <c r="I104" s="175">
        <f>ROUND(E104*H104,2)</f>
        <v>0</v>
      </c>
      <c r="J104" s="174">
        <v>650</v>
      </c>
      <c r="K104" s="175">
        <f>ROUND(E104*J104,2)</f>
        <v>650</v>
      </c>
      <c r="L104" s="175">
        <v>21</v>
      </c>
      <c r="M104" s="175">
        <f>G104*(1+L104/100)</f>
        <v>0</v>
      </c>
      <c r="N104" s="173">
        <v>2.7999999999999998E-4</v>
      </c>
      <c r="O104" s="173">
        <f>ROUND(E104*N104,2)</f>
        <v>0</v>
      </c>
      <c r="P104" s="173">
        <v>0</v>
      </c>
      <c r="Q104" s="173">
        <f>ROUND(E104*P104,2)</f>
        <v>0</v>
      </c>
      <c r="R104" s="175"/>
      <c r="S104" s="175" t="s">
        <v>177</v>
      </c>
      <c r="T104" s="176" t="s">
        <v>178</v>
      </c>
      <c r="U104" s="157">
        <v>1.2145999999999999</v>
      </c>
      <c r="V104" s="157">
        <f>ROUND(E104*U104,2)</f>
        <v>1.21</v>
      </c>
      <c r="W104" s="157"/>
      <c r="X104" s="157" t="s">
        <v>127</v>
      </c>
      <c r="Y104" s="157" t="s">
        <v>128</v>
      </c>
      <c r="Z104" s="147"/>
      <c r="AA104" s="147"/>
      <c r="AB104" s="147"/>
      <c r="AC104" s="147"/>
      <c r="AD104" s="147"/>
      <c r="AE104" s="147"/>
      <c r="AF104" s="147"/>
      <c r="AG104" s="147" t="s">
        <v>129</v>
      </c>
      <c r="AH104" s="147"/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</row>
    <row r="105" spans="1:60" outlineLevel="2" x14ac:dyDescent="0.2">
      <c r="A105" s="154"/>
      <c r="B105" s="155"/>
      <c r="C105" s="323" t="s">
        <v>261</v>
      </c>
      <c r="D105" s="324"/>
      <c r="E105" s="324"/>
      <c r="F105" s="324"/>
      <c r="G105" s="324"/>
      <c r="H105" s="157"/>
      <c r="I105" s="157"/>
      <c r="J105" s="157"/>
      <c r="K105" s="157"/>
      <c r="L105" s="157"/>
      <c r="M105" s="157"/>
      <c r="N105" s="156"/>
      <c r="O105" s="156"/>
      <c r="P105" s="156"/>
      <c r="Q105" s="156"/>
      <c r="R105" s="157"/>
      <c r="S105" s="157"/>
      <c r="T105" s="157"/>
      <c r="U105" s="157"/>
      <c r="V105" s="157"/>
      <c r="W105" s="157"/>
      <c r="X105" s="157"/>
      <c r="Y105" s="157"/>
      <c r="Z105" s="147"/>
      <c r="AA105" s="147"/>
      <c r="AB105" s="147"/>
      <c r="AC105" s="147"/>
      <c r="AD105" s="147"/>
      <c r="AE105" s="147"/>
      <c r="AF105" s="147"/>
      <c r="AG105" s="147" t="s">
        <v>222</v>
      </c>
      <c r="AH105" s="147"/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0" outlineLevel="2" x14ac:dyDescent="0.2">
      <c r="A106" s="154"/>
      <c r="B106" s="155"/>
      <c r="C106" s="187" t="s">
        <v>155</v>
      </c>
      <c r="D106" s="158"/>
      <c r="E106" s="159">
        <v>1</v>
      </c>
      <c r="F106" s="157"/>
      <c r="G106" s="157"/>
      <c r="H106" s="157"/>
      <c r="I106" s="157"/>
      <c r="J106" s="157"/>
      <c r="K106" s="157"/>
      <c r="L106" s="157"/>
      <c r="M106" s="157"/>
      <c r="N106" s="156"/>
      <c r="O106" s="156"/>
      <c r="P106" s="156"/>
      <c r="Q106" s="156"/>
      <c r="R106" s="157"/>
      <c r="S106" s="157"/>
      <c r="T106" s="157"/>
      <c r="U106" s="157"/>
      <c r="V106" s="157"/>
      <c r="W106" s="157"/>
      <c r="X106" s="157"/>
      <c r="Y106" s="157"/>
      <c r="Z106" s="147"/>
      <c r="AA106" s="147"/>
      <c r="AB106" s="147"/>
      <c r="AC106" s="147"/>
      <c r="AD106" s="147"/>
      <c r="AE106" s="147"/>
      <c r="AF106" s="147"/>
      <c r="AG106" s="147" t="s">
        <v>133</v>
      </c>
      <c r="AH106" s="147">
        <v>0</v>
      </c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</row>
    <row r="107" spans="1:60" x14ac:dyDescent="0.2">
      <c r="A107" s="163" t="s">
        <v>120</v>
      </c>
      <c r="B107" s="164" t="s">
        <v>84</v>
      </c>
      <c r="C107" s="185" t="s">
        <v>85</v>
      </c>
      <c r="D107" s="165"/>
      <c r="E107" s="166"/>
      <c r="F107" s="167"/>
      <c r="G107" s="167">
        <f>SUMIF(AG108:AG116,"&lt;&gt;NOR",G108:G116)</f>
        <v>0</v>
      </c>
      <c r="H107" s="167"/>
      <c r="I107" s="167">
        <f>SUM(I108:I116)</f>
        <v>500.44999999999993</v>
      </c>
      <c r="J107" s="167"/>
      <c r="K107" s="167">
        <f>SUM(K108:K116)</f>
        <v>3382.38</v>
      </c>
      <c r="L107" s="167"/>
      <c r="M107" s="167">
        <f>SUM(M108:M116)</f>
        <v>0</v>
      </c>
      <c r="N107" s="166"/>
      <c r="O107" s="166">
        <f>SUM(O108:O116)</f>
        <v>0.01</v>
      </c>
      <c r="P107" s="166"/>
      <c r="Q107" s="166">
        <f>SUM(Q108:Q116)</f>
        <v>0</v>
      </c>
      <c r="R107" s="167"/>
      <c r="S107" s="167"/>
      <c r="T107" s="168"/>
      <c r="U107" s="162"/>
      <c r="V107" s="162">
        <f>SUM(V108:V116)</f>
        <v>2.41</v>
      </c>
      <c r="W107" s="162"/>
      <c r="X107" s="162"/>
      <c r="Y107" s="162"/>
      <c r="AG107" t="s">
        <v>121</v>
      </c>
    </row>
    <row r="108" spans="1:60" outlineLevel="1" x14ac:dyDescent="0.2">
      <c r="A108" s="170">
        <v>37</v>
      </c>
      <c r="B108" s="171" t="s">
        <v>262</v>
      </c>
      <c r="C108" s="186" t="s">
        <v>263</v>
      </c>
      <c r="D108" s="172" t="s">
        <v>136</v>
      </c>
      <c r="E108" s="173">
        <v>15.9</v>
      </c>
      <c r="F108" s="174">
        <v>0</v>
      </c>
      <c r="G108" s="175">
        <f>ROUND(E108*F108,2)</f>
        <v>0</v>
      </c>
      <c r="H108" s="174">
        <v>0.11</v>
      </c>
      <c r="I108" s="175">
        <f>ROUND(E108*H108,2)</f>
        <v>1.75</v>
      </c>
      <c r="J108" s="174">
        <v>25.09</v>
      </c>
      <c r="K108" s="175">
        <f>ROUND(E108*J108,2)</f>
        <v>398.93</v>
      </c>
      <c r="L108" s="175">
        <v>21</v>
      </c>
      <c r="M108" s="175">
        <f>G108*(1+L108/100)</f>
        <v>0</v>
      </c>
      <c r="N108" s="173">
        <v>0</v>
      </c>
      <c r="O108" s="173">
        <f>ROUND(E108*N108,2)</f>
        <v>0</v>
      </c>
      <c r="P108" s="173">
        <v>0</v>
      </c>
      <c r="Q108" s="173">
        <f>ROUND(E108*P108,2)</f>
        <v>0</v>
      </c>
      <c r="R108" s="175" t="s">
        <v>264</v>
      </c>
      <c r="S108" s="175" t="s">
        <v>126</v>
      </c>
      <c r="T108" s="176" t="s">
        <v>126</v>
      </c>
      <c r="U108" s="157">
        <v>4.3220000000000001E-2</v>
      </c>
      <c r="V108" s="157">
        <f>ROUND(E108*U108,2)</f>
        <v>0.69</v>
      </c>
      <c r="W108" s="157"/>
      <c r="X108" s="157" t="s">
        <v>127</v>
      </c>
      <c r="Y108" s="157" t="s">
        <v>128</v>
      </c>
      <c r="Z108" s="147"/>
      <c r="AA108" s="147"/>
      <c r="AB108" s="147"/>
      <c r="AC108" s="147"/>
      <c r="AD108" s="147"/>
      <c r="AE108" s="147"/>
      <c r="AF108" s="147"/>
      <c r="AG108" s="147" t="s">
        <v>129</v>
      </c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</row>
    <row r="109" spans="1:60" outlineLevel="2" x14ac:dyDescent="0.2">
      <c r="A109" s="154"/>
      <c r="B109" s="155"/>
      <c r="C109" s="187" t="s">
        <v>145</v>
      </c>
      <c r="D109" s="158"/>
      <c r="E109" s="159">
        <v>15.9</v>
      </c>
      <c r="F109" s="157"/>
      <c r="G109" s="157"/>
      <c r="H109" s="157"/>
      <c r="I109" s="157"/>
      <c r="J109" s="157"/>
      <c r="K109" s="157"/>
      <c r="L109" s="157"/>
      <c r="M109" s="157"/>
      <c r="N109" s="156"/>
      <c r="O109" s="156"/>
      <c r="P109" s="156"/>
      <c r="Q109" s="156"/>
      <c r="R109" s="157"/>
      <c r="S109" s="157"/>
      <c r="T109" s="157"/>
      <c r="U109" s="157"/>
      <c r="V109" s="157"/>
      <c r="W109" s="157"/>
      <c r="X109" s="157"/>
      <c r="Y109" s="157"/>
      <c r="Z109" s="147"/>
      <c r="AA109" s="147"/>
      <c r="AB109" s="147"/>
      <c r="AC109" s="147"/>
      <c r="AD109" s="147"/>
      <c r="AE109" s="147"/>
      <c r="AF109" s="147"/>
      <c r="AG109" s="147" t="s">
        <v>133</v>
      </c>
      <c r="AH109" s="147">
        <v>0</v>
      </c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60" outlineLevel="1" x14ac:dyDescent="0.2">
      <c r="A110" s="170">
        <v>38</v>
      </c>
      <c r="B110" s="171" t="s">
        <v>265</v>
      </c>
      <c r="C110" s="186" t="s">
        <v>266</v>
      </c>
      <c r="D110" s="172" t="s">
        <v>136</v>
      </c>
      <c r="E110" s="173">
        <v>12.8</v>
      </c>
      <c r="F110" s="174">
        <v>0</v>
      </c>
      <c r="G110" s="175">
        <f>ROUND(E110*F110,2)</f>
        <v>0</v>
      </c>
      <c r="H110" s="174">
        <v>7.27</v>
      </c>
      <c r="I110" s="175">
        <f>ROUND(E110*H110,2)</f>
        <v>93.06</v>
      </c>
      <c r="J110" s="174">
        <v>17.73</v>
      </c>
      <c r="K110" s="175">
        <f>ROUND(E110*J110,2)</f>
        <v>226.94</v>
      </c>
      <c r="L110" s="175">
        <v>21</v>
      </c>
      <c r="M110" s="175">
        <f>G110*(1+L110/100)</f>
        <v>0</v>
      </c>
      <c r="N110" s="173">
        <v>1.7000000000000001E-4</v>
      </c>
      <c r="O110" s="173">
        <f>ROUND(E110*N110,2)</f>
        <v>0</v>
      </c>
      <c r="P110" s="173">
        <v>0</v>
      </c>
      <c r="Q110" s="173">
        <f>ROUND(E110*P110,2)</f>
        <v>0</v>
      </c>
      <c r="R110" s="175" t="s">
        <v>264</v>
      </c>
      <c r="S110" s="175" t="s">
        <v>126</v>
      </c>
      <c r="T110" s="176" t="s">
        <v>126</v>
      </c>
      <c r="U110" s="157">
        <v>3.2480000000000002E-2</v>
      </c>
      <c r="V110" s="157">
        <f>ROUND(E110*U110,2)</f>
        <v>0.42</v>
      </c>
      <c r="W110" s="157"/>
      <c r="X110" s="157" t="s">
        <v>127</v>
      </c>
      <c r="Y110" s="157" t="s">
        <v>128</v>
      </c>
      <c r="Z110" s="147"/>
      <c r="AA110" s="147"/>
      <c r="AB110" s="147"/>
      <c r="AC110" s="147"/>
      <c r="AD110" s="147"/>
      <c r="AE110" s="147"/>
      <c r="AF110" s="147"/>
      <c r="AG110" s="147" t="s">
        <v>267</v>
      </c>
      <c r="AH110" s="147"/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</row>
    <row r="111" spans="1:60" outlineLevel="2" x14ac:dyDescent="0.2">
      <c r="A111" s="154"/>
      <c r="B111" s="155"/>
      <c r="C111" s="187" t="s">
        <v>149</v>
      </c>
      <c r="D111" s="158"/>
      <c r="E111" s="159">
        <v>12.8</v>
      </c>
      <c r="F111" s="157"/>
      <c r="G111" s="157"/>
      <c r="H111" s="157"/>
      <c r="I111" s="157"/>
      <c r="J111" s="157"/>
      <c r="K111" s="157"/>
      <c r="L111" s="157"/>
      <c r="M111" s="157"/>
      <c r="N111" s="156"/>
      <c r="O111" s="156"/>
      <c r="P111" s="156"/>
      <c r="Q111" s="156"/>
      <c r="R111" s="157"/>
      <c r="S111" s="157"/>
      <c r="T111" s="157"/>
      <c r="U111" s="157"/>
      <c r="V111" s="157"/>
      <c r="W111" s="157"/>
      <c r="X111" s="157"/>
      <c r="Y111" s="157"/>
      <c r="Z111" s="147"/>
      <c r="AA111" s="147"/>
      <c r="AB111" s="147"/>
      <c r="AC111" s="147"/>
      <c r="AD111" s="147"/>
      <c r="AE111" s="147"/>
      <c r="AF111" s="147"/>
      <c r="AG111" s="147" t="s">
        <v>133</v>
      </c>
      <c r="AH111" s="147">
        <v>0</v>
      </c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</row>
    <row r="112" spans="1:60" outlineLevel="1" x14ac:dyDescent="0.2">
      <c r="A112" s="170">
        <v>39</v>
      </c>
      <c r="B112" s="171" t="s">
        <v>268</v>
      </c>
      <c r="C112" s="186" t="s">
        <v>269</v>
      </c>
      <c r="D112" s="172" t="s">
        <v>136</v>
      </c>
      <c r="E112" s="173">
        <v>12.8</v>
      </c>
      <c r="F112" s="174">
        <v>0</v>
      </c>
      <c r="G112" s="175">
        <f>ROUND(E112*F112,2)</f>
        <v>0</v>
      </c>
      <c r="H112" s="174">
        <v>19.53</v>
      </c>
      <c r="I112" s="175">
        <f>ROUND(E112*H112,2)</f>
        <v>249.98</v>
      </c>
      <c r="J112" s="174">
        <v>55.47</v>
      </c>
      <c r="K112" s="175">
        <f>ROUND(E112*J112,2)</f>
        <v>710.02</v>
      </c>
      <c r="L112" s="175">
        <v>21</v>
      </c>
      <c r="M112" s="175">
        <f>G112*(1+L112/100)</f>
        <v>0</v>
      </c>
      <c r="N112" s="173">
        <v>4.6000000000000001E-4</v>
      </c>
      <c r="O112" s="173">
        <f>ROUND(E112*N112,2)</f>
        <v>0.01</v>
      </c>
      <c r="P112" s="173">
        <v>0</v>
      </c>
      <c r="Q112" s="173">
        <f>ROUND(E112*P112,2)</f>
        <v>0</v>
      </c>
      <c r="R112" s="175" t="s">
        <v>264</v>
      </c>
      <c r="S112" s="175" t="s">
        <v>126</v>
      </c>
      <c r="T112" s="176" t="s">
        <v>126</v>
      </c>
      <c r="U112" s="157">
        <v>0.10191</v>
      </c>
      <c r="V112" s="157">
        <f>ROUND(E112*U112,2)</f>
        <v>1.3</v>
      </c>
      <c r="W112" s="157"/>
      <c r="X112" s="157" t="s">
        <v>127</v>
      </c>
      <c r="Y112" s="157" t="s">
        <v>128</v>
      </c>
      <c r="Z112" s="147"/>
      <c r="AA112" s="147"/>
      <c r="AB112" s="147"/>
      <c r="AC112" s="147"/>
      <c r="AD112" s="147"/>
      <c r="AE112" s="147"/>
      <c r="AF112" s="147"/>
      <c r="AG112" s="147" t="s">
        <v>267</v>
      </c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</row>
    <row r="113" spans="1:60" outlineLevel="2" x14ac:dyDescent="0.2">
      <c r="A113" s="154"/>
      <c r="B113" s="155"/>
      <c r="C113" s="187" t="s">
        <v>149</v>
      </c>
      <c r="D113" s="158"/>
      <c r="E113" s="159">
        <v>12.8</v>
      </c>
      <c r="F113" s="157"/>
      <c r="G113" s="157"/>
      <c r="H113" s="157"/>
      <c r="I113" s="157"/>
      <c r="J113" s="157"/>
      <c r="K113" s="157"/>
      <c r="L113" s="157"/>
      <c r="M113" s="157"/>
      <c r="N113" s="156"/>
      <c r="O113" s="156"/>
      <c r="P113" s="156"/>
      <c r="Q113" s="156"/>
      <c r="R113" s="157"/>
      <c r="S113" s="157"/>
      <c r="T113" s="157"/>
      <c r="U113" s="157"/>
      <c r="V113" s="157"/>
      <c r="W113" s="157"/>
      <c r="X113" s="157"/>
      <c r="Y113" s="157"/>
      <c r="Z113" s="147"/>
      <c r="AA113" s="147"/>
      <c r="AB113" s="147"/>
      <c r="AC113" s="147"/>
      <c r="AD113" s="147"/>
      <c r="AE113" s="147"/>
      <c r="AF113" s="147"/>
      <c r="AG113" s="147" t="s">
        <v>133</v>
      </c>
      <c r="AH113" s="147">
        <v>0</v>
      </c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  <c r="BG113" s="147"/>
      <c r="BH113" s="147"/>
    </row>
    <row r="114" spans="1:60" outlineLevel="1" x14ac:dyDescent="0.2">
      <c r="A114" s="170">
        <v>40</v>
      </c>
      <c r="B114" s="171" t="s">
        <v>270</v>
      </c>
      <c r="C114" s="186" t="s">
        <v>271</v>
      </c>
      <c r="D114" s="172" t="s">
        <v>136</v>
      </c>
      <c r="E114" s="173">
        <v>15.9</v>
      </c>
      <c r="F114" s="174">
        <v>0</v>
      </c>
      <c r="G114" s="175">
        <f>ROUND(E114*F114,2)</f>
        <v>0</v>
      </c>
      <c r="H114" s="174">
        <v>9.7899999999999991</v>
      </c>
      <c r="I114" s="175">
        <f>ROUND(E114*H114,2)</f>
        <v>155.66</v>
      </c>
      <c r="J114" s="174">
        <v>128.71</v>
      </c>
      <c r="K114" s="175">
        <f>ROUND(E114*J114,2)</f>
        <v>2046.49</v>
      </c>
      <c r="L114" s="175">
        <v>21</v>
      </c>
      <c r="M114" s="175">
        <f>G114*(1+L114/100)</f>
        <v>0</v>
      </c>
      <c r="N114" s="173">
        <v>2.5999999999999998E-4</v>
      </c>
      <c r="O114" s="173">
        <f>ROUND(E114*N114,2)</f>
        <v>0</v>
      </c>
      <c r="P114" s="173">
        <v>0</v>
      </c>
      <c r="Q114" s="173">
        <f>ROUND(E114*P114,2)</f>
        <v>0</v>
      </c>
      <c r="R114" s="175" t="s">
        <v>272</v>
      </c>
      <c r="S114" s="175" t="s">
        <v>126</v>
      </c>
      <c r="T114" s="176" t="s">
        <v>126</v>
      </c>
      <c r="U114" s="157">
        <v>0</v>
      </c>
      <c r="V114" s="157">
        <f>ROUND(E114*U114,2)</f>
        <v>0</v>
      </c>
      <c r="W114" s="157"/>
      <c r="X114" s="157" t="s">
        <v>273</v>
      </c>
      <c r="Y114" s="157" t="s">
        <v>128</v>
      </c>
      <c r="Z114" s="147"/>
      <c r="AA114" s="147"/>
      <c r="AB114" s="147"/>
      <c r="AC114" s="147"/>
      <c r="AD114" s="147"/>
      <c r="AE114" s="147"/>
      <c r="AF114" s="147"/>
      <c r="AG114" s="147" t="s">
        <v>274</v>
      </c>
      <c r="AH114" s="147"/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</row>
    <row r="115" spans="1:60" ht="22.5" outlineLevel="2" x14ac:dyDescent="0.2">
      <c r="A115" s="154"/>
      <c r="B115" s="155"/>
      <c r="C115" s="325" t="s">
        <v>275</v>
      </c>
      <c r="D115" s="326"/>
      <c r="E115" s="326"/>
      <c r="F115" s="326"/>
      <c r="G115" s="326"/>
      <c r="H115" s="157"/>
      <c r="I115" s="157"/>
      <c r="J115" s="157"/>
      <c r="K115" s="157"/>
      <c r="L115" s="157"/>
      <c r="M115" s="157"/>
      <c r="N115" s="156"/>
      <c r="O115" s="156"/>
      <c r="P115" s="156"/>
      <c r="Q115" s="156"/>
      <c r="R115" s="157"/>
      <c r="S115" s="157"/>
      <c r="T115" s="157"/>
      <c r="U115" s="157"/>
      <c r="V115" s="157"/>
      <c r="W115" s="157"/>
      <c r="X115" s="157"/>
      <c r="Y115" s="157"/>
      <c r="Z115" s="147"/>
      <c r="AA115" s="147"/>
      <c r="AB115" s="147"/>
      <c r="AC115" s="147"/>
      <c r="AD115" s="147"/>
      <c r="AE115" s="147"/>
      <c r="AF115" s="147"/>
      <c r="AG115" s="147" t="s">
        <v>131</v>
      </c>
      <c r="AH115" s="147"/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77" t="str">
        <f>C115</f>
        <v>Oškrabání, jednonásobné mydlení, částečné vyhlazení malířskou masou jednonásobné, malba dvojnásobná, bez pačokování, jednobarevná s bílým stropem.</v>
      </c>
      <c r="BB115" s="147"/>
      <c r="BC115" s="147"/>
      <c r="BD115" s="147"/>
      <c r="BE115" s="147"/>
      <c r="BF115" s="147"/>
      <c r="BG115" s="147"/>
      <c r="BH115" s="147"/>
    </row>
    <row r="116" spans="1:60" outlineLevel="2" x14ac:dyDescent="0.2">
      <c r="A116" s="154"/>
      <c r="B116" s="155"/>
      <c r="C116" s="187" t="s">
        <v>145</v>
      </c>
      <c r="D116" s="158"/>
      <c r="E116" s="159">
        <v>15.9</v>
      </c>
      <c r="F116" s="157"/>
      <c r="G116" s="157"/>
      <c r="H116" s="157"/>
      <c r="I116" s="157"/>
      <c r="J116" s="157"/>
      <c r="K116" s="157"/>
      <c r="L116" s="157"/>
      <c r="M116" s="157"/>
      <c r="N116" s="156"/>
      <c r="O116" s="156"/>
      <c r="P116" s="156"/>
      <c r="Q116" s="156"/>
      <c r="R116" s="157"/>
      <c r="S116" s="157"/>
      <c r="T116" s="157"/>
      <c r="U116" s="157"/>
      <c r="V116" s="157"/>
      <c r="W116" s="157"/>
      <c r="X116" s="157"/>
      <c r="Y116" s="157"/>
      <c r="Z116" s="147"/>
      <c r="AA116" s="147"/>
      <c r="AB116" s="147"/>
      <c r="AC116" s="147"/>
      <c r="AD116" s="147"/>
      <c r="AE116" s="147"/>
      <c r="AF116" s="147"/>
      <c r="AG116" s="147" t="s">
        <v>133</v>
      </c>
      <c r="AH116" s="147">
        <v>0</v>
      </c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</row>
    <row r="117" spans="1:60" x14ac:dyDescent="0.2">
      <c r="A117" s="163" t="s">
        <v>120</v>
      </c>
      <c r="B117" s="164" t="s">
        <v>86</v>
      </c>
      <c r="C117" s="185" t="s">
        <v>87</v>
      </c>
      <c r="D117" s="165"/>
      <c r="E117" s="166"/>
      <c r="F117" s="167"/>
      <c r="G117" s="167">
        <f>SUMIF(AG118:AG120,"&lt;&gt;NOR",G118:G120)</f>
        <v>0</v>
      </c>
      <c r="H117" s="167"/>
      <c r="I117" s="167">
        <f>SUM(I118:I120)</f>
        <v>0</v>
      </c>
      <c r="J117" s="167"/>
      <c r="K117" s="167">
        <f>SUM(K118:K120)</f>
        <v>1175436.48</v>
      </c>
      <c r="L117" s="167"/>
      <c r="M117" s="167">
        <f>SUM(M118:M120)</f>
        <v>0</v>
      </c>
      <c r="N117" s="166"/>
      <c r="O117" s="166">
        <f>SUM(O118:O120)</f>
        <v>0</v>
      </c>
      <c r="P117" s="166"/>
      <c r="Q117" s="166">
        <f>SUM(Q118:Q120)</f>
        <v>0</v>
      </c>
      <c r="R117" s="167"/>
      <c r="S117" s="167"/>
      <c r="T117" s="168"/>
      <c r="U117" s="162"/>
      <c r="V117" s="162">
        <f>SUM(V118:V120)</f>
        <v>0</v>
      </c>
      <c r="W117" s="162"/>
      <c r="X117" s="162"/>
      <c r="Y117" s="162"/>
      <c r="AG117" t="s">
        <v>121</v>
      </c>
    </row>
    <row r="118" spans="1:60" outlineLevel="1" x14ac:dyDescent="0.2">
      <c r="A118" s="178">
        <v>41</v>
      </c>
      <c r="B118" s="179" t="s">
        <v>86</v>
      </c>
      <c r="C118" s="188" t="s">
        <v>276</v>
      </c>
      <c r="D118" s="180" t="s">
        <v>176</v>
      </c>
      <c r="E118" s="181">
        <v>1</v>
      </c>
      <c r="F118" s="260">
        <f>SUM(FVE!F37)</f>
        <v>0</v>
      </c>
      <c r="G118" s="183">
        <f>ROUND(E118*F118,2)</f>
        <v>0</v>
      </c>
      <c r="H118" s="182">
        <v>0</v>
      </c>
      <c r="I118" s="183">
        <f>ROUND(E118*H118,2)</f>
        <v>0</v>
      </c>
      <c r="J118" s="182">
        <v>1001754.48</v>
      </c>
      <c r="K118" s="183">
        <f>ROUND(E118*J118,2)</f>
        <v>1001754.48</v>
      </c>
      <c r="L118" s="183">
        <v>21</v>
      </c>
      <c r="M118" s="183">
        <f>G118*(1+L118/100)</f>
        <v>0</v>
      </c>
      <c r="N118" s="181">
        <v>0</v>
      </c>
      <c r="O118" s="181">
        <f>ROUND(E118*N118,2)</f>
        <v>0</v>
      </c>
      <c r="P118" s="181">
        <v>0</v>
      </c>
      <c r="Q118" s="181">
        <f>ROUND(E118*P118,2)</f>
        <v>0</v>
      </c>
      <c r="R118" s="183"/>
      <c r="S118" s="183" t="s">
        <v>177</v>
      </c>
      <c r="T118" s="184" t="s">
        <v>178</v>
      </c>
      <c r="U118" s="157">
        <v>0</v>
      </c>
      <c r="V118" s="157">
        <f>ROUND(E118*U118,2)</f>
        <v>0</v>
      </c>
      <c r="W118" s="157"/>
      <c r="X118" s="157" t="s">
        <v>127</v>
      </c>
      <c r="Y118" s="157" t="s">
        <v>128</v>
      </c>
      <c r="Z118" s="147"/>
      <c r="AA118" s="147"/>
      <c r="AB118" s="147"/>
      <c r="AC118" s="147"/>
      <c r="AD118" s="147"/>
      <c r="AE118" s="147"/>
      <c r="AF118" s="147"/>
      <c r="AG118" s="147" t="s">
        <v>129</v>
      </c>
      <c r="AH118" s="147"/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</row>
    <row r="119" spans="1:60" outlineLevel="1" x14ac:dyDescent="0.2">
      <c r="A119" s="178">
        <v>42</v>
      </c>
      <c r="B119" s="179" t="s">
        <v>277</v>
      </c>
      <c r="C119" s="188" t="s">
        <v>278</v>
      </c>
      <c r="D119" s="180" t="s">
        <v>176</v>
      </c>
      <c r="E119" s="181">
        <v>1</v>
      </c>
      <c r="F119" s="260">
        <f>SUM(Hrom!I29)</f>
        <v>0</v>
      </c>
      <c r="G119" s="183">
        <f>ROUND(E119*F119,2)</f>
        <v>0</v>
      </c>
      <c r="H119" s="182">
        <v>0</v>
      </c>
      <c r="I119" s="183">
        <f>ROUND(E119*H119,2)</f>
        <v>0</v>
      </c>
      <c r="J119" s="182">
        <v>153682</v>
      </c>
      <c r="K119" s="183">
        <f>ROUND(E119*J119,2)</f>
        <v>153682</v>
      </c>
      <c r="L119" s="183">
        <v>21</v>
      </c>
      <c r="M119" s="183">
        <f>G119*(1+L119/100)</f>
        <v>0</v>
      </c>
      <c r="N119" s="181">
        <v>0</v>
      </c>
      <c r="O119" s="181">
        <f>ROUND(E119*N119,2)</f>
        <v>0</v>
      </c>
      <c r="P119" s="181">
        <v>0</v>
      </c>
      <c r="Q119" s="181">
        <f>ROUND(E119*P119,2)</f>
        <v>0</v>
      </c>
      <c r="R119" s="183"/>
      <c r="S119" s="183" t="s">
        <v>177</v>
      </c>
      <c r="T119" s="184" t="s">
        <v>178</v>
      </c>
      <c r="U119" s="157">
        <v>0</v>
      </c>
      <c r="V119" s="157">
        <f>ROUND(E119*U119,2)</f>
        <v>0</v>
      </c>
      <c r="W119" s="157"/>
      <c r="X119" s="157" t="s">
        <v>127</v>
      </c>
      <c r="Y119" s="157" t="s">
        <v>128</v>
      </c>
      <c r="Z119" s="147"/>
      <c r="AA119" s="147"/>
      <c r="AB119" s="147"/>
      <c r="AC119" s="147"/>
      <c r="AD119" s="147"/>
      <c r="AE119" s="147"/>
      <c r="AF119" s="147"/>
      <c r="AG119" s="147" t="s">
        <v>129</v>
      </c>
      <c r="AH119" s="147"/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</row>
    <row r="120" spans="1:60" outlineLevel="1" x14ac:dyDescent="0.2">
      <c r="A120" s="178">
        <v>43</v>
      </c>
      <c r="B120" s="179" t="s">
        <v>279</v>
      </c>
      <c r="C120" s="188" t="s">
        <v>280</v>
      </c>
      <c r="D120" s="180" t="s">
        <v>176</v>
      </c>
      <c r="E120" s="181">
        <v>1</v>
      </c>
      <c r="F120" s="182">
        <v>0</v>
      </c>
      <c r="G120" s="183">
        <f>ROUND(E120*F120,2)</f>
        <v>0</v>
      </c>
      <c r="H120" s="182">
        <v>0</v>
      </c>
      <c r="I120" s="183">
        <f>ROUND(E120*H120,2)</f>
        <v>0</v>
      </c>
      <c r="J120" s="182">
        <v>20000</v>
      </c>
      <c r="K120" s="183">
        <f>ROUND(E120*J120,2)</f>
        <v>20000</v>
      </c>
      <c r="L120" s="183">
        <v>21</v>
      </c>
      <c r="M120" s="183">
        <f>G120*(1+L120/100)</f>
        <v>0</v>
      </c>
      <c r="N120" s="181">
        <v>0</v>
      </c>
      <c r="O120" s="181">
        <f>ROUND(E120*N120,2)</f>
        <v>0</v>
      </c>
      <c r="P120" s="181">
        <v>0</v>
      </c>
      <c r="Q120" s="181">
        <f>ROUND(E120*P120,2)</f>
        <v>0</v>
      </c>
      <c r="R120" s="183"/>
      <c r="S120" s="183" t="s">
        <v>177</v>
      </c>
      <c r="T120" s="184" t="s">
        <v>178</v>
      </c>
      <c r="U120" s="157">
        <v>0</v>
      </c>
      <c r="V120" s="157">
        <f>ROUND(E120*U120,2)</f>
        <v>0</v>
      </c>
      <c r="W120" s="157"/>
      <c r="X120" s="157" t="s">
        <v>127</v>
      </c>
      <c r="Y120" s="157" t="s">
        <v>128</v>
      </c>
      <c r="Z120" s="147"/>
      <c r="AA120" s="147"/>
      <c r="AB120" s="147"/>
      <c r="AC120" s="147"/>
      <c r="AD120" s="147"/>
      <c r="AE120" s="147"/>
      <c r="AF120" s="147"/>
      <c r="AG120" s="147" t="s">
        <v>129</v>
      </c>
      <c r="AH120" s="147"/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</row>
    <row r="121" spans="1:60" x14ac:dyDescent="0.2">
      <c r="A121" s="163" t="s">
        <v>120</v>
      </c>
      <c r="B121" s="164" t="s">
        <v>88</v>
      </c>
      <c r="C121" s="185" t="s">
        <v>89</v>
      </c>
      <c r="D121" s="165"/>
      <c r="E121" s="166"/>
      <c r="F121" s="167"/>
      <c r="G121" s="167">
        <f>SUMIF(AG122:AG136,"&lt;&gt;NOR",G122:G136)</f>
        <v>0</v>
      </c>
      <c r="H121" s="167"/>
      <c r="I121" s="167">
        <f>SUM(I122:I136)</f>
        <v>0.2</v>
      </c>
      <c r="J121" s="167"/>
      <c r="K121" s="167">
        <f>SUM(K122:K136)</f>
        <v>295.05</v>
      </c>
      <c r="L121" s="167"/>
      <c r="M121" s="167">
        <f>SUM(M122:M136)</f>
        <v>0</v>
      </c>
      <c r="N121" s="166"/>
      <c r="O121" s="166">
        <f>SUM(O122:O136)</f>
        <v>0</v>
      </c>
      <c r="P121" s="166"/>
      <c r="Q121" s="166">
        <f>SUM(Q122:Q136)</f>
        <v>0</v>
      </c>
      <c r="R121" s="167"/>
      <c r="S121" s="167"/>
      <c r="T121" s="168"/>
      <c r="U121" s="162"/>
      <c r="V121" s="162">
        <f>SUM(V122:V136)</f>
        <v>0.23</v>
      </c>
      <c r="W121" s="162"/>
      <c r="X121" s="162"/>
      <c r="Y121" s="162"/>
      <c r="AG121" t="s">
        <v>121</v>
      </c>
    </row>
    <row r="122" spans="1:60" ht="22.5" outlineLevel="1" x14ac:dyDescent="0.2">
      <c r="A122" s="170">
        <v>44</v>
      </c>
      <c r="B122" s="171" t="s">
        <v>281</v>
      </c>
      <c r="C122" s="186" t="s">
        <v>282</v>
      </c>
      <c r="D122" s="172" t="s">
        <v>196</v>
      </c>
      <c r="E122" s="173">
        <v>1.2959999999999999E-2</v>
      </c>
      <c r="F122" s="174">
        <v>0</v>
      </c>
      <c r="G122" s="175">
        <f>ROUND(E122*F122,2)</f>
        <v>0</v>
      </c>
      <c r="H122" s="174">
        <v>0</v>
      </c>
      <c r="I122" s="175">
        <f>ROUND(E122*H122,2)</f>
        <v>0</v>
      </c>
      <c r="J122" s="174">
        <v>1958</v>
      </c>
      <c r="K122" s="175">
        <f>ROUND(E122*J122,2)</f>
        <v>25.38</v>
      </c>
      <c r="L122" s="175">
        <v>21</v>
      </c>
      <c r="M122" s="175">
        <f>G122*(1+L122/100)</f>
        <v>0</v>
      </c>
      <c r="N122" s="173">
        <v>0</v>
      </c>
      <c r="O122" s="173">
        <f>ROUND(E122*N122,2)</f>
        <v>0</v>
      </c>
      <c r="P122" s="173">
        <v>0</v>
      </c>
      <c r="Q122" s="173">
        <f>ROUND(E122*P122,2)</f>
        <v>0</v>
      </c>
      <c r="R122" s="175" t="s">
        <v>192</v>
      </c>
      <c r="S122" s="175" t="s">
        <v>126</v>
      </c>
      <c r="T122" s="176" t="s">
        <v>126</v>
      </c>
      <c r="U122" s="157">
        <v>0</v>
      </c>
      <c r="V122" s="157">
        <f>ROUND(E122*U122,2)</f>
        <v>0</v>
      </c>
      <c r="W122" s="157"/>
      <c r="X122" s="157" t="s">
        <v>127</v>
      </c>
      <c r="Y122" s="157" t="s">
        <v>128</v>
      </c>
      <c r="Z122" s="147"/>
      <c r="AA122" s="147"/>
      <c r="AB122" s="147"/>
      <c r="AC122" s="147"/>
      <c r="AD122" s="147"/>
      <c r="AE122" s="147"/>
      <c r="AF122" s="147"/>
      <c r="AG122" s="147" t="s">
        <v>129</v>
      </c>
      <c r="AH122" s="147"/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</row>
    <row r="123" spans="1:60" outlineLevel="2" x14ac:dyDescent="0.2">
      <c r="A123" s="154"/>
      <c r="B123" s="155"/>
      <c r="C123" s="187" t="s">
        <v>283</v>
      </c>
      <c r="D123" s="158"/>
      <c r="E123" s="159">
        <v>5.296E-2</v>
      </c>
      <c r="F123" s="157"/>
      <c r="G123" s="157"/>
      <c r="H123" s="157"/>
      <c r="I123" s="157"/>
      <c r="J123" s="157"/>
      <c r="K123" s="157"/>
      <c r="L123" s="157"/>
      <c r="M123" s="157"/>
      <c r="N123" s="156"/>
      <c r="O123" s="156"/>
      <c r="P123" s="156"/>
      <c r="Q123" s="156"/>
      <c r="R123" s="157"/>
      <c r="S123" s="157"/>
      <c r="T123" s="157"/>
      <c r="U123" s="157"/>
      <c r="V123" s="157"/>
      <c r="W123" s="157"/>
      <c r="X123" s="157"/>
      <c r="Y123" s="157"/>
      <c r="Z123" s="147"/>
      <c r="AA123" s="147"/>
      <c r="AB123" s="147"/>
      <c r="AC123" s="147"/>
      <c r="AD123" s="147"/>
      <c r="AE123" s="147"/>
      <c r="AF123" s="147"/>
      <c r="AG123" s="147" t="s">
        <v>133</v>
      </c>
      <c r="AH123" s="147">
        <v>0</v>
      </c>
      <c r="AI123" s="147"/>
      <c r="AJ123" s="147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47"/>
      <c r="AW123" s="147"/>
      <c r="AX123" s="147"/>
      <c r="AY123" s="147"/>
      <c r="AZ123" s="147"/>
      <c r="BA123" s="147"/>
      <c r="BB123" s="147"/>
      <c r="BC123" s="147"/>
      <c r="BD123" s="147"/>
      <c r="BE123" s="147"/>
      <c r="BF123" s="147"/>
      <c r="BG123" s="147"/>
      <c r="BH123" s="147"/>
    </row>
    <row r="124" spans="1:60" outlineLevel="3" x14ac:dyDescent="0.2">
      <c r="A124" s="154"/>
      <c r="B124" s="155"/>
      <c r="C124" s="187" t="s">
        <v>284</v>
      </c>
      <c r="D124" s="158"/>
      <c r="E124" s="159">
        <v>-0.02</v>
      </c>
      <c r="F124" s="157"/>
      <c r="G124" s="157"/>
      <c r="H124" s="157"/>
      <c r="I124" s="157"/>
      <c r="J124" s="157"/>
      <c r="K124" s="157"/>
      <c r="L124" s="157"/>
      <c r="M124" s="157"/>
      <c r="N124" s="156"/>
      <c r="O124" s="156"/>
      <c r="P124" s="156"/>
      <c r="Q124" s="156"/>
      <c r="R124" s="157"/>
      <c r="S124" s="157"/>
      <c r="T124" s="157"/>
      <c r="U124" s="157"/>
      <c r="V124" s="157"/>
      <c r="W124" s="157"/>
      <c r="X124" s="157"/>
      <c r="Y124" s="157"/>
      <c r="Z124" s="147"/>
      <c r="AA124" s="147"/>
      <c r="AB124" s="147"/>
      <c r="AC124" s="147"/>
      <c r="AD124" s="147"/>
      <c r="AE124" s="147"/>
      <c r="AF124" s="147"/>
      <c r="AG124" s="147" t="s">
        <v>133</v>
      </c>
      <c r="AH124" s="147">
        <v>0</v>
      </c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47"/>
      <c r="BB124" s="147"/>
      <c r="BC124" s="147"/>
      <c r="BD124" s="147"/>
      <c r="BE124" s="147"/>
      <c r="BF124" s="147"/>
      <c r="BG124" s="147"/>
      <c r="BH124" s="147"/>
    </row>
    <row r="125" spans="1:60" outlineLevel="3" x14ac:dyDescent="0.2">
      <c r="A125" s="154"/>
      <c r="B125" s="155"/>
      <c r="C125" s="187" t="s">
        <v>284</v>
      </c>
      <c r="D125" s="158"/>
      <c r="E125" s="159">
        <v>-0.02</v>
      </c>
      <c r="F125" s="157"/>
      <c r="G125" s="157"/>
      <c r="H125" s="157"/>
      <c r="I125" s="157"/>
      <c r="J125" s="157"/>
      <c r="K125" s="157"/>
      <c r="L125" s="157"/>
      <c r="M125" s="157"/>
      <c r="N125" s="156"/>
      <c r="O125" s="156"/>
      <c r="P125" s="156"/>
      <c r="Q125" s="156"/>
      <c r="R125" s="157"/>
      <c r="S125" s="157"/>
      <c r="T125" s="157"/>
      <c r="U125" s="157"/>
      <c r="V125" s="157"/>
      <c r="W125" s="157"/>
      <c r="X125" s="157"/>
      <c r="Y125" s="157"/>
      <c r="Z125" s="147"/>
      <c r="AA125" s="147"/>
      <c r="AB125" s="147"/>
      <c r="AC125" s="147"/>
      <c r="AD125" s="147"/>
      <c r="AE125" s="147"/>
      <c r="AF125" s="147"/>
      <c r="AG125" s="147" t="s">
        <v>133</v>
      </c>
      <c r="AH125" s="147">
        <v>0</v>
      </c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  <c r="BG125" s="147"/>
      <c r="BH125" s="147"/>
    </row>
    <row r="126" spans="1:60" outlineLevel="1" x14ac:dyDescent="0.2">
      <c r="A126" s="170">
        <v>45</v>
      </c>
      <c r="B126" s="171" t="s">
        <v>285</v>
      </c>
      <c r="C126" s="186" t="s">
        <v>286</v>
      </c>
      <c r="D126" s="172" t="s">
        <v>196</v>
      </c>
      <c r="E126" s="173">
        <v>0.02</v>
      </c>
      <c r="F126" s="174">
        <v>0</v>
      </c>
      <c r="G126" s="175">
        <f>ROUND(E126*F126,2)</f>
        <v>0</v>
      </c>
      <c r="H126" s="174">
        <v>0</v>
      </c>
      <c r="I126" s="175">
        <f>ROUND(E126*H126,2)</f>
        <v>0</v>
      </c>
      <c r="J126" s="174">
        <v>2825</v>
      </c>
      <c r="K126" s="175">
        <f>ROUND(E126*J126,2)</f>
        <v>56.5</v>
      </c>
      <c r="L126" s="175">
        <v>21</v>
      </c>
      <c r="M126" s="175">
        <f>G126*(1+L126/100)</f>
        <v>0</v>
      </c>
      <c r="N126" s="173">
        <v>0</v>
      </c>
      <c r="O126" s="173">
        <f>ROUND(E126*N126,2)</f>
        <v>0</v>
      </c>
      <c r="P126" s="173">
        <v>0</v>
      </c>
      <c r="Q126" s="173">
        <f>ROUND(E126*P126,2)</f>
        <v>0</v>
      </c>
      <c r="R126" s="175" t="s">
        <v>192</v>
      </c>
      <c r="S126" s="175" t="s">
        <v>126</v>
      </c>
      <c r="T126" s="176" t="s">
        <v>126</v>
      </c>
      <c r="U126" s="157">
        <v>0</v>
      </c>
      <c r="V126" s="157">
        <f>ROUND(E126*U126,2)</f>
        <v>0</v>
      </c>
      <c r="W126" s="157"/>
      <c r="X126" s="157" t="s">
        <v>127</v>
      </c>
      <c r="Y126" s="157" t="s">
        <v>128</v>
      </c>
      <c r="Z126" s="147"/>
      <c r="AA126" s="147"/>
      <c r="AB126" s="147"/>
      <c r="AC126" s="147"/>
      <c r="AD126" s="147"/>
      <c r="AE126" s="147"/>
      <c r="AF126" s="147"/>
      <c r="AG126" s="147" t="s">
        <v>129</v>
      </c>
      <c r="AH126" s="147"/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147"/>
      <c r="BD126" s="147"/>
      <c r="BE126" s="147"/>
      <c r="BF126" s="147"/>
      <c r="BG126" s="147"/>
      <c r="BH126" s="147"/>
    </row>
    <row r="127" spans="1:60" outlineLevel="2" x14ac:dyDescent="0.2">
      <c r="A127" s="154"/>
      <c r="B127" s="155"/>
      <c r="C127" s="187" t="s">
        <v>287</v>
      </c>
      <c r="D127" s="158"/>
      <c r="E127" s="159">
        <v>0.02</v>
      </c>
      <c r="F127" s="157"/>
      <c r="G127" s="157"/>
      <c r="H127" s="157"/>
      <c r="I127" s="157"/>
      <c r="J127" s="157"/>
      <c r="K127" s="157"/>
      <c r="L127" s="157"/>
      <c r="M127" s="157"/>
      <c r="N127" s="156"/>
      <c r="O127" s="156"/>
      <c r="P127" s="156"/>
      <c r="Q127" s="156"/>
      <c r="R127" s="157"/>
      <c r="S127" s="157"/>
      <c r="T127" s="157"/>
      <c r="U127" s="157"/>
      <c r="V127" s="157"/>
      <c r="W127" s="157"/>
      <c r="X127" s="157"/>
      <c r="Y127" s="157"/>
      <c r="Z127" s="147"/>
      <c r="AA127" s="147"/>
      <c r="AB127" s="147"/>
      <c r="AC127" s="147"/>
      <c r="AD127" s="147"/>
      <c r="AE127" s="147"/>
      <c r="AF127" s="147"/>
      <c r="AG127" s="147" t="s">
        <v>133</v>
      </c>
      <c r="AH127" s="147">
        <v>0</v>
      </c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</row>
    <row r="128" spans="1:60" ht="22.5" outlineLevel="1" x14ac:dyDescent="0.2">
      <c r="A128" s="178">
        <v>46</v>
      </c>
      <c r="B128" s="179" t="s">
        <v>288</v>
      </c>
      <c r="C128" s="188" t="s">
        <v>289</v>
      </c>
      <c r="D128" s="180" t="s">
        <v>196</v>
      </c>
      <c r="E128" s="181">
        <v>0.02</v>
      </c>
      <c r="F128" s="182">
        <v>0</v>
      </c>
      <c r="G128" s="183">
        <f t="shared" ref="G128:G133" si="0">ROUND(E128*F128,2)</f>
        <v>0</v>
      </c>
      <c r="H128" s="182">
        <v>0</v>
      </c>
      <c r="I128" s="183">
        <f t="shared" ref="I128:I133" si="1">ROUND(E128*H128,2)</f>
        <v>0</v>
      </c>
      <c r="J128" s="182">
        <v>4045</v>
      </c>
      <c r="K128" s="183">
        <f t="shared" ref="K128:K133" si="2">ROUND(E128*J128,2)</f>
        <v>80.900000000000006</v>
      </c>
      <c r="L128" s="183">
        <v>21</v>
      </c>
      <c r="M128" s="183">
        <f t="shared" ref="M128:M133" si="3">G128*(1+L128/100)</f>
        <v>0</v>
      </c>
      <c r="N128" s="181">
        <v>0</v>
      </c>
      <c r="O128" s="181">
        <f t="shared" ref="O128:O133" si="4">ROUND(E128*N128,2)</f>
        <v>0</v>
      </c>
      <c r="P128" s="181">
        <v>0</v>
      </c>
      <c r="Q128" s="181">
        <f t="shared" ref="Q128:Q133" si="5">ROUND(E128*P128,2)</f>
        <v>0</v>
      </c>
      <c r="R128" s="183" t="s">
        <v>192</v>
      </c>
      <c r="S128" s="183" t="s">
        <v>126</v>
      </c>
      <c r="T128" s="184" t="s">
        <v>126</v>
      </c>
      <c r="U128" s="157">
        <v>0</v>
      </c>
      <c r="V128" s="157">
        <f t="shared" ref="V128:V133" si="6">ROUND(E128*U128,2)</f>
        <v>0</v>
      </c>
      <c r="W128" s="157"/>
      <c r="X128" s="157" t="s">
        <v>127</v>
      </c>
      <c r="Y128" s="157" t="s">
        <v>128</v>
      </c>
      <c r="Z128" s="147"/>
      <c r="AA128" s="147"/>
      <c r="AB128" s="147"/>
      <c r="AC128" s="147"/>
      <c r="AD128" s="147"/>
      <c r="AE128" s="147"/>
      <c r="AF128" s="147"/>
      <c r="AG128" s="147" t="s">
        <v>129</v>
      </c>
      <c r="AH128" s="147"/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47"/>
    </row>
    <row r="129" spans="1:60" ht="22.5" outlineLevel="1" x14ac:dyDescent="0.2">
      <c r="A129" s="178">
        <v>47</v>
      </c>
      <c r="B129" s="179" t="s">
        <v>290</v>
      </c>
      <c r="C129" s="188" t="s">
        <v>291</v>
      </c>
      <c r="D129" s="180" t="s">
        <v>196</v>
      </c>
      <c r="E129" s="181">
        <v>5.296E-2</v>
      </c>
      <c r="F129" s="182">
        <v>0</v>
      </c>
      <c r="G129" s="183">
        <f t="shared" si="0"/>
        <v>0</v>
      </c>
      <c r="H129" s="182">
        <v>0</v>
      </c>
      <c r="I129" s="183">
        <f t="shared" si="1"/>
        <v>0</v>
      </c>
      <c r="J129" s="182">
        <v>788</v>
      </c>
      <c r="K129" s="183">
        <f t="shared" si="2"/>
        <v>41.73</v>
      </c>
      <c r="L129" s="183">
        <v>21</v>
      </c>
      <c r="M129" s="183">
        <f t="shared" si="3"/>
        <v>0</v>
      </c>
      <c r="N129" s="181">
        <v>0</v>
      </c>
      <c r="O129" s="181">
        <f t="shared" si="4"/>
        <v>0</v>
      </c>
      <c r="P129" s="181">
        <v>0</v>
      </c>
      <c r="Q129" s="181">
        <f t="shared" si="5"/>
        <v>0</v>
      </c>
      <c r="R129" s="183" t="s">
        <v>192</v>
      </c>
      <c r="S129" s="183" t="s">
        <v>126</v>
      </c>
      <c r="T129" s="184" t="s">
        <v>126</v>
      </c>
      <c r="U129" s="157">
        <v>2.0099999999999998</v>
      </c>
      <c r="V129" s="157">
        <f t="shared" si="6"/>
        <v>0.11</v>
      </c>
      <c r="W129" s="157"/>
      <c r="X129" s="157" t="s">
        <v>292</v>
      </c>
      <c r="Y129" s="157" t="s">
        <v>128</v>
      </c>
      <c r="Z129" s="147"/>
      <c r="AA129" s="147"/>
      <c r="AB129" s="147"/>
      <c r="AC129" s="147"/>
      <c r="AD129" s="147"/>
      <c r="AE129" s="147"/>
      <c r="AF129" s="147"/>
      <c r="AG129" s="147" t="s">
        <v>293</v>
      </c>
      <c r="AH129" s="147"/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47"/>
      <c r="AX129" s="147"/>
      <c r="AY129" s="147"/>
      <c r="AZ129" s="147"/>
      <c r="BA129" s="147"/>
      <c r="BB129" s="147"/>
      <c r="BC129" s="147"/>
      <c r="BD129" s="147"/>
      <c r="BE129" s="147"/>
      <c r="BF129" s="147"/>
      <c r="BG129" s="147"/>
      <c r="BH129" s="147"/>
    </row>
    <row r="130" spans="1:60" ht="22.5" outlineLevel="1" x14ac:dyDescent="0.2">
      <c r="A130" s="178">
        <v>48</v>
      </c>
      <c r="B130" s="179" t="s">
        <v>294</v>
      </c>
      <c r="C130" s="188" t="s">
        <v>295</v>
      </c>
      <c r="D130" s="180" t="s">
        <v>196</v>
      </c>
      <c r="E130" s="181">
        <v>5.296E-2</v>
      </c>
      <c r="F130" s="182">
        <v>0</v>
      </c>
      <c r="G130" s="183">
        <f t="shared" si="0"/>
        <v>0</v>
      </c>
      <c r="H130" s="182">
        <v>0</v>
      </c>
      <c r="I130" s="183">
        <f t="shared" si="1"/>
        <v>0</v>
      </c>
      <c r="J130" s="182">
        <v>376</v>
      </c>
      <c r="K130" s="183">
        <f t="shared" si="2"/>
        <v>19.91</v>
      </c>
      <c r="L130" s="183">
        <v>21</v>
      </c>
      <c r="M130" s="183">
        <f t="shared" si="3"/>
        <v>0</v>
      </c>
      <c r="N130" s="181">
        <v>0</v>
      </c>
      <c r="O130" s="181">
        <f t="shared" si="4"/>
        <v>0</v>
      </c>
      <c r="P130" s="181">
        <v>0</v>
      </c>
      <c r="Q130" s="181">
        <f t="shared" si="5"/>
        <v>0</v>
      </c>
      <c r="R130" s="183" t="s">
        <v>192</v>
      </c>
      <c r="S130" s="183" t="s">
        <v>126</v>
      </c>
      <c r="T130" s="184" t="s">
        <v>126</v>
      </c>
      <c r="U130" s="157">
        <v>0.96</v>
      </c>
      <c r="V130" s="157">
        <f t="shared" si="6"/>
        <v>0.05</v>
      </c>
      <c r="W130" s="157"/>
      <c r="X130" s="157" t="s">
        <v>292</v>
      </c>
      <c r="Y130" s="157" t="s">
        <v>128</v>
      </c>
      <c r="Z130" s="147"/>
      <c r="AA130" s="147"/>
      <c r="AB130" s="147"/>
      <c r="AC130" s="147"/>
      <c r="AD130" s="147"/>
      <c r="AE130" s="147"/>
      <c r="AF130" s="147"/>
      <c r="AG130" s="147" t="s">
        <v>293</v>
      </c>
      <c r="AH130" s="147"/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47"/>
      <c r="BB130" s="147"/>
      <c r="BC130" s="147"/>
      <c r="BD130" s="147"/>
      <c r="BE130" s="147"/>
      <c r="BF130" s="147"/>
      <c r="BG130" s="147"/>
      <c r="BH130" s="147"/>
    </row>
    <row r="131" spans="1:60" outlineLevel="1" x14ac:dyDescent="0.2">
      <c r="A131" s="178">
        <v>49</v>
      </c>
      <c r="B131" s="179" t="s">
        <v>296</v>
      </c>
      <c r="C131" s="188" t="s">
        <v>297</v>
      </c>
      <c r="D131" s="180" t="s">
        <v>196</v>
      </c>
      <c r="E131" s="181">
        <v>5.296E-2</v>
      </c>
      <c r="F131" s="182">
        <v>0</v>
      </c>
      <c r="G131" s="183">
        <f t="shared" si="0"/>
        <v>0</v>
      </c>
      <c r="H131" s="182">
        <v>0</v>
      </c>
      <c r="I131" s="183">
        <f t="shared" si="1"/>
        <v>0</v>
      </c>
      <c r="J131" s="182">
        <v>369.5</v>
      </c>
      <c r="K131" s="183">
        <f t="shared" si="2"/>
        <v>19.57</v>
      </c>
      <c r="L131" s="183">
        <v>21</v>
      </c>
      <c r="M131" s="183">
        <f t="shared" si="3"/>
        <v>0</v>
      </c>
      <c r="N131" s="181">
        <v>0</v>
      </c>
      <c r="O131" s="181">
        <f t="shared" si="4"/>
        <v>0</v>
      </c>
      <c r="P131" s="181">
        <v>0</v>
      </c>
      <c r="Q131" s="181">
        <f t="shared" si="5"/>
        <v>0</v>
      </c>
      <c r="R131" s="183" t="s">
        <v>192</v>
      </c>
      <c r="S131" s="183" t="s">
        <v>126</v>
      </c>
      <c r="T131" s="184" t="s">
        <v>126</v>
      </c>
      <c r="U131" s="157">
        <v>0.94199999999999995</v>
      </c>
      <c r="V131" s="157">
        <f t="shared" si="6"/>
        <v>0.05</v>
      </c>
      <c r="W131" s="157"/>
      <c r="X131" s="157" t="s">
        <v>292</v>
      </c>
      <c r="Y131" s="157" t="s">
        <v>128</v>
      </c>
      <c r="Z131" s="147"/>
      <c r="AA131" s="147"/>
      <c r="AB131" s="147"/>
      <c r="AC131" s="147"/>
      <c r="AD131" s="147"/>
      <c r="AE131" s="147"/>
      <c r="AF131" s="147"/>
      <c r="AG131" s="147" t="s">
        <v>293</v>
      </c>
      <c r="AH131" s="147"/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  <c r="BG131" s="147"/>
      <c r="BH131" s="147"/>
    </row>
    <row r="132" spans="1:60" ht="22.5" outlineLevel="1" x14ac:dyDescent="0.2">
      <c r="A132" s="178">
        <v>50</v>
      </c>
      <c r="B132" s="179" t="s">
        <v>298</v>
      </c>
      <c r="C132" s="188" t="s">
        <v>299</v>
      </c>
      <c r="D132" s="180" t="s">
        <v>196</v>
      </c>
      <c r="E132" s="181">
        <v>0.21184</v>
      </c>
      <c r="F132" s="182">
        <v>0</v>
      </c>
      <c r="G132" s="183">
        <f t="shared" si="0"/>
        <v>0</v>
      </c>
      <c r="H132" s="182">
        <v>0</v>
      </c>
      <c r="I132" s="183">
        <f t="shared" si="1"/>
        <v>0</v>
      </c>
      <c r="J132" s="182">
        <v>41.2</v>
      </c>
      <c r="K132" s="183">
        <f t="shared" si="2"/>
        <v>8.73</v>
      </c>
      <c r="L132" s="183">
        <v>21</v>
      </c>
      <c r="M132" s="183">
        <f t="shared" si="3"/>
        <v>0</v>
      </c>
      <c r="N132" s="181">
        <v>0</v>
      </c>
      <c r="O132" s="181">
        <f t="shared" si="4"/>
        <v>0</v>
      </c>
      <c r="P132" s="181">
        <v>0</v>
      </c>
      <c r="Q132" s="181">
        <f t="shared" si="5"/>
        <v>0</v>
      </c>
      <c r="R132" s="183" t="s">
        <v>192</v>
      </c>
      <c r="S132" s="183" t="s">
        <v>126</v>
      </c>
      <c r="T132" s="184" t="s">
        <v>126</v>
      </c>
      <c r="U132" s="157">
        <v>0.11</v>
      </c>
      <c r="V132" s="157">
        <f t="shared" si="6"/>
        <v>0.02</v>
      </c>
      <c r="W132" s="157"/>
      <c r="X132" s="157" t="s">
        <v>292</v>
      </c>
      <c r="Y132" s="157" t="s">
        <v>128</v>
      </c>
      <c r="Z132" s="147"/>
      <c r="AA132" s="147"/>
      <c r="AB132" s="147"/>
      <c r="AC132" s="147"/>
      <c r="AD132" s="147"/>
      <c r="AE132" s="147"/>
      <c r="AF132" s="147"/>
      <c r="AG132" s="147" t="s">
        <v>293</v>
      </c>
      <c r="AH132" s="147"/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</row>
    <row r="133" spans="1:60" outlineLevel="1" x14ac:dyDescent="0.2">
      <c r="A133" s="170">
        <v>51</v>
      </c>
      <c r="B133" s="171" t="s">
        <v>300</v>
      </c>
      <c r="C133" s="186" t="s">
        <v>301</v>
      </c>
      <c r="D133" s="172" t="s">
        <v>196</v>
      </c>
      <c r="E133" s="173">
        <v>5.296E-2</v>
      </c>
      <c r="F133" s="174">
        <v>0</v>
      </c>
      <c r="G133" s="175">
        <f t="shared" si="0"/>
        <v>0</v>
      </c>
      <c r="H133" s="174">
        <v>3.84</v>
      </c>
      <c r="I133" s="175">
        <f t="shared" si="1"/>
        <v>0.2</v>
      </c>
      <c r="J133" s="174">
        <v>380.66</v>
      </c>
      <c r="K133" s="175">
        <f t="shared" si="2"/>
        <v>20.16</v>
      </c>
      <c r="L133" s="175">
        <v>21</v>
      </c>
      <c r="M133" s="175">
        <f t="shared" si="3"/>
        <v>0</v>
      </c>
      <c r="N133" s="173">
        <v>0</v>
      </c>
      <c r="O133" s="173">
        <f t="shared" si="4"/>
        <v>0</v>
      </c>
      <c r="P133" s="173">
        <v>0</v>
      </c>
      <c r="Q133" s="173">
        <f t="shared" si="5"/>
        <v>0</v>
      </c>
      <c r="R133" s="175" t="s">
        <v>302</v>
      </c>
      <c r="S133" s="175" t="s">
        <v>126</v>
      </c>
      <c r="T133" s="176" t="s">
        <v>126</v>
      </c>
      <c r="U133" s="157">
        <v>4.2000000000000003E-2</v>
      </c>
      <c r="V133" s="157">
        <f t="shared" si="6"/>
        <v>0</v>
      </c>
      <c r="W133" s="157"/>
      <c r="X133" s="157" t="s">
        <v>292</v>
      </c>
      <c r="Y133" s="157" t="s">
        <v>128</v>
      </c>
      <c r="Z133" s="147"/>
      <c r="AA133" s="147"/>
      <c r="AB133" s="147"/>
      <c r="AC133" s="147"/>
      <c r="AD133" s="147"/>
      <c r="AE133" s="147"/>
      <c r="AF133" s="147"/>
      <c r="AG133" s="147" t="s">
        <v>293</v>
      </c>
      <c r="AH133" s="147"/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</row>
    <row r="134" spans="1:60" outlineLevel="2" x14ac:dyDescent="0.2">
      <c r="A134" s="154"/>
      <c r="B134" s="155"/>
      <c r="C134" s="325" t="s">
        <v>303</v>
      </c>
      <c r="D134" s="326"/>
      <c r="E134" s="326"/>
      <c r="F134" s="326"/>
      <c r="G134" s="326"/>
      <c r="H134" s="157"/>
      <c r="I134" s="157"/>
      <c r="J134" s="157"/>
      <c r="K134" s="157"/>
      <c r="L134" s="157"/>
      <c r="M134" s="157"/>
      <c r="N134" s="156"/>
      <c r="O134" s="156"/>
      <c r="P134" s="156"/>
      <c r="Q134" s="156"/>
      <c r="R134" s="157"/>
      <c r="S134" s="157"/>
      <c r="T134" s="157"/>
      <c r="U134" s="157"/>
      <c r="V134" s="157"/>
      <c r="W134" s="157"/>
      <c r="X134" s="157"/>
      <c r="Y134" s="157"/>
      <c r="Z134" s="147"/>
      <c r="AA134" s="147"/>
      <c r="AB134" s="147"/>
      <c r="AC134" s="147"/>
      <c r="AD134" s="147"/>
      <c r="AE134" s="147"/>
      <c r="AF134" s="147"/>
      <c r="AG134" s="147" t="s">
        <v>131</v>
      </c>
      <c r="AH134" s="147"/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</row>
    <row r="135" spans="1:60" outlineLevel="1" x14ac:dyDescent="0.2">
      <c r="A135" s="170">
        <v>52</v>
      </c>
      <c r="B135" s="171" t="s">
        <v>304</v>
      </c>
      <c r="C135" s="186" t="s">
        <v>305</v>
      </c>
      <c r="D135" s="172" t="s">
        <v>196</v>
      </c>
      <c r="E135" s="173">
        <v>0.74143999999999999</v>
      </c>
      <c r="F135" s="174">
        <v>0</v>
      </c>
      <c r="G135" s="175">
        <f>ROUND(E135*F135,2)</f>
        <v>0</v>
      </c>
      <c r="H135" s="174">
        <v>0</v>
      </c>
      <c r="I135" s="175">
        <f>ROUND(E135*H135,2)</f>
        <v>0</v>
      </c>
      <c r="J135" s="174">
        <v>29.9</v>
      </c>
      <c r="K135" s="175">
        <f>ROUND(E135*J135,2)</f>
        <v>22.17</v>
      </c>
      <c r="L135" s="175">
        <v>21</v>
      </c>
      <c r="M135" s="175">
        <f>G135*(1+L135/100)</f>
        <v>0</v>
      </c>
      <c r="N135" s="173">
        <v>0</v>
      </c>
      <c r="O135" s="173">
        <f>ROUND(E135*N135,2)</f>
        <v>0</v>
      </c>
      <c r="P135" s="173">
        <v>0</v>
      </c>
      <c r="Q135" s="173">
        <f>ROUND(E135*P135,2)</f>
        <v>0</v>
      </c>
      <c r="R135" s="175" t="s">
        <v>302</v>
      </c>
      <c r="S135" s="175" t="s">
        <v>126</v>
      </c>
      <c r="T135" s="176" t="s">
        <v>126</v>
      </c>
      <c r="U135" s="157">
        <v>0</v>
      </c>
      <c r="V135" s="157">
        <f>ROUND(E135*U135,2)</f>
        <v>0</v>
      </c>
      <c r="W135" s="157"/>
      <c r="X135" s="157" t="s">
        <v>292</v>
      </c>
      <c r="Y135" s="157" t="s">
        <v>128</v>
      </c>
      <c r="Z135" s="147"/>
      <c r="AA135" s="147"/>
      <c r="AB135" s="147"/>
      <c r="AC135" s="147"/>
      <c r="AD135" s="147"/>
      <c r="AE135" s="147"/>
      <c r="AF135" s="147"/>
      <c r="AG135" s="147" t="s">
        <v>293</v>
      </c>
      <c r="AH135" s="147"/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</row>
    <row r="136" spans="1:60" outlineLevel="2" x14ac:dyDescent="0.2">
      <c r="A136" s="154"/>
      <c r="B136" s="155"/>
      <c r="C136" s="325" t="s">
        <v>303</v>
      </c>
      <c r="D136" s="326"/>
      <c r="E136" s="326"/>
      <c r="F136" s="326"/>
      <c r="G136" s="326"/>
      <c r="H136" s="157"/>
      <c r="I136" s="157"/>
      <c r="J136" s="157"/>
      <c r="K136" s="157"/>
      <c r="L136" s="157"/>
      <c r="M136" s="157"/>
      <c r="N136" s="156"/>
      <c r="O136" s="156"/>
      <c r="P136" s="156"/>
      <c r="Q136" s="156"/>
      <c r="R136" s="157"/>
      <c r="S136" s="157"/>
      <c r="T136" s="157"/>
      <c r="U136" s="157"/>
      <c r="V136" s="157"/>
      <c r="W136" s="157"/>
      <c r="X136" s="157"/>
      <c r="Y136" s="157"/>
      <c r="Z136" s="147"/>
      <c r="AA136" s="147"/>
      <c r="AB136" s="147"/>
      <c r="AC136" s="147"/>
      <c r="AD136" s="147"/>
      <c r="AE136" s="147"/>
      <c r="AF136" s="147"/>
      <c r="AG136" s="147" t="s">
        <v>131</v>
      </c>
      <c r="AH136" s="147"/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</row>
    <row r="137" spans="1:60" x14ac:dyDescent="0.2">
      <c r="A137" s="163" t="s">
        <v>120</v>
      </c>
      <c r="B137" s="164" t="s">
        <v>91</v>
      </c>
      <c r="C137" s="185" t="s">
        <v>27</v>
      </c>
      <c r="D137" s="165"/>
      <c r="E137" s="166"/>
      <c r="F137" s="167"/>
      <c r="G137" s="167">
        <f>SUMIF(AG138:AG145,"&lt;&gt;NOR",G138:G145)</f>
        <v>0</v>
      </c>
      <c r="H137" s="167"/>
      <c r="I137" s="167">
        <f>SUM(I138:I145)</f>
        <v>0</v>
      </c>
      <c r="J137" s="167"/>
      <c r="K137" s="167">
        <f>SUM(K138:K145)</f>
        <v>62787.960000000006</v>
      </c>
      <c r="L137" s="167"/>
      <c r="M137" s="167">
        <f>SUM(M138:M145)</f>
        <v>0</v>
      </c>
      <c r="N137" s="166"/>
      <c r="O137" s="166">
        <f>SUM(O138:O145)</f>
        <v>0</v>
      </c>
      <c r="P137" s="166"/>
      <c r="Q137" s="166">
        <f>SUM(Q138:Q145)</f>
        <v>0</v>
      </c>
      <c r="R137" s="167"/>
      <c r="S137" s="167"/>
      <c r="T137" s="168"/>
      <c r="U137" s="162"/>
      <c r="V137" s="162">
        <f>SUM(V138:V145)</f>
        <v>0</v>
      </c>
      <c r="W137" s="162"/>
      <c r="X137" s="162"/>
      <c r="Y137" s="162"/>
      <c r="AG137" t="s">
        <v>121</v>
      </c>
    </row>
    <row r="138" spans="1:60" outlineLevel="1" x14ac:dyDescent="0.2">
      <c r="A138" s="170">
        <v>53</v>
      </c>
      <c r="B138" s="171" t="s">
        <v>306</v>
      </c>
      <c r="C138" s="186" t="s">
        <v>307</v>
      </c>
      <c r="D138" s="172" t="s">
        <v>308</v>
      </c>
      <c r="E138" s="173">
        <v>1</v>
      </c>
      <c r="F138" s="174">
        <v>0</v>
      </c>
      <c r="G138" s="175">
        <f>ROUND(E138*F138,2)</f>
        <v>0</v>
      </c>
      <c r="H138" s="174">
        <v>0</v>
      </c>
      <c r="I138" s="175">
        <f>ROUND(E138*H138,2)</f>
        <v>0</v>
      </c>
      <c r="J138" s="174">
        <v>18836.39</v>
      </c>
      <c r="K138" s="175">
        <f>ROUND(E138*J138,2)</f>
        <v>18836.39</v>
      </c>
      <c r="L138" s="175">
        <v>21</v>
      </c>
      <c r="M138" s="175">
        <f>G138*(1+L138/100)</f>
        <v>0</v>
      </c>
      <c r="N138" s="173">
        <v>0</v>
      </c>
      <c r="O138" s="173">
        <f>ROUND(E138*N138,2)</f>
        <v>0</v>
      </c>
      <c r="P138" s="173">
        <v>0</v>
      </c>
      <c r="Q138" s="173">
        <f>ROUND(E138*P138,2)</f>
        <v>0</v>
      </c>
      <c r="R138" s="175"/>
      <c r="S138" s="175" t="s">
        <v>126</v>
      </c>
      <c r="T138" s="176" t="s">
        <v>178</v>
      </c>
      <c r="U138" s="157">
        <v>0</v>
      </c>
      <c r="V138" s="157">
        <f>ROUND(E138*U138,2)</f>
        <v>0</v>
      </c>
      <c r="W138" s="157"/>
      <c r="X138" s="157" t="s">
        <v>309</v>
      </c>
      <c r="Y138" s="157" t="s">
        <v>128</v>
      </c>
      <c r="Z138" s="147"/>
      <c r="AA138" s="147"/>
      <c r="AB138" s="147"/>
      <c r="AC138" s="147"/>
      <c r="AD138" s="147"/>
      <c r="AE138" s="147"/>
      <c r="AF138" s="147"/>
      <c r="AG138" s="147" t="s">
        <v>310</v>
      </c>
      <c r="AH138" s="147"/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</row>
    <row r="139" spans="1:60" outlineLevel="2" x14ac:dyDescent="0.2">
      <c r="A139" s="154"/>
      <c r="B139" s="155"/>
      <c r="C139" s="323" t="s">
        <v>311</v>
      </c>
      <c r="D139" s="324"/>
      <c r="E139" s="324"/>
      <c r="F139" s="324"/>
      <c r="G139" s="324"/>
      <c r="H139" s="157"/>
      <c r="I139" s="157"/>
      <c r="J139" s="157"/>
      <c r="K139" s="157"/>
      <c r="L139" s="157"/>
      <c r="M139" s="157"/>
      <c r="N139" s="156"/>
      <c r="O139" s="156"/>
      <c r="P139" s="156"/>
      <c r="Q139" s="156"/>
      <c r="R139" s="157"/>
      <c r="S139" s="157"/>
      <c r="T139" s="157"/>
      <c r="U139" s="157"/>
      <c r="V139" s="157"/>
      <c r="W139" s="157"/>
      <c r="X139" s="157"/>
      <c r="Y139" s="157"/>
      <c r="Z139" s="147"/>
      <c r="AA139" s="147"/>
      <c r="AB139" s="147"/>
      <c r="AC139" s="147"/>
      <c r="AD139" s="147"/>
      <c r="AE139" s="147"/>
      <c r="AF139" s="147"/>
      <c r="AG139" s="147" t="s">
        <v>222</v>
      </c>
      <c r="AH139" s="147"/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</row>
    <row r="140" spans="1:60" outlineLevel="1" x14ac:dyDescent="0.2">
      <c r="A140" s="170">
        <v>54</v>
      </c>
      <c r="B140" s="171" t="s">
        <v>312</v>
      </c>
      <c r="C140" s="186" t="s">
        <v>313</v>
      </c>
      <c r="D140" s="172" t="s">
        <v>308</v>
      </c>
      <c r="E140" s="173">
        <v>1</v>
      </c>
      <c r="F140" s="174">
        <v>0</v>
      </c>
      <c r="G140" s="175">
        <f>ROUND(E140*F140,2)</f>
        <v>0</v>
      </c>
      <c r="H140" s="174">
        <v>0</v>
      </c>
      <c r="I140" s="175">
        <f>ROUND(E140*H140,2)</f>
        <v>0</v>
      </c>
      <c r="J140" s="174">
        <v>12557.59</v>
      </c>
      <c r="K140" s="175">
        <f>ROUND(E140*J140,2)</f>
        <v>12557.59</v>
      </c>
      <c r="L140" s="175">
        <v>21</v>
      </c>
      <c r="M140" s="175">
        <f>G140*(1+L140/100)</f>
        <v>0</v>
      </c>
      <c r="N140" s="173">
        <v>0</v>
      </c>
      <c r="O140" s="173">
        <f>ROUND(E140*N140,2)</f>
        <v>0</v>
      </c>
      <c r="P140" s="173">
        <v>0</v>
      </c>
      <c r="Q140" s="173">
        <f>ROUND(E140*P140,2)</f>
        <v>0</v>
      </c>
      <c r="R140" s="175"/>
      <c r="S140" s="175" t="s">
        <v>126</v>
      </c>
      <c r="T140" s="176" t="s">
        <v>178</v>
      </c>
      <c r="U140" s="157">
        <v>0</v>
      </c>
      <c r="V140" s="157">
        <f>ROUND(E140*U140,2)</f>
        <v>0</v>
      </c>
      <c r="W140" s="157"/>
      <c r="X140" s="157" t="s">
        <v>309</v>
      </c>
      <c r="Y140" s="157" t="s">
        <v>128</v>
      </c>
      <c r="Z140" s="147"/>
      <c r="AA140" s="147"/>
      <c r="AB140" s="147"/>
      <c r="AC140" s="147"/>
      <c r="AD140" s="147"/>
      <c r="AE140" s="147"/>
      <c r="AF140" s="147"/>
      <c r="AG140" s="147" t="s">
        <v>314</v>
      </c>
      <c r="AH140" s="147"/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</row>
    <row r="141" spans="1:60" ht="22.5" outlineLevel="2" x14ac:dyDescent="0.2">
      <c r="A141" s="154"/>
      <c r="B141" s="155"/>
      <c r="C141" s="323" t="s">
        <v>315</v>
      </c>
      <c r="D141" s="324"/>
      <c r="E141" s="324"/>
      <c r="F141" s="324"/>
      <c r="G141" s="324"/>
      <c r="H141" s="157"/>
      <c r="I141" s="157"/>
      <c r="J141" s="157"/>
      <c r="K141" s="157"/>
      <c r="L141" s="157"/>
      <c r="M141" s="157"/>
      <c r="N141" s="156"/>
      <c r="O141" s="156"/>
      <c r="P141" s="156"/>
      <c r="Q141" s="156"/>
      <c r="R141" s="157"/>
      <c r="S141" s="157"/>
      <c r="T141" s="157"/>
      <c r="U141" s="157"/>
      <c r="V141" s="157"/>
      <c r="W141" s="157"/>
      <c r="X141" s="157"/>
      <c r="Y141" s="157"/>
      <c r="Z141" s="147"/>
      <c r="AA141" s="147"/>
      <c r="AB141" s="147"/>
      <c r="AC141" s="147"/>
      <c r="AD141" s="147"/>
      <c r="AE141" s="147"/>
      <c r="AF141" s="147"/>
      <c r="AG141" s="147" t="s">
        <v>222</v>
      </c>
      <c r="AH141" s="147"/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77" t="str">
        <f>C141</f>
        <v>Náklady na ztížené provádění stavebních prací v důsledku nepřerušeného provozu na staveništi nebo v případech nepřerušeného provozu v objektech v nichž se stavební práce provádí.</v>
      </c>
      <c r="BB141" s="147"/>
      <c r="BC141" s="147"/>
      <c r="BD141" s="147"/>
      <c r="BE141" s="147"/>
      <c r="BF141" s="147"/>
      <c r="BG141" s="147"/>
      <c r="BH141" s="147"/>
    </row>
    <row r="142" spans="1:60" outlineLevel="1" x14ac:dyDescent="0.2">
      <c r="A142" s="170">
        <v>55</v>
      </c>
      <c r="B142" s="171" t="s">
        <v>316</v>
      </c>
      <c r="C142" s="186" t="s">
        <v>317</v>
      </c>
      <c r="D142" s="172" t="s">
        <v>308</v>
      </c>
      <c r="E142" s="173">
        <v>1</v>
      </c>
      <c r="F142" s="174">
        <v>0</v>
      </c>
      <c r="G142" s="175">
        <f>ROUND(E142*F142,2)</f>
        <v>0</v>
      </c>
      <c r="H142" s="174">
        <v>0</v>
      </c>
      <c r="I142" s="175">
        <f>ROUND(E142*H142,2)</f>
        <v>0</v>
      </c>
      <c r="J142" s="174">
        <v>25115.18</v>
      </c>
      <c r="K142" s="175">
        <f>ROUND(E142*J142,2)</f>
        <v>25115.18</v>
      </c>
      <c r="L142" s="175">
        <v>21</v>
      </c>
      <c r="M142" s="175">
        <f>G142*(1+L142/100)</f>
        <v>0</v>
      </c>
      <c r="N142" s="173">
        <v>0</v>
      </c>
      <c r="O142" s="173">
        <f>ROUND(E142*N142,2)</f>
        <v>0</v>
      </c>
      <c r="P142" s="173">
        <v>0</v>
      </c>
      <c r="Q142" s="173">
        <f>ROUND(E142*P142,2)</f>
        <v>0</v>
      </c>
      <c r="R142" s="175"/>
      <c r="S142" s="175" t="s">
        <v>126</v>
      </c>
      <c r="T142" s="176" t="s">
        <v>178</v>
      </c>
      <c r="U142" s="157">
        <v>0</v>
      </c>
      <c r="V142" s="157">
        <f>ROUND(E142*U142,2)</f>
        <v>0</v>
      </c>
      <c r="W142" s="157"/>
      <c r="X142" s="157" t="s">
        <v>309</v>
      </c>
      <c r="Y142" s="157" t="s">
        <v>128</v>
      </c>
      <c r="Z142" s="147"/>
      <c r="AA142" s="147"/>
      <c r="AB142" s="147"/>
      <c r="AC142" s="147"/>
      <c r="AD142" s="147"/>
      <c r="AE142" s="147"/>
      <c r="AF142" s="147"/>
      <c r="AG142" s="147" t="s">
        <v>310</v>
      </c>
      <c r="AH142" s="147"/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47"/>
      <c r="BB142" s="147"/>
      <c r="BC142" s="147"/>
      <c r="BD142" s="147"/>
      <c r="BE142" s="147"/>
      <c r="BF142" s="147"/>
      <c r="BG142" s="147"/>
      <c r="BH142" s="147"/>
    </row>
    <row r="143" spans="1:60" outlineLevel="2" x14ac:dyDescent="0.2">
      <c r="A143" s="154"/>
      <c r="B143" s="155"/>
      <c r="C143" s="323" t="s">
        <v>318</v>
      </c>
      <c r="D143" s="324"/>
      <c r="E143" s="324"/>
      <c r="F143" s="324"/>
      <c r="G143" s="324"/>
      <c r="H143" s="157"/>
      <c r="I143" s="157"/>
      <c r="J143" s="157"/>
      <c r="K143" s="157"/>
      <c r="L143" s="157"/>
      <c r="M143" s="157"/>
      <c r="N143" s="156"/>
      <c r="O143" s="156"/>
      <c r="P143" s="156"/>
      <c r="Q143" s="156"/>
      <c r="R143" s="157"/>
      <c r="S143" s="157"/>
      <c r="T143" s="157"/>
      <c r="U143" s="157"/>
      <c r="V143" s="157"/>
      <c r="W143" s="157"/>
      <c r="X143" s="157"/>
      <c r="Y143" s="157"/>
      <c r="Z143" s="147"/>
      <c r="AA143" s="147"/>
      <c r="AB143" s="147"/>
      <c r="AC143" s="147"/>
      <c r="AD143" s="147"/>
      <c r="AE143" s="147"/>
      <c r="AF143" s="147"/>
      <c r="AG143" s="147" t="s">
        <v>222</v>
      </c>
      <c r="AH143" s="147"/>
      <c r="AI143" s="147"/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147"/>
      <c r="AX143" s="147"/>
      <c r="AY143" s="147"/>
      <c r="AZ143" s="147"/>
      <c r="BA143" s="147"/>
      <c r="BB143" s="147"/>
      <c r="BC143" s="147"/>
      <c r="BD143" s="147"/>
      <c r="BE143" s="147"/>
      <c r="BF143" s="147"/>
      <c r="BG143" s="147"/>
      <c r="BH143" s="147"/>
    </row>
    <row r="144" spans="1:60" outlineLevel="1" x14ac:dyDescent="0.2">
      <c r="A144" s="170">
        <v>56</v>
      </c>
      <c r="B144" s="171" t="s">
        <v>319</v>
      </c>
      <c r="C144" s="186" t="s">
        <v>320</v>
      </c>
      <c r="D144" s="172" t="s">
        <v>308</v>
      </c>
      <c r="E144" s="173">
        <v>1</v>
      </c>
      <c r="F144" s="174">
        <v>0</v>
      </c>
      <c r="G144" s="175">
        <f>ROUND(E144*F144,2)</f>
        <v>0</v>
      </c>
      <c r="H144" s="174">
        <v>0</v>
      </c>
      <c r="I144" s="175">
        <f>ROUND(E144*H144,2)</f>
        <v>0</v>
      </c>
      <c r="J144" s="174">
        <v>6278.8</v>
      </c>
      <c r="K144" s="175">
        <f>ROUND(E144*J144,2)</f>
        <v>6278.8</v>
      </c>
      <c r="L144" s="175">
        <v>21</v>
      </c>
      <c r="M144" s="175">
        <f>G144*(1+L144/100)</f>
        <v>0</v>
      </c>
      <c r="N144" s="173">
        <v>0</v>
      </c>
      <c r="O144" s="173">
        <f>ROUND(E144*N144,2)</f>
        <v>0</v>
      </c>
      <c r="P144" s="173">
        <v>0</v>
      </c>
      <c r="Q144" s="173">
        <f>ROUND(E144*P144,2)</f>
        <v>0</v>
      </c>
      <c r="R144" s="175"/>
      <c r="S144" s="175" t="s">
        <v>126</v>
      </c>
      <c r="T144" s="176" t="s">
        <v>178</v>
      </c>
      <c r="U144" s="157">
        <v>0</v>
      </c>
      <c r="V144" s="157">
        <f>ROUND(E144*U144,2)</f>
        <v>0</v>
      </c>
      <c r="W144" s="157"/>
      <c r="X144" s="157" t="s">
        <v>309</v>
      </c>
      <c r="Y144" s="157" t="s">
        <v>128</v>
      </c>
      <c r="Z144" s="147"/>
      <c r="AA144" s="147"/>
      <c r="AB144" s="147"/>
      <c r="AC144" s="147"/>
      <c r="AD144" s="147"/>
      <c r="AE144" s="147"/>
      <c r="AF144" s="147"/>
      <c r="AG144" s="147" t="s">
        <v>310</v>
      </c>
      <c r="AH144" s="147"/>
      <c r="AI144" s="147"/>
      <c r="AJ144" s="147"/>
      <c r="AK144" s="147"/>
      <c r="AL144" s="147"/>
      <c r="AM144" s="147"/>
      <c r="AN144" s="147"/>
      <c r="AO144" s="147"/>
      <c r="AP144" s="147"/>
      <c r="AQ144" s="147"/>
      <c r="AR144" s="147"/>
      <c r="AS144" s="147"/>
      <c r="AT144" s="147"/>
      <c r="AU144" s="147"/>
      <c r="AV144" s="147"/>
      <c r="AW144" s="147"/>
      <c r="AX144" s="147"/>
      <c r="AY144" s="147"/>
      <c r="AZ144" s="147"/>
      <c r="BA144" s="147"/>
      <c r="BB144" s="147"/>
      <c r="BC144" s="147"/>
      <c r="BD144" s="147"/>
      <c r="BE144" s="147"/>
      <c r="BF144" s="147"/>
      <c r="BG144" s="147"/>
      <c r="BH144" s="147"/>
    </row>
    <row r="145" spans="1:60" ht="22.5" outlineLevel="2" x14ac:dyDescent="0.2">
      <c r="A145" s="154"/>
      <c r="B145" s="155"/>
      <c r="C145" s="323" t="s">
        <v>321</v>
      </c>
      <c r="D145" s="324"/>
      <c r="E145" s="324"/>
      <c r="F145" s="324"/>
      <c r="G145" s="324"/>
      <c r="H145" s="157"/>
      <c r="I145" s="157"/>
      <c r="J145" s="157"/>
      <c r="K145" s="157"/>
      <c r="L145" s="157"/>
      <c r="M145" s="157"/>
      <c r="N145" s="156"/>
      <c r="O145" s="156"/>
      <c r="P145" s="156"/>
      <c r="Q145" s="156"/>
      <c r="R145" s="157"/>
      <c r="S145" s="157"/>
      <c r="T145" s="157"/>
      <c r="U145" s="157"/>
      <c r="V145" s="157"/>
      <c r="W145" s="157"/>
      <c r="X145" s="157"/>
      <c r="Y145" s="157"/>
      <c r="Z145" s="147"/>
      <c r="AA145" s="147"/>
      <c r="AB145" s="147"/>
      <c r="AC145" s="147"/>
      <c r="AD145" s="147"/>
      <c r="AE145" s="147"/>
      <c r="AF145" s="147"/>
      <c r="AG145" s="147" t="s">
        <v>222</v>
      </c>
      <c r="AH145" s="147"/>
      <c r="AI145" s="147"/>
      <c r="AJ145" s="147"/>
      <c r="AK145" s="147"/>
      <c r="AL145" s="147"/>
      <c r="AM145" s="147"/>
      <c r="AN145" s="147"/>
      <c r="AO145" s="147"/>
      <c r="AP145" s="147"/>
      <c r="AQ145" s="147"/>
      <c r="AR145" s="147"/>
      <c r="AS145" s="147"/>
      <c r="AT145" s="147"/>
      <c r="AU145" s="147"/>
      <c r="AV145" s="147"/>
      <c r="AW145" s="147"/>
      <c r="AX145" s="147"/>
      <c r="AY145" s="147"/>
      <c r="AZ145" s="147"/>
      <c r="BA145" s="177" t="str">
        <f>C145</f>
        <v>Náklady zhotovitele, související s prováděním zkoušek a revizí předepsaných technickými normami nebo objednatelem a které jsou pro provedení díla nezbytné.</v>
      </c>
      <c r="BB145" s="147"/>
      <c r="BC145" s="147"/>
      <c r="BD145" s="147"/>
      <c r="BE145" s="147"/>
      <c r="BF145" s="147"/>
      <c r="BG145" s="147"/>
      <c r="BH145" s="147"/>
    </row>
    <row r="146" spans="1:60" x14ac:dyDescent="0.2">
      <c r="A146" s="3"/>
      <c r="B146" s="4"/>
      <c r="C146" s="191"/>
      <c r="D146" s="6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AE146">
        <v>15</v>
      </c>
      <c r="AF146">
        <v>21</v>
      </c>
      <c r="AG146" t="s">
        <v>106</v>
      </c>
    </row>
    <row r="147" spans="1:60" x14ac:dyDescent="0.2">
      <c r="A147" s="150"/>
      <c r="B147" s="151" t="s">
        <v>29</v>
      </c>
      <c r="C147" s="192"/>
      <c r="D147" s="152"/>
      <c r="E147" s="153"/>
      <c r="F147" s="153"/>
      <c r="G147" s="169">
        <f>G8+G15+G25+G31+G33+G44+G50+G53+G65+G93+G103+G107+G117+G121+G137</f>
        <v>0</v>
      </c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AE147">
        <f>SUMIF(L7:L145,AE146,G7:G145)</f>
        <v>0</v>
      </c>
      <c r="AF147">
        <f>SUMIF(L7:L145,AF146,G7:G145)</f>
        <v>0</v>
      </c>
      <c r="AG147" t="s">
        <v>322</v>
      </c>
    </row>
    <row r="148" spans="1:60" x14ac:dyDescent="0.2">
      <c r="C148" s="193"/>
      <c r="D148" s="10"/>
      <c r="AG148" t="s">
        <v>323</v>
      </c>
    </row>
    <row r="149" spans="1:60" x14ac:dyDescent="0.2">
      <c r="D149" s="10"/>
    </row>
    <row r="150" spans="1:60" x14ac:dyDescent="0.2">
      <c r="D150" s="10"/>
    </row>
    <row r="151" spans="1:60" x14ac:dyDescent="0.2">
      <c r="D151" s="10"/>
    </row>
    <row r="152" spans="1:60" x14ac:dyDescent="0.2">
      <c r="D152" s="10"/>
    </row>
    <row r="153" spans="1:60" x14ac:dyDescent="0.2">
      <c r="D153" s="10"/>
    </row>
    <row r="154" spans="1:60" x14ac:dyDescent="0.2">
      <c r="D154" s="10"/>
    </row>
    <row r="155" spans="1:60" x14ac:dyDescent="0.2">
      <c r="D155" s="10"/>
    </row>
    <row r="156" spans="1:60" x14ac:dyDescent="0.2">
      <c r="D156" s="10"/>
    </row>
    <row r="157" spans="1:60" x14ac:dyDescent="0.2">
      <c r="D157" s="10"/>
    </row>
    <row r="158" spans="1:60" x14ac:dyDescent="0.2">
      <c r="D158" s="10"/>
    </row>
    <row r="159" spans="1:60" x14ac:dyDescent="0.2">
      <c r="D159" s="10"/>
    </row>
    <row r="160" spans="1:60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</sheetData>
  <sheetProtection algorithmName="SHA-512" hashValue="tCqXCETHkivcOlPXsm2UKNXojOoWLKrZvAgWjuIH+BQ/uxouxuvOpYb++EFIWVvb9cxKXmqlXyHL5xzr2TJXUg==" saltValue="+gAEddcmoxoNZntcB/WD8w==" spinCount="100000" sheet="1" objects="1" scenarios="1" formatRows="0"/>
  <mergeCells count="24">
    <mergeCell ref="C13:G13"/>
    <mergeCell ref="A1:G1"/>
    <mergeCell ref="C2:G2"/>
    <mergeCell ref="C3:G3"/>
    <mergeCell ref="C4:G4"/>
    <mergeCell ref="C10:G10"/>
    <mergeCell ref="C70:G70"/>
    <mergeCell ref="C92:G92"/>
    <mergeCell ref="C95:G95"/>
    <mergeCell ref="C102:G102"/>
    <mergeCell ref="C17:G17"/>
    <mergeCell ref="C21:G21"/>
    <mergeCell ref="C27:G27"/>
    <mergeCell ref="C48:G48"/>
    <mergeCell ref="C52:G52"/>
    <mergeCell ref="C64:G64"/>
    <mergeCell ref="C143:G143"/>
    <mergeCell ref="C145:G145"/>
    <mergeCell ref="C105:G105"/>
    <mergeCell ref="C115:G115"/>
    <mergeCell ref="C134:G134"/>
    <mergeCell ref="C136:G136"/>
    <mergeCell ref="C139:G139"/>
    <mergeCell ref="C141:G141"/>
  </mergeCells>
  <pageMargins left="0.59055118110236204" right="0.196850393700787" top="0.78740157499999996" bottom="0.78740157499999996" header="0.3" footer="0.3"/>
  <pageSetup paperSize="9" scale="98" orientation="landscape" horizontalDpi="360" verticalDpi="360" r:id="rId1"/>
  <headerFooter>
    <oddFooter>&amp;RStránka &amp;P z &amp;N&amp;LZpracováno programem BUILDpower S,  © RTS, a.s.</oddFooter>
  </headerFooter>
  <colBreaks count="1" manualBreakCount="1">
    <brk id="20" max="149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H41"/>
  <sheetViews>
    <sheetView zoomScaleNormal="100" workbookViewId="0">
      <selection activeCell="F17" sqref="F17"/>
    </sheetView>
  </sheetViews>
  <sheetFormatPr defaultRowHeight="12.75" outlineLevelRow="1" x14ac:dyDescent="0.2"/>
  <cols>
    <col min="1" max="1" width="4.28515625" customWidth="1"/>
    <col min="2" max="2" width="14.42578125" style="121" customWidth="1"/>
    <col min="3" max="3" width="38.5703125" style="121" customWidth="1"/>
    <col min="4" max="4" width="4.5703125" customWidth="1"/>
    <col min="5" max="5" width="8.28515625" customWidth="1"/>
    <col min="6" max="6" width="9.85546875" customWidth="1"/>
    <col min="7" max="7" width="12.7109375" customWidth="1"/>
    <col min="8" max="21" width="0" hidden="1" customWidth="1"/>
    <col min="29" max="39" width="0" hidden="1" customWidth="1"/>
    <col min="40" max="40" width="11" customWidth="1"/>
    <col min="53" max="53" width="73.42578125" customWidth="1"/>
  </cols>
  <sheetData>
    <row r="1" spans="1:60" ht="15.75" customHeight="1" x14ac:dyDescent="0.25">
      <c r="A1" s="334" t="s">
        <v>324</v>
      </c>
      <c r="B1" s="335"/>
      <c r="C1" s="335"/>
      <c r="D1" s="335"/>
      <c r="E1" s="335"/>
      <c r="F1" s="335"/>
      <c r="G1" s="336"/>
      <c r="H1" s="194"/>
      <c r="AE1" t="s">
        <v>94</v>
      </c>
    </row>
    <row r="2" spans="1:60" ht="13.5" thickBot="1" x14ac:dyDescent="0.25">
      <c r="A2" s="195" t="s">
        <v>7</v>
      </c>
      <c r="B2" s="337" t="s">
        <v>425</v>
      </c>
      <c r="C2" s="338"/>
      <c r="D2" s="338"/>
      <c r="E2" s="338"/>
      <c r="F2" s="338"/>
      <c r="G2" s="339"/>
      <c r="H2" s="8"/>
      <c r="AE2" t="s">
        <v>95</v>
      </c>
    </row>
    <row r="3" spans="1:60" ht="13.5" thickBot="1" x14ac:dyDescent="0.25">
      <c r="A3" s="196" t="s">
        <v>8</v>
      </c>
      <c r="B3" s="340" t="s">
        <v>325</v>
      </c>
      <c r="C3" s="341"/>
      <c r="D3" s="341"/>
      <c r="E3" s="341"/>
      <c r="F3" s="341"/>
      <c r="G3" s="341"/>
      <c r="H3" s="342"/>
      <c r="V3" s="2"/>
    </row>
    <row r="4" spans="1:60" ht="13.5" hidden="1" thickBot="1" x14ac:dyDescent="0.25">
      <c r="A4" s="197" t="s">
        <v>326</v>
      </c>
      <c r="B4" s="198"/>
      <c r="C4" s="198"/>
      <c r="D4" s="199"/>
      <c r="E4" s="199"/>
      <c r="F4" s="199"/>
      <c r="G4" s="200"/>
      <c r="AE4" t="s">
        <v>327</v>
      </c>
    </row>
    <row r="5" spans="1:60" x14ac:dyDescent="0.2">
      <c r="A5" s="47"/>
      <c r="B5" s="201"/>
      <c r="C5" s="201"/>
      <c r="D5" s="202"/>
      <c r="E5" s="202"/>
      <c r="F5" s="202"/>
      <c r="G5" s="194"/>
    </row>
    <row r="6" spans="1:60" ht="38.25" x14ac:dyDescent="0.2">
      <c r="A6" s="203" t="s">
        <v>98</v>
      </c>
      <c r="B6" s="204" t="s">
        <v>99</v>
      </c>
      <c r="C6" s="204" t="s">
        <v>100</v>
      </c>
      <c r="D6" s="205" t="s">
        <v>101</v>
      </c>
      <c r="E6" s="205" t="s">
        <v>328</v>
      </c>
      <c r="F6" s="206" t="s">
        <v>329</v>
      </c>
      <c r="G6" s="207" t="s">
        <v>29</v>
      </c>
      <c r="H6" s="208" t="s">
        <v>30</v>
      </c>
      <c r="I6" s="209" t="s">
        <v>104</v>
      </c>
      <c r="J6" s="209" t="s">
        <v>31</v>
      </c>
      <c r="K6" s="209" t="s">
        <v>105</v>
      </c>
      <c r="L6" s="209" t="s">
        <v>106</v>
      </c>
      <c r="M6" s="209" t="s">
        <v>330</v>
      </c>
      <c r="N6" s="209" t="s">
        <v>331</v>
      </c>
      <c r="O6" s="209" t="s">
        <v>332</v>
      </c>
      <c r="P6" s="209" t="s">
        <v>333</v>
      </c>
      <c r="Q6" s="209" t="s">
        <v>334</v>
      </c>
      <c r="R6" s="209" t="s">
        <v>112</v>
      </c>
      <c r="S6" s="209" t="s">
        <v>335</v>
      </c>
      <c r="T6" s="209" t="s">
        <v>115</v>
      </c>
      <c r="U6" s="209" t="s">
        <v>116</v>
      </c>
    </row>
    <row r="7" spans="1:60" x14ac:dyDescent="0.2">
      <c r="A7" s="210" t="s">
        <v>120</v>
      </c>
      <c r="B7" s="211" t="s">
        <v>336</v>
      </c>
      <c r="C7" s="212" t="s">
        <v>337</v>
      </c>
      <c r="D7" s="213"/>
      <c r="E7" s="213"/>
      <c r="F7" s="214"/>
      <c r="G7" s="215">
        <f>SUM(G8:G9)</f>
        <v>0</v>
      </c>
      <c r="H7" s="216"/>
      <c r="I7" s="214">
        <f>SUM(I8:I10)</f>
        <v>80240</v>
      </c>
      <c r="J7" s="214"/>
      <c r="K7" s="214">
        <f>SUM(K8:K10)</f>
        <v>36040</v>
      </c>
      <c r="L7" s="214"/>
      <c r="M7" s="214">
        <f>SUM(M8:M10)</f>
        <v>0</v>
      </c>
      <c r="N7" s="213"/>
      <c r="O7" s="213">
        <f>SUM(O8:O10)</f>
        <v>0</v>
      </c>
      <c r="P7" s="213"/>
      <c r="Q7" s="213">
        <f>SUM(Q8:Q10)</f>
        <v>0</v>
      </c>
      <c r="R7" s="213"/>
      <c r="S7" s="213"/>
      <c r="T7" s="217"/>
      <c r="U7" s="213">
        <f>SUM(U8:U10)</f>
        <v>0</v>
      </c>
      <c r="AE7" t="s">
        <v>121</v>
      </c>
    </row>
    <row r="8" spans="1:60" ht="33.75" outlineLevel="1" x14ac:dyDescent="0.2">
      <c r="A8" s="218"/>
      <c r="B8" s="219" t="s">
        <v>338</v>
      </c>
      <c r="C8" s="220" t="s">
        <v>339</v>
      </c>
      <c r="D8" s="221" t="s">
        <v>340</v>
      </c>
      <c r="E8" s="221">
        <v>68</v>
      </c>
      <c r="F8" s="261"/>
      <c r="G8" s="223">
        <f>SUM(E8*F8)</f>
        <v>0</v>
      </c>
      <c r="H8" s="224">
        <v>0</v>
      </c>
      <c r="I8" s="222">
        <f>ROUND(E8*H8,2)</f>
        <v>0</v>
      </c>
      <c r="J8" s="222">
        <v>530</v>
      </c>
      <c r="K8" s="222">
        <f>ROUND(E8*J8,2)</f>
        <v>36040</v>
      </c>
      <c r="L8" s="222">
        <v>21</v>
      </c>
      <c r="M8" s="222">
        <f>G8*(1+L8/100)</f>
        <v>0</v>
      </c>
      <c r="N8" s="221">
        <v>0</v>
      </c>
      <c r="O8" s="221">
        <f>ROUND(E8*N8,5)</f>
        <v>0</v>
      </c>
      <c r="P8" s="221">
        <v>0</v>
      </c>
      <c r="Q8" s="221">
        <f>ROUND(E8*P8,5)</f>
        <v>0</v>
      </c>
      <c r="R8" s="221"/>
      <c r="S8" s="221"/>
      <c r="T8" s="225">
        <v>0</v>
      </c>
      <c r="U8" s="221">
        <f>ROUND(E8*T8,2)</f>
        <v>0</v>
      </c>
      <c r="V8" s="147"/>
      <c r="W8" s="147"/>
      <c r="X8" s="147"/>
      <c r="Y8" s="147"/>
      <c r="Z8" s="147"/>
      <c r="AA8" s="147"/>
      <c r="AB8" s="147"/>
      <c r="AC8" s="147"/>
      <c r="AD8" s="147"/>
      <c r="AE8" s="147" t="s">
        <v>341</v>
      </c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</row>
    <row r="9" spans="1:60" ht="33.75" outlineLevel="1" x14ac:dyDescent="0.2">
      <c r="A9" s="218"/>
      <c r="B9" s="219" t="s">
        <v>342</v>
      </c>
      <c r="C9" s="220" t="s">
        <v>343</v>
      </c>
      <c r="D9" s="221" t="s">
        <v>340</v>
      </c>
      <c r="E9" s="221">
        <v>68</v>
      </c>
      <c r="F9" s="261"/>
      <c r="G9" s="223">
        <f>SUM(E9*F9)</f>
        <v>0</v>
      </c>
      <c r="H9" s="224">
        <v>1180</v>
      </c>
      <c r="I9" s="222">
        <f>ROUND(E9*H9,2)</f>
        <v>80240</v>
      </c>
      <c r="J9" s="222">
        <v>0</v>
      </c>
      <c r="K9" s="222">
        <f>ROUND(E9*J9,2)</f>
        <v>0</v>
      </c>
      <c r="L9" s="222">
        <v>21</v>
      </c>
      <c r="M9" s="222">
        <f>G9*(1+L9/100)</f>
        <v>0</v>
      </c>
      <c r="N9" s="221">
        <v>0</v>
      </c>
      <c r="O9" s="221">
        <f>ROUND(E9*N9,5)</f>
        <v>0</v>
      </c>
      <c r="P9" s="221">
        <v>0</v>
      </c>
      <c r="Q9" s="221">
        <f>ROUND(E9*P9,5)</f>
        <v>0</v>
      </c>
      <c r="R9" s="221"/>
      <c r="S9" s="221"/>
      <c r="T9" s="225">
        <v>0</v>
      </c>
      <c r="U9" s="221">
        <f>ROUND(E9*T9,2)</f>
        <v>0</v>
      </c>
      <c r="V9" s="147"/>
      <c r="W9" s="147"/>
      <c r="X9" s="147"/>
      <c r="Y9" s="147"/>
      <c r="Z9" s="147"/>
      <c r="AA9" s="147"/>
      <c r="AB9" s="147"/>
      <c r="AC9" s="147"/>
      <c r="AD9" s="147"/>
      <c r="AE9" s="147" t="s">
        <v>344</v>
      </c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1" x14ac:dyDescent="0.2">
      <c r="A10" s="218"/>
      <c r="B10" s="219"/>
      <c r="C10" s="343" t="s">
        <v>345</v>
      </c>
      <c r="D10" s="344"/>
      <c r="E10" s="345"/>
      <c r="F10" s="346"/>
      <c r="G10" s="347"/>
      <c r="H10" s="224"/>
      <c r="I10" s="222"/>
      <c r="J10" s="222"/>
      <c r="K10" s="222"/>
      <c r="L10" s="222"/>
      <c r="M10" s="222"/>
      <c r="N10" s="221"/>
      <c r="O10" s="221"/>
      <c r="P10" s="221"/>
      <c r="Q10" s="221"/>
      <c r="R10" s="221"/>
      <c r="S10" s="221"/>
      <c r="T10" s="225"/>
      <c r="U10" s="221"/>
      <c r="V10" s="147"/>
      <c r="W10" s="147"/>
      <c r="X10" s="147"/>
      <c r="Y10" s="147"/>
      <c r="Z10" s="147"/>
      <c r="AA10" s="147"/>
      <c r="AB10" s="147"/>
      <c r="AC10" s="147"/>
      <c r="AD10" s="147"/>
      <c r="AE10" s="147" t="s">
        <v>222</v>
      </c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226" t="str">
        <f>C10</f>
        <v>ocelové podkladní profily, ocelové kotvy do panelů, hliníkové podkladní profily</v>
      </c>
      <c r="BB10" s="147"/>
      <c r="BC10" s="147"/>
      <c r="BD10" s="147"/>
      <c r="BE10" s="147"/>
      <c r="BF10" s="147"/>
      <c r="BG10" s="147"/>
      <c r="BH10" s="147"/>
    </row>
    <row r="11" spans="1:60" x14ac:dyDescent="0.2">
      <c r="A11" s="227" t="s">
        <v>120</v>
      </c>
      <c r="B11" s="228" t="s">
        <v>86</v>
      </c>
      <c r="C11" s="229" t="s">
        <v>87</v>
      </c>
      <c r="D11" s="230"/>
      <c r="E11" s="230"/>
      <c r="F11" s="231"/>
      <c r="G11" s="232">
        <f>SUM(G12:G23)</f>
        <v>0</v>
      </c>
      <c r="H11" s="233"/>
      <c r="I11" s="231">
        <f>SUM(I12:I22)</f>
        <v>397337</v>
      </c>
      <c r="J11" s="231"/>
      <c r="K11" s="231">
        <f>SUM(K12:K22)</f>
        <v>10267.450000000001</v>
      </c>
      <c r="L11" s="231"/>
      <c r="M11" s="231">
        <f>SUM(M12:M22)</f>
        <v>0</v>
      </c>
      <c r="N11" s="230"/>
      <c r="O11" s="230">
        <f>SUM(O12:O22)</f>
        <v>0.17399999999999999</v>
      </c>
      <c r="P11" s="230"/>
      <c r="Q11" s="230">
        <f>SUM(Q12:Q22)</f>
        <v>0</v>
      </c>
      <c r="R11" s="230"/>
      <c r="S11" s="230"/>
      <c r="T11" s="234"/>
      <c r="U11" s="230">
        <f>SUM(U12:U22)</f>
        <v>30.21</v>
      </c>
      <c r="AE11" t="s">
        <v>121</v>
      </c>
    </row>
    <row r="12" spans="1:60" outlineLevel="1" x14ac:dyDescent="0.2">
      <c r="A12" s="218"/>
      <c r="B12" s="219" t="s">
        <v>346</v>
      </c>
      <c r="C12" s="220" t="s">
        <v>347</v>
      </c>
      <c r="D12" s="221" t="s">
        <v>340</v>
      </c>
      <c r="E12" s="221">
        <v>1</v>
      </c>
      <c r="F12" s="261"/>
      <c r="G12" s="223">
        <f t="shared" ref="G12:G36" si="0">SUM(E12*F12)</f>
        <v>0</v>
      </c>
      <c r="H12" s="224">
        <v>0</v>
      </c>
      <c r="I12" s="222">
        <f>ROUND(E12*H12,2)</f>
        <v>0</v>
      </c>
      <c r="J12" s="222">
        <v>3957.45</v>
      </c>
      <c r="K12" s="222">
        <f>ROUND(E12*J12,2)</f>
        <v>3957.45</v>
      </c>
      <c r="L12" s="222">
        <v>21</v>
      </c>
      <c r="M12" s="222">
        <f>G12*(1+L12/100)</f>
        <v>0</v>
      </c>
      <c r="N12" s="221">
        <v>0</v>
      </c>
      <c r="O12" s="221">
        <f>ROUND(E12*N12,5)</f>
        <v>0</v>
      </c>
      <c r="P12" s="221">
        <v>0</v>
      </c>
      <c r="Q12" s="221">
        <f>ROUND(E12*P12,5)</f>
        <v>0</v>
      </c>
      <c r="R12" s="221"/>
      <c r="S12" s="221"/>
      <c r="T12" s="225">
        <v>5.8019999999999996</v>
      </c>
      <c r="U12" s="221">
        <f>ROUND(E12*T12,2)</f>
        <v>5.8</v>
      </c>
      <c r="V12" s="147"/>
      <c r="W12" s="147"/>
      <c r="X12" s="147"/>
      <c r="Y12" s="147"/>
      <c r="Z12" s="147"/>
      <c r="AA12" s="147"/>
      <c r="AB12" s="147"/>
      <c r="AC12" s="147"/>
      <c r="AD12" s="147"/>
      <c r="AE12" s="147" t="s">
        <v>341</v>
      </c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ht="22.5" outlineLevel="1" x14ac:dyDescent="0.2">
      <c r="A13" s="218"/>
      <c r="B13" s="219" t="s">
        <v>348</v>
      </c>
      <c r="C13" s="220" t="s">
        <v>349</v>
      </c>
      <c r="D13" s="221" t="s">
        <v>350</v>
      </c>
      <c r="E13" s="221">
        <v>50</v>
      </c>
      <c r="F13" s="261"/>
      <c r="G13" s="223">
        <f>(E13*F13)</f>
        <v>0</v>
      </c>
      <c r="H13" s="224">
        <v>290</v>
      </c>
      <c r="I13" s="222">
        <f>ROUND(E13*H13,2)</f>
        <v>14500</v>
      </c>
      <c r="J13" s="222">
        <v>0</v>
      </c>
      <c r="K13" s="222">
        <f>ROUND(E13*J13,2)</f>
        <v>0</v>
      </c>
      <c r="L13" s="222">
        <v>21</v>
      </c>
      <c r="M13" s="222">
        <f>G13*(1+L13/100)</f>
        <v>0</v>
      </c>
      <c r="N13" s="221">
        <v>9.7999999999999997E-4</v>
      </c>
      <c r="O13" s="221">
        <f>ROUND(E13*N13,5)</f>
        <v>4.9000000000000002E-2</v>
      </c>
      <c r="P13" s="221">
        <v>0</v>
      </c>
      <c r="Q13" s="221">
        <f>ROUND(E13*P13,5)</f>
        <v>0</v>
      </c>
      <c r="R13" s="221"/>
      <c r="S13" s="221"/>
      <c r="T13" s="225">
        <v>0</v>
      </c>
      <c r="U13" s="221">
        <f>ROUND(E13*T13,2)</f>
        <v>0</v>
      </c>
      <c r="V13" s="147"/>
      <c r="W13" s="147"/>
      <c r="X13" s="147"/>
      <c r="Y13" s="147"/>
      <c r="Z13" s="147"/>
      <c r="AA13" s="147"/>
      <c r="AB13" s="147"/>
      <c r="AC13" s="147"/>
      <c r="AD13" s="147"/>
      <c r="AE13" s="147" t="s">
        <v>344</v>
      </c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ht="22.5" outlineLevel="1" x14ac:dyDescent="0.2">
      <c r="A14" s="218"/>
      <c r="B14" s="219" t="s">
        <v>351</v>
      </c>
      <c r="C14" s="220" t="s">
        <v>352</v>
      </c>
      <c r="D14" s="221" t="s">
        <v>350</v>
      </c>
      <c r="E14" s="221">
        <v>150</v>
      </c>
      <c r="F14" s="261"/>
      <c r="G14" s="223">
        <f t="shared" si="0"/>
        <v>0</v>
      </c>
      <c r="H14" s="224">
        <v>18</v>
      </c>
      <c r="I14" s="222">
        <f>ROUND(E14*H14,2)</f>
        <v>2700</v>
      </c>
      <c r="J14" s="222">
        <v>4.6700000000000017</v>
      </c>
      <c r="K14" s="222">
        <f>ROUND(E14*J14,2)</f>
        <v>700.5</v>
      </c>
      <c r="L14" s="222">
        <v>21</v>
      </c>
      <c r="M14" s="222">
        <f>G14*(1+L14/100)</f>
        <v>0</v>
      </c>
      <c r="N14" s="221">
        <v>6.9999999999999994E-5</v>
      </c>
      <c r="O14" s="221">
        <f>ROUND(E14*N14,5)</f>
        <v>1.0500000000000001E-2</v>
      </c>
      <c r="P14" s="221">
        <v>0</v>
      </c>
      <c r="Q14" s="221">
        <f>ROUND(E14*P14,5)</f>
        <v>0</v>
      </c>
      <c r="R14" s="221"/>
      <c r="S14" s="221"/>
      <c r="T14" s="225">
        <v>9.1219999999999996E-2</v>
      </c>
      <c r="U14" s="221">
        <f>ROUND(E14*T14,2)</f>
        <v>13.68</v>
      </c>
      <c r="V14" s="147"/>
      <c r="W14" s="147"/>
      <c r="X14" s="147"/>
      <c r="Y14" s="147"/>
      <c r="Z14" s="147"/>
      <c r="AA14" s="147"/>
      <c r="AB14" s="147"/>
      <c r="AC14" s="147"/>
      <c r="AD14" s="147"/>
      <c r="AE14" s="147" t="s">
        <v>341</v>
      </c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1" x14ac:dyDescent="0.2">
      <c r="A15" s="218"/>
      <c r="B15" s="219"/>
      <c r="C15" s="220" t="s">
        <v>353</v>
      </c>
      <c r="D15" s="221" t="s">
        <v>350</v>
      </c>
      <c r="E15" s="221">
        <v>150</v>
      </c>
      <c r="F15" s="261"/>
      <c r="G15" s="223">
        <f t="shared" si="0"/>
        <v>0</v>
      </c>
      <c r="H15" s="224"/>
      <c r="I15" s="222"/>
      <c r="J15" s="222"/>
      <c r="K15" s="222"/>
      <c r="L15" s="222"/>
      <c r="M15" s="222"/>
      <c r="N15" s="221"/>
      <c r="O15" s="221"/>
      <c r="P15" s="221"/>
      <c r="Q15" s="221"/>
      <c r="R15" s="221"/>
      <c r="S15" s="221"/>
      <c r="T15" s="225"/>
      <c r="U15" s="221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1" x14ac:dyDescent="0.2">
      <c r="A16" s="218"/>
      <c r="B16" s="219" t="s">
        <v>354</v>
      </c>
      <c r="C16" s="220" t="s">
        <v>355</v>
      </c>
      <c r="D16" s="221" t="s">
        <v>340</v>
      </c>
      <c r="E16" s="221">
        <v>8</v>
      </c>
      <c r="F16" s="261"/>
      <c r="G16" s="223">
        <f t="shared" si="0"/>
        <v>0</v>
      </c>
      <c r="H16" s="224">
        <v>0</v>
      </c>
      <c r="I16" s="222">
        <f t="shared" ref="I16:I22" si="1">ROUND(E16*H16,2)</f>
        <v>0</v>
      </c>
      <c r="J16" s="222">
        <v>23</v>
      </c>
      <c r="K16" s="222">
        <f t="shared" ref="K16:K22" si="2">ROUND(E16*J16,2)</f>
        <v>184</v>
      </c>
      <c r="L16" s="222">
        <v>21</v>
      </c>
      <c r="M16" s="222">
        <f t="shared" ref="M16:M22" si="3">G16*(1+L16/100)</f>
        <v>0</v>
      </c>
      <c r="N16" s="221">
        <v>0</v>
      </c>
      <c r="O16" s="221">
        <f t="shared" ref="O16:O22" si="4">ROUND(E16*N16,5)</f>
        <v>0</v>
      </c>
      <c r="P16" s="221">
        <v>0</v>
      </c>
      <c r="Q16" s="221">
        <f t="shared" ref="Q16:Q22" si="5">ROUND(E16*P16,5)</f>
        <v>0</v>
      </c>
      <c r="R16" s="221"/>
      <c r="S16" s="221"/>
      <c r="T16" s="225">
        <v>0.05</v>
      </c>
      <c r="U16" s="221">
        <f t="shared" ref="U16:U22" si="6">ROUND(E16*T16,2)</f>
        <v>0.4</v>
      </c>
      <c r="V16" s="147"/>
      <c r="W16" s="147"/>
      <c r="X16" s="147"/>
      <c r="Y16" s="147"/>
      <c r="Z16" s="147"/>
      <c r="AA16" s="147"/>
      <c r="AB16" s="147"/>
      <c r="AC16" s="147"/>
      <c r="AD16" s="147"/>
      <c r="AE16" s="147" t="s">
        <v>341</v>
      </c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ht="22.5" outlineLevel="1" x14ac:dyDescent="0.2">
      <c r="A17" s="218"/>
      <c r="B17" s="219" t="s">
        <v>356</v>
      </c>
      <c r="C17" s="220" t="s">
        <v>357</v>
      </c>
      <c r="D17" s="221" t="s">
        <v>350</v>
      </c>
      <c r="E17" s="221">
        <v>50</v>
      </c>
      <c r="F17" s="261"/>
      <c r="G17" s="223">
        <f t="shared" si="0"/>
        <v>0</v>
      </c>
      <c r="H17" s="224">
        <v>19.22</v>
      </c>
      <c r="I17" s="222">
        <f t="shared" si="1"/>
        <v>961</v>
      </c>
      <c r="J17" s="222">
        <v>37.18</v>
      </c>
      <c r="K17" s="222">
        <f t="shared" si="2"/>
        <v>1859</v>
      </c>
      <c r="L17" s="222">
        <v>21</v>
      </c>
      <c r="M17" s="222">
        <f t="shared" si="3"/>
        <v>0</v>
      </c>
      <c r="N17" s="221">
        <v>2.3000000000000001E-4</v>
      </c>
      <c r="O17" s="221">
        <f t="shared" si="4"/>
        <v>1.15E-2</v>
      </c>
      <c r="P17" s="221">
        <v>0</v>
      </c>
      <c r="Q17" s="221">
        <f t="shared" si="5"/>
        <v>0</v>
      </c>
      <c r="R17" s="221"/>
      <c r="S17" s="221"/>
      <c r="T17" s="225">
        <v>9.955E-2</v>
      </c>
      <c r="U17" s="221">
        <f t="shared" si="6"/>
        <v>4.9800000000000004</v>
      </c>
      <c r="V17" s="147"/>
      <c r="W17" s="147"/>
      <c r="X17" s="147"/>
      <c r="Y17" s="147"/>
      <c r="Z17" s="147"/>
      <c r="AA17" s="147"/>
      <c r="AB17" s="147"/>
      <c r="AC17" s="147"/>
      <c r="AD17" s="147"/>
      <c r="AE17" s="147" t="s">
        <v>341</v>
      </c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ht="22.5" outlineLevel="1" x14ac:dyDescent="0.2">
      <c r="A18" s="218"/>
      <c r="B18" s="219" t="s">
        <v>358</v>
      </c>
      <c r="C18" s="220" t="s">
        <v>357</v>
      </c>
      <c r="D18" s="221" t="s">
        <v>350</v>
      </c>
      <c r="E18" s="221">
        <v>50</v>
      </c>
      <c r="F18" s="261"/>
      <c r="G18" s="223">
        <f t="shared" si="0"/>
        <v>0</v>
      </c>
      <c r="H18" s="224">
        <v>268.04000000000002</v>
      </c>
      <c r="I18" s="222">
        <f t="shared" si="1"/>
        <v>13402</v>
      </c>
      <c r="J18" s="222">
        <v>71.329999999999984</v>
      </c>
      <c r="K18" s="222">
        <f t="shared" si="2"/>
        <v>3566.5</v>
      </c>
      <c r="L18" s="222">
        <v>21</v>
      </c>
      <c r="M18" s="222">
        <f t="shared" si="3"/>
        <v>0</v>
      </c>
      <c r="N18" s="221">
        <v>2.0600000000000002E-3</v>
      </c>
      <c r="O18" s="221">
        <f t="shared" si="4"/>
        <v>0.10299999999999999</v>
      </c>
      <c r="P18" s="221">
        <v>0</v>
      </c>
      <c r="Q18" s="221">
        <f t="shared" si="5"/>
        <v>0</v>
      </c>
      <c r="R18" s="221"/>
      <c r="S18" s="221"/>
      <c r="T18" s="225">
        <v>0.107</v>
      </c>
      <c r="U18" s="221">
        <f t="shared" si="6"/>
        <v>5.35</v>
      </c>
      <c r="V18" s="147"/>
      <c r="W18" s="147"/>
      <c r="X18" s="147"/>
      <c r="Y18" s="147"/>
      <c r="Z18" s="147"/>
      <c r="AA18" s="147"/>
      <c r="AB18" s="147"/>
      <c r="AC18" s="147"/>
      <c r="AD18" s="147"/>
      <c r="AE18" s="147" t="s">
        <v>341</v>
      </c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ht="22.5" outlineLevel="1" x14ac:dyDescent="0.2">
      <c r="A19" s="218"/>
      <c r="B19" s="219" t="s">
        <v>359</v>
      </c>
      <c r="C19" s="220" t="s">
        <v>360</v>
      </c>
      <c r="D19" s="221" t="s">
        <v>340</v>
      </c>
      <c r="E19" s="221">
        <v>68</v>
      </c>
      <c r="F19" s="261"/>
      <c r="G19" s="223">
        <f t="shared" si="0"/>
        <v>0</v>
      </c>
      <c r="H19" s="224">
        <v>2686</v>
      </c>
      <c r="I19" s="222">
        <f t="shared" si="1"/>
        <v>182648</v>
      </c>
      <c r="J19" s="222">
        <v>0</v>
      </c>
      <c r="K19" s="222">
        <f t="shared" si="2"/>
        <v>0</v>
      </c>
      <c r="L19" s="222">
        <v>21</v>
      </c>
      <c r="M19" s="222">
        <f t="shared" si="3"/>
        <v>0</v>
      </c>
      <c r="N19" s="221">
        <v>0</v>
      </c>
      <c r="O19" s="221">
        <f t="shared" si="4"/>
        <v>0</v>
      </c>
      <c r="P19" s="221">
        <v>0</v>
      </c>
      <c r="Q19" s="221">
        <f t="shared" si="5"/>
        <v>0</v>
      </c>
      <c r="R19" s="221"/>
      <c r="S19" s="221"/>
      <c r="T19" s="225">
        <v>0</v>
      </c>
      <c r="U19" s="221">
        <f t="shared" si="6"/>
        <v>0</v>
      </c>
      <c r="V19" s="147"/>
      <c r="W19" s="147"/>
      <c r="X19" s="147"/>
      <c r="Y19" s="147"/>
      <c r="Z19" s="147"/>
      <c r="AA19" s="147"/>
      <c r="AB19" s="147"/>
      <c r="AC19" s="147"/>
      <c r="AD19" s="147"/>
      <c r="AE19" s="147" t="s">
        <v>344</v>
      </c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ht="22.5" outlineLevel="1" x14ac:dyDescent="0.2">
      <c r="A20" s="218"/>
      <c r="B20" s="219" t="s">
        <v>361</v>
      </c>
      <c r="C20" s="220" t="s">
        <v>362</v>
      </c>
      <c r="D20" s="221" t="s">
        <v>340</v>
      </c>
      <c r="E20" s="221">
        <v>34</v>
      </c>
      <c r="F20" s="261"/>
      <c r="G20" s="223">
        <f t="shared" si="0"/>
        <v>0</v>
      </c>
      <c r="H20" s="224">
        <v>1239</v>
      </c>
      <c r="I20" s="222">
        <f t="shared" si="1"/>
        <v>42126</v>
      </c>
      <c r="J20" s="222">
        <v>0</v>
      </c>
      <c r="K20" s="222">
        <f t="shared" si="2"/>
        <v>0</v>
      </c>
      <c r="L20" s="222">
        <v>21</v>
      </c>
      <c r="M20" s="222">
        <f t="shared" si="3"/>
        <v>0</v>
      </c>
      <c r="N20" s="221">
        <v>0</v>
      </c>
      <c r="O20" s="221">
        <f t="shared" si="4"/>
        <v>0</v>
      </c>
      <c r="P20" s="221">
        <v>0</v>
      </c>
      <c r="Q20" s="221">
        <f t="shared" si="5"/>
        <v>0</v>
      </c>
      <c r="R20" s="221"/>
      <c r="S20" s="221"/>
      <c r="T20" s="225">
        <v>0</v>
      </c>
      <c r="U20" s="221">
        <f t="shared" si="6"/>
        <v>0</v>
      </c>
      <c r="V20" s="147"/>
      <c r="W20" s="147"/>
      <c r="X20" s="147"/>
      <c r="Y20" s="147"/>
      <c r="Z20" s="147"/>
      <c r="AA20" s="147"/>
      <c r="AB20" s="147"/>
      <c r="AC20" s="147"/>
      <c r="AD20" s="147"/>
      <c r="AE20" s="147" t="s">
        <v>344</v>
      </c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ht="22.5" outlineLevel="1" x14ac:dyDescent="0.2">
      <c r="A21" s="218"/>
      <c r="B21" s="219" t="s">
        <v>363</v>
      </c>
      <c r="C21" s="220" t="s">
        <v>364</v>
      </c>
      <c r="D21" s="221" t="s">
        <v>340</v>
      </c>
      <c r="E21" s="221">
        <v>1</v>
      </c>
      <c r="F21" s="261"/>
      <c r="G21" s="223">
        <f t="shared" si="0"/>
        <v>0</v>
      </c>
      <c r="H21" s="224">
        <v>99000</v>
      </c>
      <c r="I21" s="222">
        <f t="shared" si="1"/>
        <v>99000</v>
      </c>
      <c r="J21" s="222">
        <v>0</v>
      </c>
      <c r="K21" s="222">
        <f t="shared" si="2"/>
        <v>0</v>
      </c>
      <c r="L21" s="222">
        <v>21</v>
      </c>
      <c r="M21" s="222">
        <f t="shared" si="3"/>
        <v>0</v>
      </c>
      <c r="N21" s="221">
        <v>0</v>
      </c>
      <c r="O21" s="221">
        <f t="shared" si="4"/>
        <v>0</v>
      </c>
      <c r="P21" s="221">
        <v>0</v>
      </c>
      <c r="Q21" s="221">
        <f t="shared" si="5"/>
        <v>0</v>
      </c>
      <c r="R21" s="221"/>
      <c r="S21" s="221"/>
      <c r="T21" s="225">
        <v>0</v>
      </c>
      <c r="U21" s="221">
        <f t="shared" si="6"/>
        <v>0</v>
      </c>
      <c r="V21" s="147"/>
      <c r="W21" s="147"/>
      <c r="X21" s="147"/>
      <c r="Y21" s="147"/>
      <c r="Z21" s="147"/>
      <c r="AA21" s="147"/>
      <c r="AB21" s="147"/>
      <c r="AC21" s="147"/>
      <c r="AD21" s="147"/>
      <c r="AE21" s="147" t="s">
        <v>344</v>
      </c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1" x14ac:dyDescent="0.2">
      <c r="A22" s="218"/>
      <c r="B22" s="219" t="s">
        <v>365</v>
      </c>
      <c r="C22" s="220" t="s">
        <v>366</v>
      </c>
      <c r="D22" s="221" t="s">
        <v>340</v>
      </c>
      <c r="E22" s="221">
        <v>1</v>
      </c>
      <c r="F22" s="261"/>
      <c r="G22" s="223">
        <f t="shared" si="0"/>
        <v>0</v>
      </c>
      <c r="H22" s="224">
        <v>42000</v>
      </c>
      <c r="I22" s="222">
        <f t="shared" si="1"/>
        <v>42000</v>
      </c>
      <c r="J22" s="222">
        <v>0</v>
      </c>
      <c r="K22" s="222">
        <f t="shared" si="2"/>
        <v>0</v>
      </c>
      <c r="L22" s="222">
        <v>21</v>
      </c>
      <c r="M22" s="222">
        <f t="shared" si="3"/>
        <v>0</v>
      </c>
      <c r="N22" s="221">
        <v>0</v>
      </c>
      <c r="O22" s="221">
        <f t="shared" si="4"/>
        <v>0</v>
      </c>
      <c r="P22" s="221">
        <v>0</v>
      </c>
      <c r="Q22" s="221">
        <f t="shared" si="5"/>
        <v>0</v>
      </c>
      <c r="R22" s="221"/>
      <c r="S22" s="221"/>
      <c r="T22" s="225">
        <v>0</v>
      </c>
      <c r="U22" s="221">
        <f t="shared" si="6"/>
        <v>0</v>
      </c>
      <c r="V22" s="147"/>
      <c r="W22" s="147"/>
      <c r="X22" s="147"/>
      <c r="Y22" s="147"/>
      <c r="Z22" s="147"/>
      <c r="AA22" s="147"/>
      <c r="AB22" s="147"/>
      <c r="AC22" s="147"/>
      <c r="AD22" s="147"/>
      <c r="AE22" s="147" t="s">
        <v>344</v>
      </c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1" x14ac:dyDescent="0.2">
      <c r="A23" s="218"/>
      <c r="B23" s="219"/>
      <c r="C23" s="220" t="s">
        <v>367</v>
      </c>
      <c r="D23" s="221" t="s">
        <v>340</v>
      </c>
      <c r="E23" s="221">
        <v>1</v>
      </c>
      <c r="F23" s="261"/>
      <c r="G23" s="223">
        <f t="shared" si="0"/>
        <v>0</v>
      </c>
      <c r="H23" s="224"/>
      <c r="I23" s="222"/>
      <c r="J23" s="222"/>
      <c r="K23" s="222"/>
      <c r="L23" s="222"/>
      <c r="M23" s="222"/>
      <c r="N23" s="221"/>
      <c r="O23" s="221"/>
      <c r="P23" s="221"/>
      <c r="Q23" s="221"/>
      <c r="R23" s="221"/>
      <c r="S23" s="221"/>
      <c r="T23" s="225"/>
      <c r="U23" s="221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x14ac:dyDescent="0.2">
      <c r="A24" s="227" t="s">
        <v>120</v>
      </c>
      <c r="B24" s="228" t="s">
        <v>368</v>
      </c>
      <c r="C24" s="229" t="s">
        <v>369</v>
      </c>
      <c r="D24" s="230"/>
      <c r="E24" s="230"/>
      <c r="F24" s="231"/>
      <c r="G24" s="232">
        <f>SUM(G25:G28)</f>
        <v>0</v>
      </c>
      <c r="H24" s="233"/>
      <c r="I24" s="231">
        <f>SUM(I25:I28)</f>
        <v>674.5</v>
      </c>
      <c r="J24" s="231"/>
      <c r="K24" s="231">
        <f>SUM(K25:K28)</f>
        <v>2230.5</v>
      </c>
      <c r="L24" s="231"/>
      <c r="M24" s="231">
        <f>SUM(M25:M28)</f>
        <v>0</v>
      </c>
      <c r="N24" s="230"/>
      <c r="O24" s="230">
        <f>SUM(O25:O28)</f>
        <v>0</v>
      </c>
      <c r="P24" s="230"/>
      <c r="Q24" s="230">
        <f>SUM(Q25:Q28)</f>
        <v>0</v>
      </c>
      <c r="R24" s="230"/>
      <c r="S24" s="230"/>
      <c r="T24" s="234"/>
      <c r="U24" s="230">
        <f>SUM(U25:U28)</f>
        <v>5.9700000000000006</v>
      </c>
      <c r="AE24" t="s">
        <v>121</v>
      </c>
    </row>
    <row r="25" spans="1:60" outlineLevel="1" x14ac:dyDescent="0.2">
      <c r="A25" s="218"/>
      <c r="B25" s="219" t="s">
        <v>370</v>
      </c>
      <c r="C25" s="220" t="s">
        <v>371</v>
      </c>
      <c r="D25" s="221" t="s">
        <v>350</v>
      </c>
      <c r="E25" s="221">
        <v>100</v>
      </c>
      <c r="F25" s="261"/>
      <c r="G25" s="223">
        <f t="shared" si="0"/>
        <v>0</v>
      </c>
      <c r="H25" s="224">
        <v>0</v>
      </c>
      <c r="I25" s="222">
        <f>ROUND(E25*H25,2)</f>
        <v>0</v>
      </c>
      <c r="J25" s="222">
        <v>21.3</v>
      </c>
      <c r="K25" s="222">
        <f>ROUND(E25*J25,2)</f>
        <v>2130</v>
      </c>
      <c r="L25" s="222">
        <v>21</v>
      </c>
      <c r="M25" s="222">
        <f>G25*(1+L25/100)</f>
        <v>0</v>
      </c>
      <c r="N25" s="221">
        <v>0</v>
      </c>
      <c r="O25" s="221">
        <f>ROUND(E25*N25,5)</f>
        <v>0</v>
      </c>
      <c r="P25" s="221">
        <v>0</v>
      </c>
      <c r="Q25" s="221">
        <f>ROUND(E25*P25,5)</f>
        <v>0</v>
      </c>
      <c r="R25" s="221"/>
      <c r="S25" s="221"/>
      <c r="T25" s="225">
        <v>5.7000000000000002E-2</v>
      </c>
      <c r="U25" s="221">
        <f>ROUND(E25*T25,2)</f>
        <v>5.7</v>
      </c>
      <c r="V25" s="147"/>
      <c r="W25" s="147"/>
      <c r="X25" s="147"/>
      <c r="Y25" s="147"/>
      <c r="Z25" s="147"/>
      <c r="AA25" s="147"/>
      <c r="AB25" s="147"/>
      <c r="AC25" s="147"/>
      <c r="AD25" s="147"/>
      <c r="AE25" s="147" t="s">
        <v>341</v>
      </c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1" x14ac:dyDescent="0.2">
      <c r="A26" s="218"/>
      <c r="B26" s="219" t="s">
        <v>372</v>
      </c>
      <c r="C26" s="220" t="s">
        <v>373</v>
      </c>
      <c r="D26" s="221" t="s">
        <v>350</v>
      </c>
      <c r="E26" s="221">
        <v>100</v>
      </c>
      <c r="F26" s="261"/>
      <c r="G26" s="223">
        <f t="shared" si="0"/>
        <v>0</v>
      </c>
      <c r="H26" s="224">
        <v>6.5</v>
      </c>
      <c r="I26" s="222">
        <f>ROUND(E26*H26,2)</f>
        <v>650</v>
      </c>
      <c r="J26" s="222">
        <v>0</v>
      </c>
      <c r="K26" s="222">
        <f>ROUND(E26*J26,2)</f>
        <v>0</v>
      </c>
      <c r="L26" s="222">
        <v>21</v>
      </c>
      <c r="M26" s="222">
        <f>G26*(1+L26/100)</f>
        <v>0</v>
      </c>
      <c r="N26" s="221">
        <v>0</v>
      </c>
      <c r="O26" s="221">
        <f>ROUND(E26*N26,5)</f>
        <v>0</v>
      </c>
      <c r="P26" s="221">
        <v>0</v>
      </c>
      <c r="Q26" s="221">
        <f>ROUND(E26*P26,5)</f>
        <v>0</v>
      </c>
      <c r="R26" s="221"/>
      <c r="S26" s="221"/>
      <c r="T26" s="225">
        <v>0</v>
      </c>
      <c r="U26" s="221">
        <f>ROUND(E26*T26,2)</f>
        <v>0</v>
      </c>
      <c r="V26" s="147"/>
      <c r="W26" s="147"/>
      <c r="X26" s="147"/>
      <c r="Y26" s="147"/>
      <c r="Z26" s="147"/>
      <c r="AA26" s="147"/>
      <c r="AB26" s="147"/>
      <c r="AC26" s="147"/>
      <c r="AD26" s="147"/>
      <c r="AE26" s="147" t="s">
        <v>344</v>
      </c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1" x14ac:dyDescent="0.2">
      <c r="A27" s="218"/>
      <c r="B27" s="219" t="s">
        <v>374</v>
      </c>
      <c r="C27" s="220" t="s">
        <v>375</v>
      </c>
      <c r="D27" s="221" t="s">
        <v>124</v>
      </c>
      <c r="E27" s="221">
        <v>5</v>
      </c>
      <c r="F27" s="261"/>
      <c r="G27" s="223">
        <f t="shared" si="0"/>
        <v>0</v>
      </c>
      <c r="H27" s="224">
        <v>4.9000000000000004</v>
      </c>
      <c r="I27" s="222">
        <f>ROUND(E27*H27,2)</f>
        <v>24.5</v>
      </c>
      <c r="J27" s="222">
        <v>0</v>
      </c>
      <c r="K27" s="222">
        <f>ROUND(E27*J27,2)</f>
        <v>0</v>
      </c>
      <c r="L27" s="222">
        <v>21</v>
      </c>
      <c r="M27" s="222">
        <f>G27*(1+L27/100)</f>
        <v>0</v>
      </c>
      <c r="N27" s="221">
        <v>0</v>
      </c>
      <c r="O27" s="221">
        <f>ROUND(E27*N27,5)</f>
        <v>0</v>
      </c>
      <c r="P27" s="221">
        <v>0</v>
      </c>
      <c r="Q27" s="221">
        <f>ROUND(E27*P27,5)</f>
        <v>0</v>
      </c>
      <c r="R27" s="221"/>
      <c r="S27" s="221"/>
      <c r="T27" s="225">
        <v>0</v>
      </c>
      <c r="U27" s="221">
        <f>ROUND(E27*T27,2)</f>
        <v>0</v>
      </c>
      <c r="V27" s="147"/>
      <c r="W27" s="147"/>
      <c r="X27" s="147"/>
      <c r="Y27" s="147"/>
      <c r="Z27" s="147"/>
      <c r="AA27" s="147"/>
      <c r="AB27" s="147"/>
      <c r="AC27" s="147"/>
      <c r="AD27" s="147"/>
      <c r="AE27" s="147" t="s">
        <v>344</v>
      </c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1" x14ac:dyDescent="0.2">
      <c r="A28" s="218"/>
      <c r="B28" s="219" t="s">
        <v>376</v>
      </c>
      <c r="C28" s="220" t="s">
        <v>377</v>
      </c>
      <c r="D28" s="221" t="s">
        <v>124</v>
      </c>
      <c r="E28" s="221">
        <v>5</v>
      </c>
      <c r="F28" s="261"/>
      <c r="G28" s="223">
        <f t="shared" si="0"/>
        <v>0</v>
      </c>
      <c r="H28" s="224">
        <v>0</v>
      </c>
      <c r="I28" s="222">
        <f>ROUND(E28*H28,2)</f>
        <v>0</v>
      </c>
      <c r="J28" s="222">
        <v>20.100000000000001</v>
      </c>
      <c r="K28" s="222">
        <f>ROUND(E28*J28,2)</f>
        <v>100.5</v>
      </c>
      <c r="L28" s="222">
        <v>21</v>
      </c>
      <c r="M28" s="222">
        <f>G28*(1+L28/100)</f>
        <v>0</v>
      </c>
      <c r="N28" s="221">
        <v>0</v>
      </c>
      <c r="O28" s="221">
        <f>ROUND(E28*N28,5)</f>
        <v>0</v>
      </c>
      <c r="P28" s="221">
        <v>0</v>
      </c>
      <c r="Q28" s="221">
        <f>ROUND(E28*P28,5)</f>
        <v>0</v>
      </c>
      <c r="R28" s="221"/>
      <c r="S28" s="221"/>
      <c r="T28" s="225">
        <v>5.3830000000000003E-2</v>
      </c>
      <c r="U28" s="221">
        <f>ROUND(E28*T28,2)</f>
        <v>0.27</v>
      </c>
      <c r="V28" s="147"/>
      <c r="W28" s="147"/>
      <c r="X28" s="147"/>
      <c r="Y28" s="147"/>
      <c r="Z28" s="147"/>
      <c r="AA28" s="147"/>
      <c r="AB28" s="147"/>
      <c r="AC28" s="147"/>
      <c r="AD28" s="147"/>
      <c r="AE28" s="147" t="s">
        <v>341</v>
      </c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x14ac:dyDescent="0.2">
      <c r="A29" s="227" t="s">
        <v>120</v>
      </c>
      <c r="B29" s="228" t="s">
        <v>92</v>
      </c>
      <c r="C29" s="229" t="s">
        <v>28</v>
      </c>
      <c r="D29" s="230"/>
      <c r="E29" s="230"/>
      <c r="F29" s="231"/>
      <c r="G29" s="232">
        <f>SUM(G30:G33)</f>
        <v>0</v>
      </c>
      <c r="H29" s="233"/>
      <c r="I29" s="231">
        <f>SUM(I30:I33)</f>
        <v>0</v>
      </c>
      <c r="J29" s="231"/>
      <c r="K29" s="231">
        <f>SUM(K30:K33)</f>
        <v>48000</v>
      </c>
      <c r="L29" s="231"/>
      <c r="M29" s="231">
        <f>SUM(M30:M33)</f>
        <v>0</v>
      </c>
      <c r="N29" s="230"/>
      <c r="O29" s="230">
        <f>SUM(O30:O33)</f>
        <v>0</v>
      </c>
      <c r="P29" s="230"/>
      <c r="Q29" s="230">
        <f>SUM(Q30:Q33)</f>
        <v>0</v>
      </c>
      <c r="R29" s="230"/>
      <c r="S29" s="230"/>
      <c r="T29" s="234"/>
      <c r="U29" s="230">
        <f>SUM(U30:U33)</f>
        <v>0</v>
      </c>
      <c r="AE29" t="s">
        <v>121</v>
      </c>
    </row>
    <row r="30" spans="1:60" outlineLevel="1" x14ac:dyDescent="0.2">
      <c r="A30" s="218"/>
      <c r="B30" s="219" t="s">
        <v>378</v>
      </c>
      <c r="C30" s="220" t="s">
        <v>379</v>
      </c>
      <c r="D30" s="221" t="s">
        <v>308</v>
      </c>
      <c r="E30" s="221">
        <v>1</v>
      </c>
      <c r="F30" s="261"/>
      <c r="G30" s="223">
        <f t="shared" si="0"/>
        <v>0</v>
      </c>
      <c r="H30" s="224">
        <v>0</v>
      </c>
      <c r="I30" s="222">
        <f>ROUND(E30*H30,2)</f>
        <v>0</v>
      </c>
      <c r="J30" s="222">
        <v>35000</v>
      </c>
      <c r="K30" s="222">
        <f>ROUND(E30*J30,2)</f>
        <v>35000</v>
      </c>
      <c r="L30" s="222">
        <v>21</v>
      </c>
      <c r="M30" s="222">
        <f>G30*(1+L30/100)</f>
        <v>0</v>
      </c>
      <c r="N30" s="221">
        <v>0</v>
      </c>
      <c r="O30" s="221">
        <f>ROUND(E30*N30,5)</f>
        <v>0</v>
      </c>
      <c r="P30" s="221">
        <v>0</v>
      </c>
      <c r="Q30" s="221">
        <f>ROUND(E30*P30,5)</f>
        <v>0</v>
      </c>
      <c r="R30" s="221"/>
      <c r="S30" s="221"/>
      <c r="T30" s="225">
        <v>0</v>
      </c>
      <c r="U30" s="221">
        <f>ROUND(E30*T30,2)</f>
        <v>0</v>
      </c>
      <c r="V30" s="147"/>
      <c r="W30" s="147"/>
      <c r="X30" s="147"/>
      <c r="Y30" s="147"/>
      <c r="Z30" s="147"/>
      <c r="AA30" s="147"/>
      <c r="AB30" s="147"/>
      <c r="AC30" s="147"/>
      <c r="AD30" s="147"/>
      <c r="AE30" s="147" t="s">
        <v>341</v>
      </c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1" x14ac:dyDescent="0.2">
      <c r="A31" s="218"/>
      <c r="B31" s="219" t="s">
        <v>380</v>
      </c>
      <c r="C31" s="220" t="s">
        <v>381</v>
      </c>
      <c r="D31" s="221" t="s">
        <v>308</v>
      </c>
      <c r="E31" s="221">
        <v>1</v>
      </c>
      <c r="F31" s="261"/>
      <c r="G31" s="223">
        <f>SUM(E31*F31)</f>
        <v>0</v>
      </c>
      <c r="H31" s="224"/>
      <c r="I31" s="222"/>
      <c r="J31" s="222"/>
      <c r="K31" s="222"/>
      <c r="L31" s="222"/>
      <c r="M31" s="222"/>
      <c r="N31" s="221"/>
      <c r="O31" s="221"/>
      <c r="P31" s="221"/>
      <c r="Q31" s="221"/>
      <c r="R31" s="221"/>
      <c r="S31" s="221"/>
      <c r="T31" s="225"/>
      <c r="U31" s="221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1" x14ac:dyDescent="0.2">
      <c r="A32" s="218"/>
      <c r="B32" s="235"/>
      <c r="C32" s="220" t="s">
        <v>382</v>
      </c>
      <c r="D32" s="221" t="s">
        <v>308</v>
      </c>
      <c r="E32" s="221">
        <v>1</v>
      </c>
      <c r="F32" s="262"/>
      <c r="G32" s="223">
        <f>SUM(E32*F32)</f>
        <v>0</v>
      </c>
      <c r="H32" s="224"/>
      <c r="I32" s="222"/>
      <c r="J32" s="222"/>
      <c r="K32" s="222"/>
      <c r="L32" s="222"/>
      <c r="M32" s="222"/>
      <c r="N32" s="221"/>
      <c r="O32" s="221"/>
      <c r="P32" s="221"/>
      <c r="Q32" s="221"/>
      <c r="R32" s="221"/>
      <c r="S32" s="221"/>
      <c r="T32" s="225"/>
      <c r="U32" s="221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1" x14ac:dyDescent="0.2">
      <c r="A33" s="218"/>
      <c r="B33" s="236"/>
      <c r="C33" s="220" t="s">
        <v>383</v>
      </c>
      <c r="D33" s="221" t="s">
        <v>308</v>
      </c>
      <c r="E33" s="221">
        <v>1</v>
      </c>
      <c r="F33" s="262"/>
      <c r="G33" s="223">
        <f>SUM(E33*F33)</f>
        <v>0</v>
      </c>
      <c r="H33" s="224">
        <v>0</v>
      </c>
      <c r="I33" s="222">
        <f>ROUND(E31*H33,2)</f>
        <v>0</v>
      </c>
      <c r="J33" s="222">
        <v>13000</v>
      </c>
      <c r="K33" s="222">
        <f>ROUND(E31*J33,2)</f>
        <v>13000</v>
      </c>
      <c r="L33" s="222">
        <v>21</v>
      </c>
      <c r="M33" s="222">
        <f>G31*(1+L33/100)</f>
        <v>0</v>
      </c>
      <c r="N33" s="221">
        <v>0</v>
      </c>
      <c r="O33" s="221">
        <f>ROUND(E31*N33,5)</f>
        <v>0</v>
      </c>
      <c r="P33" s="221">
        <v>0</v>
      </c>
      <c r="Q33" s="221">
        <f>ROUND(E31*P33,5)</f>
        <v>0</v>
      </c>
      <c r="R33" s="221"/>
      <c r="S33" s="221"/>
      <c r="T33" s="225">
        <v>0</v>
      </c>
      <c r="U33" s="221">
        <f>ROUND(E31*T33,2)</f>
        <v>0</v>
      </c>
      <c r="V33" s="147"/>
      <c r="W33" s="147"/>
      <c r="X33" s="147"/>
      <c r="Y33" s="147"/>
      <c r="Z33" s="147"/>
      <c r="AA33" s="147"/>
      <c r="AB33" s="147"/>
      <c r="AC33" s="147"/>
      <c r="AD33" s="147"/>
      <c r="AE33" s="147" t="s">
        <v>341</v>
      </c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x14ac:dyDescent="0.2">
      <c r="A34" s="227" t="s">
        <v>120</v>
      </c>
      <c r="B34" s="228" t="s">
        <v>91</v>
      </c>
      <c r="C34" s="229" t="s">
        <v>27</v>
      </c>
      <c r="D34" s="230"/>
      <c r="E34" s="230"/>
      <c r="F34" s="231"/>
      <c r="G34" s="232">
        <f>SUM(G35:G36)</f>
        <v>0</v>
      </c>
      <c r="H34" s="233"/>
      <c r="I34" s="231">
        <f>SUM(I35:I36)</f>
        <v>0</v>
      </c>
      <c r="J34" s="231"/>
      <c r="K34" s="231">
        <f>SUM(K35:K36)</f>
        <v>26500</v>
      </c>
      <c r="L34" s="231"/>
      <c r="M34" s="231">
        <f>SUM(M35:M36)</f>
        <v>0</v>
      </c>
      <c r="N34" s="230"/>
      <c r="O34" s="230">
        <f>SUM(O35:O36)</f>
        <v>0</v>
      </c>
      <c r="P34" s="230"/>
      <c r="Q34" s="230">
        <f>SUM(Q35:Q36)</f>
        <v>0</v>
      </c>
      <c r="R34" s="230"/>
      <c r="S34" s="230"/>
      <c r="T34" s="234"/>
      <c r="U34" s="230">
        <f>SUM(U35:U36)</f>
        <v>0</v>
      </c>
      <c r="AE34" t="s">
        <v>121</v>
      </c>
    </row>
    <row r="35" spans="1:60" outlineLevel="1" x14ac:dyDescent="0.2">
      <c r="A35" s="218"/>
      <c r="B35" s="219" t="s">
        <v>384</v>
      </c>
      <c r="C35" s="220" t="s">
        <v>385</v>
      </c>
      <c r="D35" s="221" t="s">
        <v>308</v>
      </c>
      <c r="E35" s="221">
        <v>1</v>
      </c>
      <c r="F35" s="261"/>
      <c r="G35" s="223">
        <f t="shared" si="0"/>
        <v>0</v>
      </c>
      <c r="H35" s="224">
        <v>0</v>
      </c>
      <c r="I35" s="222">
        <f>ROUND(E35*H35,2)</f>
        <v>0</v>
      </c>
      <c r="J35" s="222">
        <v>12500</v>
      </c>
      <c r="K35" s="222">
        <f>ROUND(E35*J35,2)</f>
        <v>12500</v>
      </c>
      <c r="L35" s="222">
        <v>21</v>
      </c>
      <c r="M35" s="222">
        <f>G35*(1+L35/100)</f>
        <v>0</v>
      </c>
      <c r="N35" s="221">
        <v>0</v>
      </c>
      <c r="O35" s="221">
        <f>ROUND(E35*N35,5)</f>
        <v>0</v>
      </c>
      <c r="P35" s="221">
        <v>0</v>
      </c>
      <c r="Q35" s="221">
        <f>ROUND(E35*P35,5)</f>
        <v>0</v>
      </c>
      <c r="R35" s="221"/>
      <c r="S35" s="221"/>
      <c r="T35" s="225">
        <v>0</v>
      </c>
      <c r="U35" s="221">
        <f>ROUND(E35*T35,2)</f>
        <v>0</v>
      </c>
      <c r="V35" s="147"/>
      <c r="W35" s="147"/>
      <c r="X35" s="147"/>
      <c r="Y35" s="147"/>
      <c r="Z35" s="147"/>
      <c r="AA35" s="147"/>
      <c r="AB35" s="147"/>
      <c r="AC35" s="147"/>
      <c r="AD35" s="147"/>
      <c r="AE35" s="147" t="s">
        <v>341</v>
      </c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ht="13.5" outlineLevel="1" thickBot="1" x14ac:dyDescent="0.25">
      <c r="A36" s="237"/>
      <c r="B36" s="238" t="s">
        <v>386</v>
      </c>
      <c r="C36" s="239" t="s">
        <v>387</v>
      </c>
      <c r="D36" s="240" t="s">
        <v>308</v>
      </c>
      <c r="E36" s="240">
        <v>1</v>
      </c>
      <c r="F36" s="263"/>
      <c r="G36" s="241">
        <f t="shared" si="0"/>
        <v>0</v>
      </c>
      <c r="H36" s="242">
        <v>0</v>
      </c>
      <c r="I36" s="243">
        <f>ROUND(E36*H36,2)</f>
        <v>0</v>
      </c>
      <c r="J36" s="243">
        <v>14000</v>
      </c>
      <c r="K36" s="243">
        <f>ROUND(E36*J36,2)</f>
        <v>14000</v>
      </c>
      <c r="L36" s="243">
        <v>21</v>
      </c>
      <c r="M36" s="243">
        <f>G36*(1+L36/100)</f>
        <v>0</v>
      </c>
      <c r="N36" s="244">
        <v>0</v>
      </c>
      <c r="O36" s="244">
        <f>ROUND(E36*N36,5)</f>
        <v>0</v>
      </c>
      <c r="P36" s="244">
        <v>0</v>
      </c>
      <c r="Q36" s="244">
        <f>ROUND(E36*P36,5)</f>
        <v>0</v>
      </c>
      <c r="R36" s="244"/>
      <c r="S36" s="244"/>
      <c r="T36" s="245">
        <v>0</v>
      </c>
      <c r="U36" s="244">
        <f>ROUND(E36*T36,2)</f>
        <v>0</v>
      </c>
      <c r="V36" s="147"/>
      <c r="W36" s="147"/>
      <c r="X36" s="147"/>
      <c r="Y36" s="147"/>
      <c r="Z36" s="147"/>
      <c r="AA36" s="147"/>
      <c r="AB36" s="147"/>
      <c r="AC36" s="147"/>
      <c r="AD36" s="147"/>
      <c r="AE36" s="147" t="s">
        <v>341</v>
      </c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ht="13.5" thickBot="1" x14ac:dyDescent="0.25">
      <c r="A37" s="348" t="s">
        <v>388</v>
      </c>
      <c r="B37" s="349"/>
      <c r="C37" s="349"/>
      <c r="D37" s="246"/>
      <c r="E37" s="246"/>
      <c r="F37" s="350">
        <f>SUM(G34+G29+G24+G11+G7)</f>
        <v>0</v>
      </c>
      <c r="G37" s="35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AC37">
        <v>15</v>
      </c>
      <c r="AD37">
        <v>21</v>
      </c>
    </row>
    <row r="38" spans="1:60" x14ac:dyDescent="0.2">
      <c r="C38" s="193"/>
      <c r="AE38" t="s">
        <v>323</v>
      </c>
    </row>
    <row r="41" spans="1:60" x14ac:dyDescent="0.2">
      <c r="G41" s="87"/>
    </row>
  </sheetData>
  <sheetProtection algorithmName="SHA-512" hashValue="n+3IhQI66UODQWnHErH5dM6Ah/LAZX6gZjsTqLTQFxMWKMzbiHCsSVxv7RF2ZB2+odT+wd3ssRL1KigVQOBqLg==" saltValue="nGsDLNprDIkbwWqxbIrjow==" spinCount="100000" sheet="1" objects="1" scenarios="1"/>
  <mergeCells count="6">
    <mergeCell ref="A1:G1"/>
    <mergeCell ref="B2:G2"/>
    <mergeCell ref="B3:H3"/>
    <mergeCell ref="C10:G10"/>
    <mergeCell ref="A37:C37"/>
    <mergeCell ref="F37:G37"/>
  </mergeCells>
  <pageMargins left="0.7" right="0.7" top="0.78740157499999996" bottom="0.78740157499999996" header="0.3" footer="0.3"/>
  <pageSetup paperSize="9" scale="95" orientation="portrait" horizontalDpi="360" verticalDpi="360" r:id="rId1"/>
  <colBreaks count="1" manualBreakCount="1">
    <brk id="2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0"/>
  <sheetViews>
    <sheetView zoomScaleNormal="100" workbookViewId="0">
      <selection activeCell="F18" sqref="F18"/>
    </sheetView>
  </sheetViews>
  <sheetFormatPr defaultColWidth="8.7109375" defaultRowHeight="12.75" x14ac:dyDescent="0.2"/>
  <cols>
    <col min="1" max="1" width="10" customWidth="1"/>
    <col min="2" max="2" width="12.140625" style="10" customWidth="1"/>
    <col min="3" max="3" width="33.5703125" customWidth="1"/>
    <col min="4" max="4" width="7.140625" style="10" customWidth="1"/>
    <col min="5" max="5" width="10.42578125" customWidth="1"/>
    <col min="6" max="6" width="23.140625" customWidth="1"/>
    <col min="7" max="7" width="22.5703125" customWidth="1"/>
    <col min="8" max="8" width="0.85546875" customWidth="1"/>
    <col min="9" max="9" width="12.42578125" customWidth="1"/>
    <col min="10" max="10" width="30" customWidth="1"/>
  </cols>
  <sheetData>
    <row r="1" spans="1:9" ht="15.75" thickBot="1" x14ac:dyDescent="0.3">
      <c r="A1" s="247" t="s">
        <v>389</v>
      </c>
      <c r="B1" s="248"/>
      <c r="C1" s="249"/>
    </row>
    <row r="2" spans="1:9" ht="35.25" customHeight="1" thickTop="1" x14ac:dyDescent="0.2">
      <c r="A2" t="s">
        <v>390</v>
      </c>
      <c r="C2" s="52" t="s">
        <v>391</v>
      </c>
    </row>
    <row r="3" spans="1:9" x14ac:dyDescent="0.2">
      <c r="A3" t="s">
        <v>392</v>
      </c>
      <c r="C3" t="s">
        <v>393</v>
      </c>
    </row>
    <row r="4" spans="1:9" x14ac:dyDescent="0.2">
      <c r="A4" s="250" t="s">
        <v>394</v>
      </c>
      <c r="B4" s="250" t="s">
        <v>395</v>
      </c>
      <c r="C4" s="250" t="s">
        <v>396</v>
      </c>
      <c r="D4" s="250" t="s">
        <v>101</v>
      </c>
      <c r="E4" s="250" t="s">
        <v>102</v>
      </c>
      <c r="F4" s="251" t="s">
        <v>397</v>
      </c>
      <c r="G4" s="251" t="s">
        <v>398</v>
      </c>
      <c r="H4" s="251"/>
      <c r="I4" s="251" t="s">
        <v>399</v>
      </c>
    </row>
    <row r="5" spans="1:9" x14ac:dyDescent="0.2">
      <c r="A5" s="252">
        <v>1</v>
      </c>
      <c r="B5" s="252">
        <v>1</v>
      </c>
      <c r="C5" s="253" t="s">
        <v>400</v>
      </c>
      <c r="D5" s="252" t="s">
        <v>350</v>
      </c>
      <c r="E5" s="254">
        <v>470</v>
      </c>
      <c r="F5" s="264"/>
      <c r="G5" s="264"/>
      <c r="H5" s="255"/>
      <c r="I5" s="255">
        <f>E5*(F5+G5)</f>
        <v>0</v>
      </c>
    </row>
    <row r="6" spans="1:9" x14ac:dyDescent="0.2">
      <c r="A6" s="252">
        <v>2</v>
      </c>
      <c r="B6" s="252">
        <v>2</v>
      </c>
      <c r="C6" s="253" t="s">
        <v>401</v>
      </c>
      <c r="D6" s="252" t="s">
        <v>340</v>
      </c>
      <c r="E6" s="254">
        <v>200</v>
      </c>
      <c r="F6" s="264"/>
      <c r="G6" s="264"/>
      <c r="H6" s="255"/>
      <c r="I6" s="255">
        <f t="shared" ref="I6:I28" si="0">E6*(F6+G6)</f>
        <v>0</v>
      </c>
    </row>
    <row r="7" spans="1:9" x14ac:dyDescent="0.2">
      <c r="A7" s="252">
        <v>3</v>
      </c>
      <c r="B7" s="252">
        <v>3</v>
      </c>
      <c r="C7" s="253" t="s">
        <v>402</v>
      </c>
      <c r="D7" s="252" t="s">
        <v>340</v>
      </c>
      <c r="E7" s="254">
        <v>90</v>
      </c>
      <c r="F7" s="264"/>
      <c r="G7" s="264"/>
      <c r="H7" s="255"/>
      <c r="I7" s="255">
        <f t="shared" si="0"/>
        <v>0</v>
      </c>
    </row>
    <row r="8" spans="1:9" x14ac:dyDescent="0.2">
      <c r="A8" s="252">
        <v>4</v>
      </c>
      <c r="B8" s="252">
        <v>4</v>
      </c>
      <c r="C8" s="253" t="s">
        <v>403</v>
      </c>
      <c r="D8" s="252" t="s">
        <v>340</v>
      </c>
      <c r="E8" s="254">
        <v>20</v>
      </c>
      <c r="F8" s="264"/>
      <c r="G8" s="264"/>
      <c r="H8" s="255"/>
      <c r="I8" s="255">
        <f t="shared" si="0"/>
        <v>0</v>
      </c>
    </row>
    <row r="9" spans="1:9" x14ac:dyDescent="0.2">
      <c r="A9" s="252">
        <v>5</v>
      </c>
      <c r="B9" s="252">
        <v>5</v>
      </c>
      <c r="C9" s="253" t="s">
        <v>404</v>
      </c>
      <c r="D9" s="252" t="s">
        <v>340</v>
      </c>
      <c r="E9" s="254">
        <v>130</v>
      </c>
      <c r="F9" s="264"/>
      <c r="G9" s="264"/>
      <c r="H9" s="255"/>
      <c r="I9" s="255">
        <f t="shared" si="0"/>
        <v>0</v>
      </c>
    </row>
    <row r="10" spans="1:9" x14ac:dyDescent="0.2">
      <c r="A10" s="252">
        <v>6</v>
      </c>
      <c r="B10" s="252">
        <v>6</v>
      </c>
      <c r="C10" s="253" t="s">
        <v>405</v>
      </c>
      <c r="D10" s="252" t="s">
        <v>340</v>
      </c>
      <c r="E10" s="254">
        <v>13</v>
      </c>
      <c r="F10" s="264"/>
      <c r="G10" s="264"/>
      <c r="H10" s="255"/>
      <c r="I10" s="255">
        <f t="shared" si="0"/>
        <v>0</v>
      </c>
    </row>
    <row r="11" spans="1:9" x14ac:dyDescent="0.2">
      <c r="A11" s="252">
        <v>7</v>
      </c>
      <c r="B11" s="252">
        <v>7</v>
      </c>
      <c r="C11" s="253" t="s">
        <v>406</v>
      </c>
      <c r="D11" s="252" t="s">
        <v>340</v>
      </c>
      <c r="E11" s="254">
        <v>13</v>
      </c>
      <c r="F11" s="264"/>
      <c r="G11" s="264"/>
      <c r="H11" s="255"/>
      <c r="I11" s="255">
        <f t="shared" si="0"/>
        <v>0</v>
      </c>
    </row>
    <row r="12" spans="1:9" x14ac:dyDescent="0.2">
      <c r="A12" s="252">
        <v>8</v>
      </c>
      <c r="B12" s="252">
        <v>8</v>
      </c>
      <c r="C12" s="253" t="s">
        <v>407</v>
      </c>
      <c r="D12" s="252" t="s">
        <v>340</v>
      </c>
      <c r="E12" s="254">
        <v>39</v>
      </c>
      <c r="F12" s="264"/>
      <c r="G12" s="264"/>
      <c r="H12" s="255"/>
      <c r="I12" s="255">
        <f t="shared" si="0"/>
        <v>0</v>
      </c>
    </row>
    <row r="13" spans="1:9" x14ac:dyDescent="0.2">
      <c r="A13" s="252">
        <v>9</v>
      </c>
      <c r="B13" s="252">
        <v>9</v>
      </c>
      <c r="C13" s="253" t="s">
        <v>408</v>
      </c>
      <c r="D13" s="252" t="s">
        <v>340</v>
      </c>
      <c r="E13" s="254">
        <v>13</v>
      </c>
      <c r="F13" s="264"/>
      <c r="G13" s="264"/>
      <c r="H13" s="255"/>
      <c r="I13" s="255">
        <f t="shared" si="0"/>
        <v>0</v>
      </c>
    </row>
    <row r="14" spans="1:9" x14ac:dyDescent="0.2">
      <c r="A14" s="252">
        <v>10</v>
      </c>
      <c r="B14" s="252">
        <v>10</v>
      </c>
      <c r="C14" s="253" t="s">
        <v>409</v>
      </c>
      <c r="D14" s="252" t="s">
        <v>340</v>
      </c>
      <c r="E14" s="254">
        <v>13</v>
      </c>
      <c r="F14" s="264"/>
      <c r="G14" s="264"/>
      <c r="H14" s="255"/>
      <c r="I14" s="255">
        <f t="shared" si="0"/>
        <v>0</v>
      </c>
    </row>
    <row r="15" spans="1:9" x14ac:dyDescent="0.2">
      <c r="A15" s="252">
        <v>11</v>
      </c>
      <c r="B15" s="252">
        <v>11</v>
      </c>
      <c r="C15" s="253" t="s">
        <v>410</v>
      </c>
      <c r="D15" s="252" t="s">
        <v>340</v>
      </c>
      <c r="E15" s="254">
        <v>3</v>
      </c>
      <c r="F15" s="264"/>
      <c r="G15" s="264"/>
      <c r="H15" s="255"/>
      <c r="I15" s="255">
        <f t="shared" si="0"/>
        <v>0</v>
      </c>
    </row>
    <row r="16" spans="1:9" x14ac:dyDescent="0.2">
      <c r="A16" s="252">
        <v>12</v>
      </c>
      <c r="B16" s="252">
        <v>12</v>
      </c>
      <c r="C16" s="253" t="s">
        <v>411</v>
      </c>
      <c r="D16" s="252" t="s">
        <v>340</v>
      </c>
      <c r="E16" s="254">
        <v>3</v>
      </c>
      <c r="F16" s="264"/>
      <c r="G16" s="264"/>
      <c r="H16" s="255"/>
      <c r="I16" s="255">
        <f t="shared" si="0"/>
        <v>0</v>
      </c>
    </row>
    <row r="17" spans="1:9" x14ac:dyDescent="0.2">
      <c r="A17" s="252">
        <v>13</v>
      </c>
      <c r="B17" s="252">
        <v>13</v>
      </c>
      <c r="C17" s="253" t="s">
        <v>412</v>
      </c>
      <c r="D17" s="252" t="s">
        <v>340</v>
      </c>
      <c r="E17" s="254">
        <v>3</v>
      </c>
      <c r="F17" s="264"/>
      <c r="G17" s="264"/>
      <c r="H17" s="255"/>
      <c r="I17" s="255">
        <f t="shared" si="0"/>
        <v>0</v>
      </c>
    </row>
    <row r="18" spans="1:9" x14ac:dyDescent="0.2">
      <c r="A18" s="252">
        <v>14</v>
      </c>
      <c r="B18" s="252">
        <v>14</v>
      </c>
      <c r="C18" s="253" t="s">
        <v>413</v>
      </c>
      <c r="D18" s="252" t="s">
        <v>340</v>
      </c>
      <c r="E18" s="254">
        <v>21</v>
      </c>
      <c r="F18" s="264"/>
      <c r="G18" s="264"/>
      <c r="H18" s="255"/>
      <c r="I18" s="255">
        <f t="shared" si="0"/>
        <v>0</v>
      </c>
    </row>
    <row r="19" spans="1:9" x14ac:dyDescent="0.2">
      <c r="A19" s="252">
        <v>15</v>
      </c>
      <c r="B19" s="252">
        <v>15</v>
      </c>
      <c r="C19" s="253" t="s">
        <v>414</v>
      </c>
      <c r="D19" s="252" t="s">
        <v>340</v>
      </c>
      <c r="E19" s="254">
        <v>9</v>
      </c>
      <c r="F19" s="264"/>
      <c r="G19" s="264"/>
      <c r="H19" s="255"/>
      <c r="I19" s="255">
        <f t="shared" si="0"/>
        <v>0</v>
      </c>
    </row>
    <row r="20" spans="1:9" x14ac:dyDescent="0.2">
      <c r="A20" s="252">
        <v>16</v>
      </c>
      <c r="B20" s="252">
        <v>16</v>
      </c>
      <c r="C20" s="253" t="s">
        <v>415</v>
      </c>
      <c r="D20" s="252" t="s">
        <v>340</v>
      </c>
      <c r="E20" s="254">
        <v>12</v>
      </c>
      <c r="F20" s="264"/>
      <c r="G20" s="264"/>
      <c r="H20" s="255"/>
      <c r="I20" s="255">
        <f t="shared" si="0"/>
        <v>0</v>
      </c>
    </row>
    <row r="21" spans="1:9" x14ac:dyDescent="0.2">
      <c r="A21" s="252">
        <v>17</v>
      </c>
      <c r="B21" s="252">
        <v>17</v>
      </c>
      <c r="C21" s="253" t="s">
        <v>416</v>
      </c>
      <c r="D21" s="252" t="s">
        <v>340</v>
      </c>
      <c r="E21" s="254">
        <v>3</v>
      </c>
      <c r="F21" s="264"/>
      <c r="G21" s="264"/>
      <c r="H21" s="255"/>
      <c r="I21" s="255">
        <f t="shared" si="0"/>
        <v>0</v>
      </c>
    </row>
    <row r="22" spans="1:9" x14ac:dyDescent="0.2">
      <c r="A22" s="252">
        <v>18</v>
      </c>
      <c r="B22" s="252">
        <v>18</v>
      </c>
      <c r="C22" s="253" t="s">
        <v>417</v>
      </c>
      <c r="D22" s="252" t="s">
        <v>340</v>
      </c>
      <c r="E22" s="254">
        <v>9</v>
      </c>
      <c r="F22" s="264"/>
      <c r="G22" s="264"/>
      <c r="H22" s="255"/>
      <c r="I22" s="255">
        <f t="shared" si="0"/>
        <v>0</v>
      </c>
    </row>
    <row r="23" spans="1:9" x14ac:dyDescent="0.2">
      <c r="A23" s="252">
        <v>19</v>
      </c>
      <c r="B23" s="252">
        <v>19</v>
      </c>
      <c r="C23" s="253" t="s">
        <v>418</v>
      </c>
      <c r="D23" s="252" t="s">
        <v>340</v>
      </c>
      <c r="E23" s="254">
        <v>18</v>
      </c>
      <c r="F23" s="264"/>
      <c r="G23" s="264"/>
      <c r="H23" s="255"/>
      <c r="I23" s="255">
        <f t="shared" si="0"/>
        <v>0</v>
      </c>
    </row>
    <row r="24" spans="1:9" x14ac:dyDescent="0.2">
      <c r="A24" s="252">
        <v>20</v>
      </c>
      <c r="B24" s="252">
        <v>20</v>
      </c>
      <c r="C24" s="253" t="s">
        <v>419</v>
      </c>
      <c r="D24" s="252" t="s">
        <v>350</v>
      </c>
      <c r="E24" s="254">
        <v>30</v>
      </c>
      <c r="F24" s="264"/>
      <c r="G24" s="264"/>
      <c r="H24" s="255"/>
      <c r="I24" s="255">
        <f t="shared" si="0"/>
        <v>0</v>
      </c>
    </row>
    <row r="25" spans="1:9" x14ac:dyDescent="0.2">
      <c r="A25" s="252">
        <v>21</v>
      </c>
      <c r="B25" s="252">
        <v>21</v>
      </c>
      <c r="C25" s="253" t="s">
        <v>420</v>
      </c>
      <c r="D25" s="252" t="s">
        <v>340</v>
      </c>
      <c r="E25" s="254">
        <v>9</v>
      </c>
      <c r="F25" s="264"/>
      <c r="G25" s="264"/>
      <c r="H25" s="255"/>
      <c r="I25" s="255">
        <f t="shared" si="0"/>
        <v>0</v>
      </c>
    </row>
    <row r="26" spans="1:9" x14ac:dyDescent="0.2">
      <c r="A26" s="252">
        <v>22</v>
      </c>
      <c r="B26" s="252">
        <v>22</v>
      </c>
      <c r="C26" s="253" t="s">
        <v>421</v>
      </c>
      <c r="D26" s="252" t="s">
        <v>176</v>
      </c>
      <c r="E26" s="254">
        <v>1</v>
      </c>
      <c r="F26" s="265"/>
      <c r="G26" s="264"/>
      <c r="H26" s="255"/>
      <c r="I26" s="255">
        <f t="shared" si="0"/>
        <v>0</v>
      </c>
    </row>
    <row r="27" spans="1:9" x14ac:dyDescent="0.2">
      <c r="A27" s="252">
        <v>23</v>
      </c>
      <c r="B27" s="252">
        <v>23</v>
      </c>
      <c r="C27" s="253" t="s">
        <v>422</v>
      </c>
      <c r="D27" s="252" t="s">
        <v>176</v>
      </c>
      <c r="E27" s="254">
        <v>1</v>
      </c>
      <c r="F27" s="265"/>
      <c r="G27" s="264"/>
      <c r="H27" s="255"/>
      <c r="I27" s="255">
        <f t="shared" si="0"/>
        <v>0</v>
      </c>
    </row>
    <row r="28" spans="1:9" x14ac:dyDescent="0.2">
      <c r="A28" s="252">
        <v>24</v>
      </c>
      <c r="B28" s="252">
        <v>24</v>
      </c>
      <c r="C28" s="253" t="s">
        <v>423</v>
      </c>
      <c r="D28" s="252" t="s">
        <v>176</v>
      </c>
      <c r="E28" s="254">
        <v>1</v>
      </c>
      <c r="F28" s="265"/>
      <c r="G28" s="264"/>
      <c r="H28" s="255"/>
      <c r="I28" s="255">
        <f t="shared" si="0"/>
        <v>0</v>
      </c>
    </row>
    <row r="29" spans="1:9" x14ac:dyDescent="0.2">
      <c r="A29" s="256" t="s">
        <v>424</v>
      </c>
      <c r="B29" s="257"/>
      <c r="C29" s="256"/>
      <c r="D29" s="257"/>
      <c r="E29" s="256"/>
      <c r="F29" s="256"/>
      <c r="G29" s="256"/>
      <c r="H29" s="256"/>
      <c r="I29" s="258">
        <f>SUM(I5:I28)</f>
        <v>0</v>
      </c>
    </row>
    <row r="30" spans="1:9" x14ac:dyDescent="0.2">
      <c r="A30" s="15"/>
      <c r="B30" s="15"/>
      <c r="C30" s="259"/>
      <c r="D30" s="15"/>
      <c r="E30" s="259"/>
      <c r="F30" s="259"/>
      <c r="G30" s="259"/>
      <c r="H30" s="259"/>
      <c r="I30" s="18"/>
    </row>
    <row r="31" spans="1:9" x14ac:dyDescent="0.2">
      <c r="A31" s="15"/>
      <c r="B31" s="15"/>
      <c r="C31" s="259"/>
      <c r="D31" s="15"/>
      <c r="E31" s="259"/>
      <c r="F31" s="259"/>
      <c r="G31" s="259"/>
      <c r="H31" s="259"/>
      <c r="I31" s="18"/>
    </row>
    <row r="32" spans="1:9" x14ac:dyDescent="0.2">
      <c r="A32" s="15"/>
      <c r="B32" s="15"/>
      <c r="C32" s="259"/>
      <c r="D32" s="15"/>
      <c r="E32" s="259"/>
      <c r="F32" s="259"/>
      <c r="G32" s="259"/>
      <c r="H32" s="259"/>
      <c r="I32" s="18"/>
    </row>
    <row r="33" spans="1:9" x14ac:dyDescent="0.2">
      <c r="A33" s="15"/>
      <c r="B33" s="15"/>
      <c r="C33" s="259"/>
      <c r="D33" s="15"/>
      <c r="E33" s="259"/>
      <c r="F33" s="259"/>
      <c r="G33" s="259"/>
      <c r="H33" s="259"/>
      <c r="I33" s="18"/>
    </row>
    <row r="34" spans="1:9" x14ac:dyDescent="0.2">
      <c r="A34" s="15"/>
      <c r="B34" s="15"/>
      <c r="C34" s="259"/>
      <c r="D34" s="15"/>
      <c r="E34" s="259"/>
      <c r="F34" s="259"/>
      <c r="G34" s="259"/>
      <c r="H34" s="259"/>
      <c r="I34" s="18"/>
    </row>
    <row r="35" spans="1:9" x14ac:dyDescent="0.2">
      <c r="A35" s="15"/>
      <c r="B35" s="15"/>
      <c r="C35" s="259"/>
      <c r="D35" s="15"/>
      <c r="E35" s="259"/>
      <c r="F35" s="259"/>
      <c r="G35" s="259"/>
      <c r="H35" s="259"/>
      <c r="I35" s="18"/>
    </row>
    <row r="36" spans="1:9" x14ac:dyDescent="0.2">
      <c r="A36" s="15"/>
      <c r="B36" s="15"/>
      <c r="C36" s="259"/>
      <c r="D36" s="15"/>
      <c r="E36" s="259"/>
      <c r="F36" s="259"/>
      <c r="G36" s="259"/>
      <c r="H36" s="259"/>
      <c r="I36" s="18"/>
    </row>
    <row r="37" spans="1:9" x14ac:dyDescent="0.2">
      <c r="A37" s="15"/>
      <c r="B37" s="15"/>
      <c r="C37" s="259"/>
      <c r="D37" s="15"/>
      <c r="E37" s="259"/>
      <c r="F37" s="259"/>
      <c r="G37" s="259"/>
      <c r="H37" s="259"/>
      <c r="I37" s="18"/>
    </row>
    <row r="38" spans="1:9" x14ac:dyDescent="0.2">
      <c r="A38" s="15"/>
      <c r="B38" s="15"/>
      <c r="C38" s="259"/>
      <c r="D38" s="15"/>
      <c r="E38" s="259"/>
      <c r="F38" s="259"/>
      <c r="G38" s="259"/>
      <c r="H38" s="259"/>
      <c r="I38" s="18"/>
    </row>
    <row r="39" spans="1:9" x14ac:dyDescent="0.2">
      <c r="A39" s="15"/>
      <c r="B39" s="15"/>
      <c r="C39" s="259"/>
      <c r="D39" s="15"/>
      <c r="E39" s="259"/>
      <c r="F39" s="259"/>
      <c r="G39" s="259"/>
      <c r="H39" s="259"/>
      <c r="I39" s="18"/>
    </row>
    <row r="40" spans="1:9" x14ac:dyDescent="0.2">
      <c r="A40" s="15"/>
      <c r="B40" s="15"/>
      <c r="C40" s="259"/>
      <c r="D40" s="15"/>
      <c r="E40" s="259"/>
      <c r="F40" s="259"/>
      <c r="G40" s="259"/>
      <c r="H40" s="259"/>
      <c r="I40" s="18"/>
    </row>
  </sheetData>
  <sheetProtection algorithmName="SHA-512" hashValue="1YKjIYtPGJA2ORuI+Prv9GZS4v2SZecPhIjGMfu0xzHjdS1+kw5xmdKbE7NNGiY8w9RebUeRNggJiwqYved7gQ==" saltValue="q5Ind1Zzl+qDe98jKthN0g==" spinCount="100000" sheet="1" objects="1" scenarios="1"/>
  <pageMargins left="0.7" right="0.7" top="0.78740157499999996" bottom="0.78740157499999996" header="0.3" footer="0.3"/>
  <pageSetup paperSize="9" scale="57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49</vt:i4>
      </vt:variant>
    </vt:vector>
  </HeadingPairs>
  <TitlesOfParts>
    <vt:vector size="55" baseType="lpstr">
      <vt:lpstr>Pokyny pro vyplnění</vt:lpstr>
      <vt:lpstr>Stavba</vt:lpstr>
      <vt:lpstr>VzorPolozky</vt:lpstr>
      <vt:lpstr>SO 01 1 Pol</vt:lpstr>
      <vt:lpstr>FVE</vt:lpstr>
      <vt:lpstr>Hrom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 1 Pol'!Názvy_tisku</vt:lpstr>
      <vt:lpstr>oadresa</vt:lpstr>
      <vt:lpstr>Stavba!Objednatel</vt:lpstr>
      <vt:lpstr>Stavba!Objekt</vt:lpstr>
      <vt:lpstr>FVE!Oblast_tisku</vt:lpstr>
      <vt:lpstr>'SO 01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Šafář</dc:creator>
  <cp:lastModifiedBy>Kafka</cp:lastModifiedBy>
  <cp:lastPrinted>2019-03-19T12:27:02Z</cp:lastPrinted>
  <dcterms:created xsi:type="dcterms:W3CDTF">2009-04-08T07:15:50Z</dcterms:created>
  <dcterms:modified xsi:type="dcterms:W3CDTF">2023-05-23T21:32:40Z</dcterms:modified>
</cp:coreProperties>
</file>