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05" yWindow="-105" windowWidth="23250" windowHeight="12450" activeTab="1"/>
  </bookViews>
  <sheets>
    <sheet name="Pokyny pro vyplnění" sheetId="11" r:id="rId1"/>
    <sheet name="Stavba" sheetId="1" r:id="rId2"/>
    <sheet name="VzorPolozky" sheetId="10" state="hidden" r:id="rId3"/>
    <sheet name="01 1 Pol" sheetId="12" r:id="rId4"/>
    <sheet name="02 2 Pol" sheetId="13" r:id="rId5"/>
    <sheet name="03 3 Pol" sheetId="14" r:id="rId6"/>
    <sheet name="04 4 Pol" sheetId="15" r:id="rId7"/>
    <sheet name="05 5 Pol" sheetId="16" r:id="rId8"/>
    <sheet name="06 6 Pol" sheetId="17" r:id="rId9"/>
  </sheets>
  <externalReferences>
    <externalReference r:id="rId10"/>
  </externalReferences>
  <definedNames>
    <definedName name="CelkemDPHVypocet" localSheetId="1">Stavba!$H$53</definedName>
    <definedName name="CenaCelkem">Stavba!$G$29</definedName>
    <definedName name="CenaCelkemBezDPH">Stavba!$G$28</definedName>
    <definedName name="CenaCelkemVypocet" localSheetId="1">Stavba!$I$53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_xlnm.Print_Titles" localSheetId="4">'02 2 Pol'!$1:$7</definedName>
    <definedName name="_xlnm.Print_Titles" localSheetId="5">'03 3 Pol'!$1:$7</definedName>
    <definedName name="_xlnm.Print_Titles" localSheetId="6">'04 4 Pol'!$1:$7</definedName>
    <definedName name="_xlnm.Print_Titles" localSheetId="7">'05 5 Pol'!$1:$7</definedName>
    <definedName name="_xlnm.Print_Titles" localSheetId="8">'06 6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Pol'!$A$1:$X$61</definedName>
    <definedName name="_xlnm.Print_Area" localSheetId="4">'02 2 Pol'!$A$1:$X$16</definedName>
    <definedName name="_xlnm.Print_Area" localSheetId="5">'03 3 Pol'!$A$1:$X$34</definedName>
    <definedName name="_xlnm.Print_Area" localSheetId="6">'04 4 Pol'!$A$1:$X$16</definedName>
    <definedName name="_xlnm.Print_Area" localSheetId="7">'05 5 Pol'!$A$1:$X$47</definedName>
    <definedName name="_xlnm.Print_Area" localSheetId="8">'06 6 Pol'!$A$1:$X$40</definedName>
    <definedName name="_xlnm.Print_Area" localSheetId="1">Stavba!$A$1:$J$81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Stavba!$F$53</definedName>
    <definedName name="ZakladDPHZakl">Stavba!$G$25</definedName>
    <definedName name="ZakladDPHZaklVypocet" localSheetId="1">Stavba!$G$53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  <fileRecoveryPr repairLoad="1"/>
</workbook>
</file>

<file path=xl/calcChain.xml><?xml version="1.0" encoding="utf-8"?>
<calcChain xmlns="http://schemas.openxmlformats.org/spreadsheetml/2006/main">
  <c r="BA13" i="17"/>
  <c r="BA10"/>
  <c r="G8"/>
  <c r="G9"/>
  <c r="M9" s="1"/>
  <c r="I9"/>
  <c r="I8" s="1"/>
  <c r="K9"/>
  <c r="K8" s="1"/>
  <c r="O9"/>
  <c r="Q9"/>
  <c r="Q8" s="1"/>
  <c r="V9"/>
  <c r="V8" s="1"/>
  <c r="G12"/>
  <c r="M12" s="1"/>
  <c r="I12"/>
  <c r="K12"/>
  <c r="O12"/>
  <c r="Q12"/>
  <c r="V12"/>
  <c r="G15"/>
  <c r="I15"/>
  <c r="K15"/>
  <c r="M15"/>
  <c r="O15"/>
  <c r="Q15"/>
  <c r="V15"/>
  <c r="G18"/>
  <c r="M18" s="1"/>
  <c r="I18"/>
  <c r="K18"/>
  <c r="O18"/>
  <c r="O8" s="1"/>
  <c r="Q18"/>
  <c r="V18"/>
  <c r="G21"/>
  <c r="M21" s="1"/>
  <c r="I21"/>
  <c r="K21"/>
  <c r="O21"/>
  <c r="Q21"/>
  <c r="V21"/>
  <c r="G23"/>
  <c r="I23"/>
  <c r="K23"/>
  <c r="M23"/>
  <c r="O23"/>
  <c r="Q23"/>
  <c r="V23"/>
  <c r="G26"/>
  <c r="M26" s="1"/>
  <c r="I26"/>
  <c r="K26"/>
  <c r="O26"/>
  <c r="Q26"/>
  <c r="V26"/>
  <c r="O29"/>
  <c r="G30"/>
  <c r="M30" s="1"/>
  <c r="I30"/>
  <c r="I29" s="1"/>
  <c r="K30"/>
  <c r="K29" s="1"/>
  <c r="O30"/>
  <c r="Q30"/>
  <c r="Q29" s="1"/>
  <c r="V30"/>
  <c r="V29" s="1"/>
  <c r="G33"/>
  <c r="I33"/>
  <c r="K33"/>
  <c r="O33"/>
  <c r="Q33"/>
  <c r="V33"/>
  <c r="K35"/>
  <c r="V35"/>
  <c r="G36"/>
  <c r="M36" s="1"/>
  <c r="M35" s="1"/>
  <c r="I36"/>
  <c r="I35" s="1"/>
  <c r="K36"/>
  <c r="O36"/>
  <c r="O35" s="1"/>
  <c r="Q36"/>
  <c r="Q35" s="1"/>
  <c r="V36"/>
  <c r="AE39"/>
  <c r="F51" i="1" s="1"/>
  <c r="BA13" i="16"/>
  <c r="BA10"/>
  <c r="G8"/>
  <c r="O8"/>
  <c r="G9"/>
  <c r="I9"/>
  <c r="I8" s="1"/>
  <c r="K9"/>
  <c r="K8" s="1"/>
  <c r="O9"/>
  <c r="Q9"/>
  <c r="Q8" s="1"/>
  <c r="V9"/>
  <c r="V8" s="1"/>
  <c r="G12"/>
  <c r="M12" s="1"/>
  <c r="I12"/>
  <c r="K12"/>
  <c r="O12"/>
  <c r="Q12"/>
  <c r="V12"/>
  <c r="G15"/>
  <c r="I15"/>
  <c r="K15"/>
  <c r="M15"/>
  <c r="O15"/>
  <c r="Q15"/>
  <c r="V15"/>
  <c r="G18"/>
  <c r="M18" s="1"/>
  <c r="I18"/>
  <c r="K18"/>
  <c r="O18"/>
  <c r="Q18"/>
  <c r="V18"/>
  <c r="G21"/>
  <c r="M21" s="1"/>
  <c r="I21"/>
  <c r="K21"/>
  <c r="O21"/>
  <c r="Q21"/>
  <c r="V21"/>
  <c r="G23"/>
  <c r="I23"/>
  <c r="K23"/>
  <c r="M23"/>
  <c r="O23"/>
  <c r="Q23"/>
  <c r="V23"/>
  <c r="G26"/>
  <c r="M26" s="1"/>
  <c r="I26"/>
  <c r="K26"/>
  <c r="O26"/>
  <c r="Q26"/>
  <c r="V26"/>
  <c r="G29"/>
  <c r="G30"/>
  <c r="M30" s="1"/>
  <c r="I30"/>
  <c r="I29" s="1"/>
  <c r="K30"/>
  <c r="K29" s="1"/>
  <c r="O30"/>
  <c r="Q30"/>
  <c r="Q29" s="1"/>
  <c r="V30"/>
  <c r="V29" s="1"/>
  <c r="G33"/>
  <c r="M33" s="1"/>
  <c r="I33"/>
  <c r="K33"/>
  <c r="O33"/>
  <c r="Q33"/>
  <c r="V33"/>
  <c r="G35"/>
  <c r="I35"/>
  <c r="K35"/>
  <c r="M35"/>
  <c r="O35"/>
  <c r="Q35"/>
  <c r="V35"/>
  <c r="G37"/>
  <c r="M37" s="1"/>
  <c r="I37"/>
  <c r="K37"/>
  <c r="O37"/>
  <c r="O29" s="1"/>
  <c r="Q37"/>
  <c r="V37"/>
  <c r="G39"/>
  <c r="M39" s="1"/>
  <c r="I39"/>
  <c r="K39"/>
  <c r="O39"/>
  <c r="Q39"/>
  <c r="V39"/>
  <c r="I42"/>
  <c r="K42"/>
  <c r="Q42"/>
  <c r="V42"/>
  <c r="G43"/>
  <c r="G42" s="1"/>
  <c r="I43"/>
  <c r="K43"/>
  <c r="O43"/>
  <c r="O42" s="1"/>
  <c r="Q43"/>
  <c r="V43"/>
  <c r="AE46"/>
  <c r="F49" i="1" s="1"/>
  <c r="BA10" i="15"/>
  <c r="I8"/>
  <c r="V8"/>
  <c r="G9"/>
  <c r="G8" s="1"/>
  <c r="I9"/>
  <c r="K9"/>
  <c r="K8" s="1"/>
  <c r="O9"/>
  <c r="O8" s="1"/>
  <c r="Q9"/>
  <c r="Q8" s="1"/>
  <c r="V9"/>
  <c r="G11"/>
  <c r="I11"/>
  <c r="Q11"/>
  <c r="V11"/>
  <c r="G12"/>
  <c r="I12"/>
  <c r="K12"/>
  <c r="K11" s="1"/>
  <c r="M12"/>
  <c r="M11" s="1"/>
  <c r="O12"/>
  <c r="O11" s="1"/>
  <c r="Q12"/>
  <c r="V12"/>
  <c r="AE15"/>
  <c r="F47" i="1" s="1"/>
  <c r="BA21" i="14"/>
  <c r="BA16"/>
  <c r="BA14"/>
  <c r="G8"/>
  <c r="I74" i="1" s="1"/>
  <c r="K8" i="14"/>
  <c r="O8"/>
  <c r="G9"/>
  <c r="M9" s="1"/>
  <c r="M8" s="1"/>
  <c r="I9"/>
  <c r="I8" s="1"/>
  <c r="K9"/>
  <c r="O9"/>
  <c r="Q9"/>
  <c r="Q8" s="1"/>
  <c r="V9"/>
  <c r="V8" s="1"/>
  <c r="O12"/>
  <c r="V12"/>
  <c r="G13"/>
  <c r="I13"/>
  <c r="I12" s="1"/>
  <c r="K13"/>
  <c r="M13"/>
  <c r="O13"/>
  <c r="Q13"/>
  <c r="Q12" s="1"/>
  <c r="V13"/>
  <c r="G15"/>
  <c r="G12" s="1"/>
  <c r="I76" i="1" s="1"/>
  <c r="I15" i="14"/>
  <c r="K15"/>
  <c r="K12" s="1"/>
  <c r="O15"/>
  <c r="Q15"/>
  <c r="V15"/>
  <c r="G17"/>
  <c r="I17"/>
  <c r="K17"/>
  <c r="M17"/>
  <c r="O17"/>
  <c r="Q17"/>
  <c r="V17"/>
  <c r="G19"/>
  <c r="I78" i="1" s="1"/>
  <c r="K19" i="14"/>
  <c r="O19"/>
  <c r="V19"/>
  <c r="G20"/>
  <c r="M20" s="1"/>
  <c r="M19" s="1"/>
  <c r="I20"/>
  <c r="I19" s="1"/>
  <c r="K20"/>
  <c r="O20"/>
  <c r="Q20"/>
  <c r="Q19" s="1"/>
  <c r="V20"/>
  <c r="K23"/>
  <c r="O23"/>
  <c r="V23"/>
  <c r="G24"/>
  <c r="M24" s="1"/>
  <c r="M23" s="1"/>
  <c r="I24"/>
  <c r="I23" s="1"/>
  <c r="K24"/>
  <c r="O24"/>
  <c r="Q24"/>
  <c r="Q23" s="1"/>
  <c r="V24"/>
  <c r="O26"/>
  <c r="V26"/>
  <c r="G27"/>
  <c r="I27"/>
  <c r="I26" s="1"/>
  <c r="K27"/>
  <c r="M27"/>
  <c r="O27"/>
  <c r="Q27"/>
  <c r="Q26" s="1"/>
  <c r="V27"/>
  <c r="G28"/>
  <c r="G26" s="1"/>
  <c r="I80" i="1" s="1"/>
  <c r="I28" i="14"/>
  <c r="K28"/>
  <c r="O28"/>
  <c r="Q28"/>
  <c r="V28"/>
  <c r="G29"/>
  <c r="I29"/>
  <c r="K29"/>
  <c r="M29"/>
  <c r="O29"/>
  <c r="Q29"/>
  <c r="V29"/>
  <c r="G31"/>
  <c r="M31" s="1"/>
  <c r="I31"/>
  <c r="K31"/>
  <c r="K26" s="1"/>
  <c r="O31"/>
  <c r="Q31"/>
  <c r="V31"/>
  <c r="AE33"/>
  <c r="F45" i="1" s="1"/>
  <c r="K8" i="13"/>
  <c r="V8"/>
  <c r="G9"/>
  <c r="G8" s="1"/>
  <c r="I9"/>
  <c r="I8" s="1"/>
  <c r="K9"/>
  <c r="O9"/>
  <c r="O8" s="1"/>
  <c r="Q9"/>
  <c r="Q8" s="1"/>
  <c r="V9"/>
  <c r="G11"/>
  <c r="K11"/>
  <c r="O11"/>
  <c r="G12"/>
  <c r="I12"/>
  <c r="I11" s="1"/>
  <c r="K12"/>
  <c r="M12"/>
  <c r="M11" s="1"/>
  <c r="O12"/>
  <c r="Q12"/>
  <c r="Q11" s="1"/>
  <c r="V12"/>
  <c r="V11" s="1"/>
  <c r="AE15"/>
  <c r="F43" i="1" s="1"/>
  <c r="BA55" i="12"/>
  <c r="BA13"/>
  <c r="BA10"/>
  <c r="G9"/>
  <c r="I9"/>
  <c r="I8" s="1"/>
  <c r="K9"/>
  <c r="O9"/>
  <c r="O8" s="1"/>
  <c r="Q9"/>
  <c r="Q8" s="1"/>
  <c r="V9"/>
  <c r="G12"/>
  <c r="M12" s="1"/>
  <c r="I12"/>
  <c r="K12"/>
  <c r="K8" s="1"/>
  <c r="O12"/>
  <c r="Q12"/>
  <c r="V12"/>
  <c r="V8" s="1"/>
  <c r="G15"/>
  <c r="M15" s="1"/>
  <c r="I15"/>
  <c r="K15"/>
  <c r="O15"/>
  <c r="Q15"/>
  <c r="V15"/>
  <c r="G18"/>
  <c r="M18" s="1"/>
  <c r="I18"/>
  <c r="K18"/>
  <c r="O18"/>
  <c r="Q18"/>
  <c r="V18"/>
  <c r="G21"/>
  <c r="M21" s="1"/>
  <c r="I21"/>
  <c r="K21"/>
  <c r="O21"/>
  <c r="Q21"/>
  <c r="V21"/>
  <c r="G23"/>
  <c r="M23" s="1"/>
  <c r="I23"/>
  <c r="K23"/>
  <c r="O23"/>
  <c r="Q23"/>
  <c r="V23"/>
  <c r="G26"/>
  <c r="M26" s="1"/>
  <c r="I26"/>
  <c r="K26"/>
  <c r="O26"/>
  <c r="Q26"/>
  <c r="V26"/>
  <c r="G30"/>
  <c r="I30"/>
  <c r="I29" s="1"/>
  <c r="K30"/>
  <c r="O30"/>
  <c r="O29" s="1"/>
  <c r="Q30"/>
  <c r="Q29" s="1"/>
  <c r="V30"/>
  <c r="G33"/>
  <c r="M33" s="1"/>
  <c r="I33"/>
  <c r="K33"/>
  <c r="K29" s="1"/>
  <c r="O33"/>
  <c r="Q33"/>
  <c r="V33"/>
  <c r="V29" s="1"/>
  <c r="G36"/>
  <c r="M36" s="1"/>
  <c r="I36"/>
  <c r="K36"/>
  <c r="O36"/>
  <c r="Q36"/>
  <c r="V36"/>
  <c r="G38"/>
  <c r="M38" s="1"/>
  <c r="I38"/>
  <c r="K38"/>
  <c r="O38"/>
  <c r="Q38"/>
  <c r="V38"/>
  <c r="G41"/>
  <c r="M41" s="1"/>
  <c r="I41"/>
  <c r="K41"/>
  <c r="O41"/>
  <c r="Q41"/>
  <c r="V41"/>
  <c r="G43"/>
  <c r="M43" s="1"/>
  <c r="I43"/>
  <c r="K43"/>
  <c r="O43"/>
  <c r="Q43"/>
  <c r="V43"/>
  <c r="G45"/>
  <c r="I45"/>
  <c r="K45"/>
  <c r="M45"/>
  <c r="O45"/>
  <c r="Q45"/>
  <c r="V45"/>
  <c r="G48"/>
  <c r="M48" s="1"/>
  <c r="I48"/>
  <c r="K48"/>
  <c r="O48"/>
  <c r="Q48"/>
  <c r="V48"/>
  <c r="G51"/>
  <c r="M51" s="1"/>
  <c r="I51"/>
  <c r="K51"/>
  <c r="O51"/>
  <c r="Q51"/>
  <c r="V51"/>
  <c r="G53"/>
  <c r="I77" i="1" s="1"/>
  <c r="I53" i="12"/>
  <c r="K53"/>
  <c r="O53"/>
  <c r="Q53"/>
  <c r="G54"/>
  <c r="I54"/>
  <c r="K54"/>
  <c r="M54"/>
  <c r="M53" s="1"/>
  <c r="O54"/>
  <c r="Q54"/>
  <c r="V54"/>
  <c r="V53" s="1"/>
  <c r="K56"/>
  <c r="O56"/>
  <c r="V56"/>
  <c r="G57"/>
  <c r="M57" s="1"/>
  <c r="M56" s="1"/>
  <c r="I57"/>
  <c r="I56" s="1"/>
  <c r="K57"/>
  <c r="O57"/>
  <c r="Q57"/>
  <c r="Q56" s="1"/>
  <c r="V57"/>
  <c r="AE60"/>
  <c r="F41" i="1" s="1"/>
  <c r="I20"/>
  <c r="I19"/>
  <c r="I18"/>
  <c r="I17"/>
  <c r="H40"/>
  <c r="J28"/>
  <c r="J26"/>
  <c r="G38"/>
  <c r="F38"/>
  <c r="J23"/>
  <c r="J24"/>
  <c r="J25"/>
  <c r="J27"/>
  <c r="E24"/>
  <c r="E26"/>
  <c r="G29" i="17" l="1"/>
  <c r="AF39"/>
  <c r="G51" i="1" s="1"/>
  <c r="H51" s="1"/>
  <c r="I51" s="1"/>
  <c r="M33" i="17"/>
  <c r="M29"/>
  <c r="F52" i="1"/>
  <c r="M43" i="16"/>
  <c r="M42" s="1"/>
  <c r="G46"/>
  <c r="AF46"/>
  <c r="F50" i="1"/>
  <c r="G15" i="15"/>
  <c r="F48" i="1"/>
  <c r="G23" i="14"/>
  <c r="AF33"/>
  <c r="G45" i="1" s="1"/>
  <c r="H45" s="1"/>
  <c r="I45" s="1"/>
  <c r="F46"/>
  <c r="G33" i="14"/>
  <c r="G15" i="13"/>
  <c r="AF15"/>
  <c r="M9"/>
  <c r="M8" s="1"/>
  <c r="F44" i="1"/>
  <c r="G29" i="12"/>
  <c r="I75" i="1" s="1"/>
  <c r="AF60" i="12"/>
  <c r="G41" i="1" s="1"/>
  <c r="H41" s="1"/>
  <c r="I41" s="1"/>
  <c r="G8" i="12"/>
  <c r="I73" i="1" s="1"/>
  <c r="F39"/>
  <c r="F53" s="1"/>
  <c r="F42"/>
  <c r="M8" i="17"/>
  <c r="G35"/>
  <c r="G39" s="1"/>
  <c r="M29" i="16"/>
  <c r="M9"/>
  <c r="M8" s="1"/>
  <c r="AF15" i="15"/>
  <c r="M9"/>
  <c r="M8" s="1"/>
  <c r="M28" i="14"/>
  <c r="M26" s="1"/>
  <c r="M15"/>
  <c r="M12" s="1"/>
  <c r="G56" i="12"/>
  <c r="M30"/>
  <c r="M29" s="1"/>
  <c r="M9"/>
  <c r="M8" s="1"/>
  <c r="G52" i="1" l="1"/>
  <c r="H52"/>
  <c r="I52" s="1"/>
  <c r="I79"/>
  <c r="I16" s="1"/>
  <c r="I21" s="1"/>
  <c r="G50"/>
  <c r="H50" s="1"/>
  <c r="I50" s="1"/>
  <c r="G49"/>
  <c r="H49" s="1"/>
  <c r="I49" s="1"/>
  <c r="G47"/>
  <c r="H47" s="1"/>
  <c r="I47" s="1"/>
  <c r="G48"/>
  <c r="H48" s="1"/>
  <c r="I48" s="1"/>
  <c r="G46"/>
  <c r="H46" s="1"/>
  <c r="I46" s="1"/>
  <c r="G43"/>
  <c r="H43" s="1"/>
  <c r="I43" s="1"/>
  <c r="G44"/>
  <c r="H44" s="1"/>
  <c r="I44" s="1"/>
  <c r="G42"/>
  <c r="G39"/>
  <c r="G53" s="1"/>
  <c r="G25" s="1"/>
  <c r="A25" s="1"/>
  <c r="A26" s="1"/>
  <c r="G60" i="12"/>
  <c r="I81" i="1"/>
  <c r="J80" s="1"/>
  <c r="H42"/>
  <c r="I42" s="1"/>
  <c r="G23"/>
  <c r="H39" l="1"/>
  <c r="H53" s="1"/>
  <c r="G28"/>
  <c r="G26"/>
  <c r="J79"/>
  <c r="J76"/>
  <c r="J74"/>
  <c r="J77"/>
  <c r="J78"/>
  <c r="J75"/>
  <c r="J73"/>
  <c r="A23"/>
  <c r="I39" l="1"/>
  <c r="I53" s="1"/>
  <c r="J52" s="1"/>
  <c r="J81"/>
  <c r="G24"/>
  <c r="A27" s="1"/>
  <c r="A24"/>
  <c r="J46" l="1"/>
  <c r="J39"/>
  <c r="J53" s="1"/>
  <c r="J48"/>
  <c r="J51"/>
  <c r="J45"/>
  <c r="J44"/>
  <c r="J49"/>
  <c r="J47"/>
  <c r="J42"/>
  <c r="J50"/>
  <c r="J41"/>
  <c r="J43"/>
  <c r="G29"/>
  <c r="G27" s="1"/>
  <c r="A29"/>
</calcChain>
</file>

<file path=xl/sharedStrings.xml><?xml version="1.0" encoding="utf-8"?>
<sst xmlns="http://schemas.openxmlformats.org/spreadsheetml/2006/main" count="1076" uniqueCount="263">
  <si>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</si>
  <si>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</si>
  <si>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</si>
  <si>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</si>
  <si>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</si>
  <si>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</si>
  <si>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</si>
  <si>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</si>
  <si>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</si>
  <si>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</si>
  <si>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</si>
  <si>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</si>
  <si>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</si>
  <si>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</si>
  <si>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</si>
  <si>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</si>
  <si>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</si>
  <si>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</si>
  <si>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</si>
  <si>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</si>
  <si>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</si>
  <si>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</si>
  <si>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</si>
  <si>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</si>
  <si>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</si>
  <si>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</si>
  <si>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</si>
  <si>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</si>
  <si>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</si>
  <si>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</si>
  <si>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</si>
  <si>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</si>
  <si>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</si>
  <si>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</si>
  <si>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</si>
  <si>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</si>
  <si>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</si>
  <si>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</si>
  <si>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</si>
  <si>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</si>
  <si>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</si>
  <si>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</si>
  <si>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</si>
  <si>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24024</t>
  </si>
  <si>
    <t>Rekonstrukce LC Peklo</t>
  </si>
  <si>
    <t>Stavba</t>
  </si>
  <si>
    <t>Stavební objekt</t>
  </si>
  <si>
    <t>01</t>
  </si>
  <si>
    <t>Těleso LC</t>
  </si>
  <si>
    <t>1</t>
  </si>
  <si>
    <t>02</t>
  </si>
  <si>
    <t>Svodnice vody</t>
  </si>
  <si>
    <t>2</t>
  </si>
  <si>
    <t>03</t>
  </si>
  <si>
    <t>Propustek DN 600</t>
  </si>
  <si>
    <t>3</t>
  </si>
  <si>
    <t>04</t>
  </si>
  <si>
    <t>Vtoková jímka</t>
  </si>
  <si>
    <t>4</t>
  </si>
  <si>
    <t>05</t>
  </si>
  <si>
    <t>Výhybna</t>
  </si>
  <si>
    <t>5</t>
  </si>
  <si>
    <t>06</t>
  </si>
  <si>
    <t>Lesní sklad</t>
  </si>
  <si>
    <t>6</t>
  </si>
  <si>
    <t>Celkem za stavbu</t>
  </si>
  <si>
    <t>CZK</t>
  </si>
  <si>
    <t>#POPS</t>
  </si>
  <si>
    <t>Popis stavby: 24024 - Rekonstrukce LC Peklo</t>
  </si>
  <si>
    <t>#POPO</t>
  </si>
  <si>
    <t>Popis objektu: 01 - Těleso LC</t>
  </si>
  <si>
    <t>#POPR</t>
  </si>
  <si>
    <t>Popis rozpočtu: 1 - Těleso LC</t>
  </si>
  <si>
    <t>Popis objektu: 02 - Svodnice vody</t>
  </si>
  <si>
    <t>Popis rozpočtu: 2 - Svodnice vody</t>
  </si>
  <si>
    <t>Popis objektu: 03 - Propustek DN 600</t>
  </si>
  <si>
    <t>Popis rozpočtu: 3 - Propustek DN 600</t>
  </si>
  <si>
    <t>Popis objektu: 04 - Vtoková jímka</t>
  </si>
  <si>
    <t>Popis rozpočtu: 4 - Vtoková jímka</t>
  </si>
  <si>
    <t>Popis objektu: 05 - Výhybna</t>
  </si>
  <si>
    <t>Popis rozpočtu: 5 - Výhybna</t>
  </si>
  <si>
    <t>Popis objektu: 06 - Lesní sklad</t>
  </si>
  <si>
    <t>Popis rozpočtu: 6 - Lesní sklad</t>
  </si>
  <si>
    <t>Rekapitulace dílů</t>
  </si>
  <si>
    <t>Typ dílu</t>
  </si>
  <si>
    <t>Zemní práce</t>
  </si>
  <si>
    <t>Vodorovné konstrukce</t>
  </si>
  <si>
    <t>Komunikace</t>
  </si>
  <si>
    <t>91</t>
  </si>
  <si>
    <t>Doplňující práce na komunikaci</t>
  </si>
  <si>
    <t>93</t>
  </si>
  <si>
    <t>Dokončovací práce inženýrských staveb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</si>
  <si>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</si>
  <si>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</si>
  <si>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</si>
  <si>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</si>
  <si>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</si>
  <si>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</si>
  <si>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</si>
  <si>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</si>
  <si>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</si>
  <si>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</si>
  <si>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</si>
  <si>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</si>
  <si>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</si>
  <si>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</si>
  <si>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</si>
  <si>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</si>
  <si>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</si>
  <si>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</si>
  <si>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</si>
  <si>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</si>
  <si>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</si>
  <si>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</si>
  <si>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</si>
  <si>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</si>
  <si>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</si>
  <si>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</si>
  <si>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</si>
  <si>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</si>
  <si>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</si>
  <si>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</si>
  <si>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</si>
  <si>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</si>
  <si>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</si>
  <si>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</si>
  <si>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</si>
  <si>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</si>
  <si>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</si>
  <si>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122202202R00</t>
  </si>
  <si>
    <t>Odkopávky a prokopávky pro silnice v hornině 3 přes 100 do 1 000 m3</t>
  </si>
  <si>
    <t>m3</t>
  </si>
  <si>
    <t>800-1</t>
  </si>
  <si>
    <t>RTS 24/ II</t>
  </si>
  <si>
    <t>RTS 24/ I</t>
  </si>
  <si>
    <t>Práce</t>
  </si>
  <si>
    <t>POL1_</t>
  </si>
  <si>
    <t>s přemístěním výkopku v příčných profilech na vzdálenost do 15 m nebo s naložením na dopravní prostředek.</t>
  </si>
  <si>
    <t>SPI</t>
  </si>
  <si>
    <t>(330,00*4,80*0,40)+(150,00*4,80*0,25)</t>
  </si>
  <si>
    <t>VV</t>
  </si>
  <si>
    <t>122202209R00</t>
  </si>
  <si>
    <t>Odkopávky a prokopávky pro silnice v hornině 3 příplatek za lepivost horniny</t>
  </si>
  <si>
    <t>Odkaz na mn. položky pořadí 1 : 813,60000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</si>
  <si>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</si>
  <si>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</si>
  <si>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</si>
  <si>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</si>
  <si>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>Vodorovné přemístění výkopku příplatek k ceně za každých dalších i započatých 1 000 m přes 10 000 m  z horniny 1 až 4</t>
  </si>
  <si>
    <t>Odkaz na mn. položky pořadí 3 : 813,60000*10</t>
  </si>
  <si>
    <t>171201201R00</t>
  </si>
  <si>
    <t>Uložení sypaniny na dočasnou skládku tak, že na 1 m2 plochy připadá přes 2 m3 výkopku nebo ornice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</si>
  <si>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</si>
  <si>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</si>
  <si>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</si>
  <si>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</si>
  <si>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>330,00*4,80</t>
  </si>
  <si>
    <t>199000002R00</t>
  </si>
  <si>
    <t>Poplatky za skládku horniny 1- 4, skupina 17 05 04 z Katalogu odpadů</t>
  </si>
  <si>
    <t>Cena dle Pískovny Černovice. www.piskovna-cernovice.cz</t>
  </si>
  <si>
    <t>POP</t>
  </si>
  <si>
    <t>564671111R00</t>
  </si>
  <si>
    <t>Podklad z kameniva hrubého drceného vel. 63-125 mm tloušťka po zhutnění 250 mm</t>
  </si>
  <si>
    <t>822-1</t>
  </si>
  <si>
    <t>s rozprostřením a zhutněním</t>
  </si>
  <si>
    <t>150,00*4,80</t>
  </si>
  <si>
    <t>564751111R00</t>
  </si>
  <si>
    <t>Podklad nebo kryt z kameniva hrubého drceného tloušťka po zhutnění 150 mm</t>
  </si>
  <si>
    <t>velikost 32 - 63 mm s rozprostřením a zhutněním</t>
  </si>
  <si>
    <t>(330,00-18,00)*3,15</t>
  </si>
  <si>
    <t>564871111RT4</t>
  </si>
  <si>
    <t>Podklad ze štěrkodrti s rozprostřením a zhutněním frakce 0-63 mm, tloušťka po zhutnění 250 mm</t>
  </si>
  <si>
    <t>330,00*4,55</t>
  </si>
  <si>
    <t>569751111R00</t>
  </si>
  <si>
    <t>Zpevnění krajnic nebo komunikací pro pěší kamenivem drceným tloušťka po zhutnění 150 mm</t>
  </si>
  <si>
    <t>330,00*0,50*2</t>
  </si>
  <si>
    <t>571904111R00</t>
  </si>
  <si>
    <t>Posyp podkladu, krytu s rozprostřením a zhutněním kamenivem drceným nebo těženýn, v množství přes 15 do 20 kg/m2</t>
  </si>
  <si>
    <t>(330,00-18,00)*3,00</t>
  </si>
  <si>
    <t>573312611R00</t>
  </si>
  <si>
    <t>Prolití podkladu nebo krytu z kameniva asfaltem v množství 7 kg/m2</t>
  </si>
  <si>
    <t>Odkaz na mn. položky pořadí 12 : 936,00000</t>
  </si>
  <si>
    <t>573411115R00</t>
  </si>
  <si>
    <t>Nátěr asfaltový uzavírací nebo udržovací z asfaltu silničního s posypem kamenivem v množství 1,8 kg/m2</t>
  </si>
  <si>
    <t>s posypem kamenivem a se zaválcováním kameniva</t>
  </si>
  <si>
    <t>Odkaz na mn. položky pořadí 12 : 936,00000*2</t>
  </si>
  <si>
    <t>584121111R00</t>
  </si>
  <si>
    <t xml:space="preserve">Osazení silničních panelů jakéhokoliv druhu a velikosti </t>
  </si>
  <si>
    <t>ze železového betonu, s provedením podkladu z kameniva těženého do tl. 4 cm</t>
  </si>
  <si>
    <t>3,00*1,50*12</t>
  </si>
  <si>
    <t>59381084R</t>
  </si>
  <si>
    <t>panel pro komunikace železobetonový; IZD; l = 300,0 cm; š = 150,0 cm; h = 15,0 cm; beton C 25/30; XF1</t>
  </si>
  <si>
    <t>kus</t>
  </si>
  <si>
    <t>SPCM</t>
  </si>
  <si>
    <t>Specifikace</t>
  </si>
  <si>
    <t>POL3_</t>
  </si>
  <si>
    <t>12,00*1,01</t>
  </si>
  <si>
    <t>938902103R00</t>
  </si>
  <si>
    <t>Čištění příkopů nezpevněných, při šířce dna do 400 mm, objemu nánosu přes 0,30 do 0,50 m3/m</t>
  </si>
  <si>
    <t>m</t>
  </si>
  <si>
    <t>komunikací v suchu nebo ve vodě, s odstraněním travnatého porostu nebo nánosu, s úpravou dna a svahů do předepsaného profilu, s odklizením na vzdálenost do 10 m nebo s naložením na dopravní prostředek,</t>
  </si>
  <si>
    <t>998222011R00</t>
  </si>
  <si>
    <t>Přesun hmot pozemních komunikací, kryt z kameniva jakékoliv délky objektu</t>
  </si>
  <si>
    <t>t</t>
  </si>
  <si>
    <t>Přesun hmot</t>
  </si>
  <si>
    <t>POL7_</t>
  </si>
  <si>
    <t>vodorovně do 200 m</t>
  </si>
  <si>
    <t>SUM</t>
  </si>
  <si>
    <t>END</t>
  </si>
  <si>
    <t>597081110R00</t>
  </si>
  <si>
    <t>Svodnice ocelová pro odvedení vody světlé šířky 120 mm a výšky 110 mm,  , pro cesty z nezpevněného kameniva</t>
  </si>
  <si>
    <t>5,00*8</t>
  </si>
  <si>
    <t>463211100R00</t>
  </si>
  <si>
    <t>Rovnanina z lomového kamene neupraveného lomový tříděný kámen, objem do 3 m3, hmotnost jednotlivých kamenů do 80 kg, urovnání líce a vyklínování spár úlomky kamene</t>
  </si>
  <si>
    <t>831-2</t>
  </si>
  <si>
    <t>pro podélné i příčné objekty</t>
  </si>
  <si>
    <t>2,00*2,00*0,30</t>
  </si>
  <si>
    <t>919441221R00</t>
  </si>
  <si>
    <t>Čelo propustku z lomového kamene z trub DN 600 až 800 mm</t>
  </si>
  <si>
    <t>do malty cementové, spárování zdiva maltou cementovou, římsy z betonu železového B 12,5, zřízení bednění a jeho odstranění,</t>
  </si>
  <si>
    <t>919514111R00</t>
  </si>
  <si>
    <t>Zřízení propustku z trub betonových nebo ŽB DN 600 mm</t>
  </si>
  <si>
    <t>včetně podkladní vrstvy ze štěrkopísku a podkladní vrstvy (lože) z betonu prostého, uložení trub. Bez dodání trub.</t>
  </si>
  <si>
    <t>59222410R</t>
  </si>
  <si>
    <t>trouba železobetonová hrdlová TZH; Di = 600,0 mm; l = 2 500 mm; Fn 165,0 kN/m</t>
  </si>
  <si>
    <t>(7,50/2,50)*1,01</t>
  </si>
  <si>
    <t>966008113R00</t>
  </si>
  <si>
    <t>Bourání trubního propustku z trub DN přes 500 do 800 mm</t>
  </si>
  <si>
    <t>s odklizením a uložením vybouraného materiálu na skládku na vzdálenost do 3 m nebo s naložením na dopravní prostředek</t>
  </si>
  <si>
    <t>Odkaz na mn. položky pořadí 3 : 7,50000</t>
  </si>
  <si>
    <t>979084216R00</t>
  </si>
  <si>
    <t>Vodorovná doprava vybouraných hmot po suchu bez naložení, ale se složením na vzdálenost do 5 km</t>
  </si>
  <si>
    <t>Přesun suti</t>
  </si>
  <si>
    <t>POL8_</t>
  </si>
  <si>
    <t>979084219R00</t>
  </si>
  <si>
    <t>Vodorovná doprava vybouraných hmot po suchu příplatek k ceně za každých dalších i započatých 5 km přes 5 km</t>
  </si>
  <si>
    <t>979087213R00</t>
  </si>
  <si>
    <t>Nakládání na dopravní prostředky vybouraných hmot</t>
  </si>
  <si>
    <t>pro vodorovnou dopravu</t>
  </si>
  <si>
    <t>979999979R00</t>
  </si>
  <si>
    <t>Poplatek za recyklaci, beton silně vyztužený, kusovost do 1600 cm2, skupina 17 01 01 z Katalogu odpadů</t>
  </si>
  <si>
    <t>801-3</t>
  </si>
  <si>
    <t>919443111R00</t>
  </si>
  <si>
    <t>Vtoková jímka z lomového kamene z trub DN do 800 mm</t>
  </si>
  <si>
    <t>dlažba dna jímky z lomového kamene tl. 25 cm, do lože z cementové malty, vyplnění spár a vyspárování dlažby dna jímky cementovou maltou, vyspárování zdiva z lomového kamene cementovou maltou,</t>
  </si>
  <si>
    <t>122202201R00</t>
  </si>
  <si>
    <t>Odkopávky a prokopávky pro silnice v hornině 3 do 100 m3</t>
  </si>
  <si>
    <t>32,50*2,50*0,40</t>
  </si>
  <si>
    <t>Odkaz na mn. položky pořadí 1 : 32,50000</t>
  </si>
  <si>
    <t>Odkaz na mn. položky pořadí 3 : 32,50000*10</t>
  </si>
  <si>
    <t>32,50*2,50</t>
  </si>
  <si>
    <t>Odkaz na mn. položky pořadí 6 : 81,25000</t>
  </si>
  <si>
    <t>Odkaz na mn. položky pořadí 8 : 81,25000</t>
  </si>
  <si>
    <t>Odkaz na mn. položky pořadí 10 : 81,25000</t>
  </si>
  <si>
    <t>Odkaz na mn. položky pořadí 10 : 81,25000*2</t>
  </si>
  <si>
    <t>25,00*5,00*0,25</t>
  </si>
  <si>
    <t>Odkaz na mn. položky pořadí 1 : 31,25000</t>
  </si>
  <si>
    <t>Odkaz na mn. položky pořadí 3 : 31,25000*10</t>
  </si>
  <si>
    <t>25,00*5,00</t>
  </si>
  <si>
    <t>Odkaz na mn. položky pořadí 6 : 125,00000</t>
  </si>
  <si>
    <t>564831111RT2</t>
  </si>
  <si>
    <t>Podklad ze štěrkodrti s rozprostřením a zhutněním frakce 0-32 mm, tloušťka po zhutnění 100 mm</t>
  </si>
  <si>
    <t>Odkaz na mn. položky pořadí 8 : 125,00000</t>
  </si>
</sst>
</file>

<file path=xl/styles.xml><?xml version="1.0" encoding="utf-8"?>
<styleSheet xmlns="http://schemas.openxmlformats.org/spreadsheetml/2006/main">
  <numFmts count="1">
    <numFmt numFmtId="164" formatCode="#,##0.00000"/>
  </numFmts>
  <fonts count="19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5" fillId="0" borderId="0" xfId="0" applyFont="1" applyBorder="1" applyAlignment="1">
      <alignment vertical="top"/>
    </xf>
    <xf numFmtId="49" fontId="15" fillId="0" borderId="0" xfId="0" applyNumberFormat="1" applyFont="1" applyBorder="1" applyAlignment="1">
      <alignment vertical="top"/>
    </xf>
    <xf numFmtId="164" fontId="15" fillId="0" borderId="0" xfId="0" applyNumberFormat="1" applyFont="1" applyBorder="1" applyAlignment="1">
      <alignment vertical="top" shrinkToFit="1"/>
    </xf>
    <xf numFmtId="4" fontId="15" fillId="0" borderId="0" xfId="0" applyNumberFormat="1" applyFont="1" applyBorder="1" applyAlignment="1">
      <alignment vertical="top" shrinkToFit="1"/>
    </xf>
    <xf numFmtId="164" fontId="16" fillId="0" borderId="0" xfId="0" applyNumberFormat="1" applyFont="1" applyBorder="1" applyAlignment="1">
      <alignment horizontal="center" vertical="top" wrapText="1" shrinkToFit="1"/>
    </xf>
    <xf numFmtId="164" fontId="16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4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6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4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4" fontId="15" fillId="0" borderId="44" xfId="0" applyNumberFormat="1" applyFont="1" applyBorder="1" applyAlignment="1">
      <alignment vertical="top" shrinkToFit="1"/>
    </xf>
    <xf numFmtId="49" fontId="15" fillId="0" borderId="43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5" fillId="0" borderId="18" xfId="0" applyNumberFormat="1" applyFont="1" applyBorder="1" applyAlignment="1">
      <alignment horizontal="left" vertical="top" wrapText="1"/>
    </xf>
    <xf numFmtId="0" fontId="15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190" t="s">
        <v>39</v>
      </c>
      <c r="B2" s="190"/>
      <c r="C2" s="190"/>
      <c r="D2" s="190"/>
      <c r="E2" s="190"/>
      <c r="F2" s="190"/>
      <c r="G2" s="190"/>
    </row>
  </sheetData>
  <sheetProtection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84"/>
  <sheetViews>
    <sheetView showGridLines="0" tabSelected="1" topLeftCell="B14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225" t="s">
        <v>41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>
      <c r="A2" s="2"/>
      <c r="B2" s="76" t="s">
        <v>22</v>
      </c>
      <c r="C2" s="77"/>
      <c r="D2" s="78" t="s">
        <v>43</v>
      </c>
      <c r="E2" s="231" t="s">
        <v>44</v>
      </c>
      <c r="F2" s="232"/>
      <c r="G2" s="232"/>
      <c r="H2" s="232"/>
      <c r="I2" s="232"/>
      <c r="J2" s="233"/>
      <c r="O2" s="1"/>
    </row>
    <row r="3" spans="1:15" ht="27" hidden="1" customHeight="1">
      <c r="A3" s="2"/>
      <c r="B3" s="79"/>
      <c r="C3" s="77"/>
      <c r="D3" s="80"/>
      <c r="E3" s="234"/>
      <c r="F3" s="235"/>
      <c r="G3" s="235"/>
      <c r="H3" s="235"/>
      <c r="I3" s="235"/>
      <c r="J3" s="236"/>
    </row>
    <row r="4" spans="1:15" ht="23.25" customHeight="1">
      <c r="A4" s="2"/>
      <c r="B4" s="81"/>
      <c r="C4" s="82"/>
      <c r="D4" s="83"/>
      <c r="E4" s="215"/>
      <c r="F4" s="215"/>
      <c r="G4" s="215"/>
      <c r="H4" s="215"/>
      <c r="I4" s="215"/>
      <c r="J4" s="216"/>
    </row>
    <row r="5" spans="1:15" ht="24" customHeight="1">
      <c r="A5" s="2"/>
      <c r="B5" s="31" t="s">
        <v>42</v>
      </c>
      <c r="D5" s="219"/>
      <c r="E5" s="220"/>
      <c r="F5" s="220"/>
      <c r="G5" s="220"/>
      <c r="H5" s="18" t="s">
        <v>40</v>
      </c>
      <c r="I5" s="22"/>
      <c r="J5" s="8"/>
    </row>
    <row r="6" spans="1:15" ht="15.75" customHeight="1">
      <c r="A6" s="2"/>
      <c r="B6" s="28"/>
      <c r="C6" s="55"/>
      <c r="D6" s="221"/>
      <c r="E6" s="222"/>
      <c r="F6" s="222"/>
      <c r="G6" s="222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38"/>
      <c r="E11" s="238"/>
      <c r="F11" s="238"/>
      <c r="G11" s="238"/>
      <c r="H11" s="18" t="s">
        <v>40</v>
      </c>
      <c r="I11" s="85"/>
      <c r="J11" s="8"/>
    </row>
    <row r="12" spans="1:15" ht="15.75" customHeight="1">
      <c r="A12" s="2"/>
      <c r="B12" s="28"/>
      <c r="C12" s="55"/>
      <c r="D12" s="214"/>
      <c r="E12" s="214"/>
      <c r="F12" s="214"/>
      <c r="G12" s="214"/>
      <c r="H12" s="18" t="s">
        <v>34</v>
      </c>
      <c r="I12" s="85"/>
      <c r="J12" s="8"/>
    </row>
    <row r="13" spans="1:15" ht="15.75" customHeight="1">
      <c r="A13" s="2"/>
      <c r="B13" s="29"/>
      <c r="C13" s="56"/>
      <c r="D13" s="84"/>
      <c r="E13" s="217"/>
      <c r="F13" s="218"/>
      <c r="G13" s="218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237"/>
      <c r="F15" s="237"/>
      <c r="G15" s="239"/>
      <c r="H15" s="239"/>
      <c r="I15" s="239" t="s">
        <v>29</v>
      </c>
      <c r="J15" s="240"/>
    </row>
    <row r="16" spans="1:15" ht="23.25" customHeight="1">
      <c r="A16" s="138" t="s">
        <v>24</v>
      </c>
      <c r="B16" s="38" t="s">
        <v>24</v>
      </c>
      <c r="C16" s="62"/>
      <c r="D16" s="63"/>
      <c r="E16" s="203"/>
      <c r="F16" s="204"/>
      <c r="G16" s="203"/>
      <c r="H16" s="204"/>
      <c r="I16" s="203">
        <f>SUMIF(F73:F80,A16,I73:I80)+SUMIF(F73:F80,"PSU",I73:I80)</f>
        <v>0</v>
      </c>
      <c r="J16" s="205"/>
    </row>
    <row r="17" spans="1:10" ht="23.25" customHeight="1">
      <c r="A17" s="138" t="s">
        <v>25</v>
      </c>
      <c r="B17" s="38" t="s">
        <v>25</v>
      </c>
      <c r="C17" s="62"/>
      <c r="D17" s="63"/>
      <c r="E17" s="203"/>
      <c r="F17" s="204"/>
      <c r="G17" s="203"/>
      <c r="H17" s="204"/>
      <c r="I17" s="203">
        <f>SUMIF(F73:F80,A17,I73:I80)</f>
        <v>0</v>
      </c>
      <c r="J17" s="205"/>
    </row>
    <row r="18" spans="1:10" ht="23.25" customHeight="1">
      <c r="A18" s="138" t="s">
        <v>26</v>
      </c>
      <c r="B18" s="38" t="s">
        <v>26</v>
      </c>
      <c r="C18" s="62"/>
      <c r="D18" s="63"/>
      <c r="E18" s="203"/>
      <c r="F18" s="204"/>
      <c r="G18" s="203"/>
      <c r="H18" s="204"/>
      <c r="I18" s="203">
        <f>SUMIF(F73:F80,A18,I73:I80)</f>
        <v>0</v>
      </c>
      <c r="J18" s="205"/>
    </row>
    <row r="19" spans="1:10" ht="23.25" customHeight="1">
      <c r="A19" s="138" t="s">
        <v>99</v>
      </c>
      <c r="B19" s="38" t="s">
        <v>27</v>
      </c>
      <c r="C19" s="62"/>
      <c r="D19" s="63"/>
      <c r="E19" s="203"/>
      <c r="F19" s="204"/>
      <c r="G19" s="203"/>
      <c r="H19" s="204"/>
      <c r="I19" s="203">
        <f>SUMIF(F73:F80,A19,I73:I80)</f>
        <v>0</v>
      </c>
      <c r="J19" s="205"/>
    </row>
    <row r="20" spans="1:10" ht="23.25" customHeight="1">
      <c r="A20" s="138" t="s">
        <v>100</v>
      </c>
      <c r="B20" s="38" t="s">
        <v>28</v>
      </c>
      <c r="C20" s="62"/>
      <c r="D20" s="63"/>
      <c r="E20" s="203"/>
      <c r="F20" s="204"/>
      <c r="G20" s="203"/>
      <c r="H20" s="204"/>
      <c r="I20" s="203">
        <f>SUMIF(F73:F80,A20,I73:I80)</f>
        <v>0</v>
      </c>
      <c r="J20" s="205"/>
    </row>
    <row r="21" spans="1:10" ht="23.25" customHeight="1">
      <c r="A21" s="2"/>
      <c r="B21" s="48" t="s">
        <v>29</v>
      </c>
      <c r="C21" s="64"/>
      <c r="D21" s="65"/>
      <c r="E21" s="206"/>
      <c r="F21" s="241"/>
      <c r="G21" s="206"/>
      <c r="H21" s="241"/>
      <c r="I21" s="206">
        <f>SUM(I16:J20)</f>
        <v>0</v>
      </c>
      <c r="J21" s="207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1">
        <f>ZakladDPHSniVypocet</f>
        <v>0</v>
      </c>
      <c r="H23" s="202"/>
      <c r="I23" s="202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9">
        <f>A23</f>
        <v>0</v>
      </c>
      <c r="H24" s="200"/>
      <c r="I24" s="200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1">
        <f>ZakladDPHZaklVypocet</f>
        <v>0</v>
      </c>
      <c r="H25" s="202"/>
      <c r="I25" s="202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8">
        <f>A25</f>
        <v>0</v>
      </c>
      <c r="H26" s="229"/>
      <c r="I26" s="229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0">
        <f>CenaCelkem-(ZakladDPHSni+DPHSni+ZakladDPHZakl+DPHZakl)</f>
        <v>0</v>
      </c>
      <c r="H27" s="230"/>
      <c r="I27" s="230"/>
      <c r="J27" s="41" t="str">
        <f t="shared" si="0"/>
        <v>CZK</v>
      </c>
    </row>
    <row r="28" spans="1:10" ht="27.75" hidden="1" customHeight="1" thickBot="1">
      <c r="A28" s="2"/>
      <c r="B28" s="112" t="s">
        <v>23</v>
      </c>
      <c r="C28" s="113"/>
      <c r="D28" s="113"/>
      <c r="E28" s="114"/>
      <c r="F28" s="115"/>
      <c r="G28" s="208">
        <f>ZakladDPHSniVypocet+ZakladDPHZaklVypocet</f>
        <v>0</v>
      </c>
      <c r="H28" s="209"/>
      <c r="I28" s="209"/>
      <c r="J28" s="116" t="str">
        <f t="shared" si="0"/>
        <v>CZK</v>
      </c>
    </row>
    <row r="29" spans="1:10" ht="27.75" customHeight="1" thickBot="1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8">
        <f>A27</f>
        <v>0</v>
      </c>
      <c r="H29" s="208"/>
      <c r="I29" s="208"/>
      <c r="J29" s="119" t="s">
        <v>66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10"/>
      <c r="E34" s="211"/>
      <c r="G34" s="212"/>
      <c r="H34" s="213"/>
      <c r="I34" s="213"/>
      <c r="J34" s="25"/>
    </row>
    <row r="35" spans="1:10" ht="12.75" customHeight="1">
      <c r="A35" s="2"/>
      <c r="B35" s="2"/>
      <c r="D35" s="198" t="s">
        <v>2</v>
      </c>
      <c r="E35" s="198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>
      <c r="A39" s="88">
        <v>1</v>
      </c>
      <c r="B39" s="98" t="s">
        <v>45</v>
      </c>
      <c r="C39" s="194"/>
      <c r="D39" s="194"/>
      <c r="E39" s="194"/>
      <c r="F39" s="99">
        <f>'01 1 Pol'!AE60+'02 2 Pol'!AE15+'03 3 Pol'!AE33+'04 4 Pol'!AE15+'05 5 Pol'!AE46+'06 6 Pol'!AE39</f>
        <v>0</v>
      </c>
      <c r="G39" s="100">
        <f>'01 1 Pol'!AF60+'02 2 Pol'!AF15+'03 3 Pol'!AF33+'04 4 Pol'!AF15+'05 5 Pol'!AF46+'06 6 Pol'!AF39</f>
        <v>0</v>
      </c>
      <c r="H39" s="101">
        <f t="shared" ref="H39:H52" si="1"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customHeight="1">
      <c r="A40" s="88">
        <v>2</v>
      </c>
      <c r="B40" s="103"/>
      <c r="C40" s="193" t="s">
        <v>46</v>
      </c>
      <c r="D40" s="193"/>
      <c r="E40" s="193"/>
      <c r="F40" s="104"/>
      <c r="G40" s="105"/>
      <c r="H40" s="105">
        <f t="shared" si="1"/>
        <v>0</v>
      </c>
      <c r="I40" s="105"/>
      <c r="J40" s="106"/>
    </row>
    <row r="41" spans="1:10" ht="25.5" customHeight="1">
      <c r="A41" s="88">
        <v>2</v>
      </c>
      <c r="B41" s="103" t="s">
        <v>47</v>
      </c>
      <c r="C41" s="193" t="s">
        <v>48</v>
      </c>
      <c r="D41" s="193"/>
      <c r="E41" s="193"/>
      <c r="F41" s="104">
        <f>'01 1 Pol'!AE60</f>
        <v>0</v>
      </c>
      <c r="G41" s="105">
        <f>'01 1 Pol'!AF60</f>
        <v>0</v>
      </c>
      <c r="H41" s="105">
        <f t="shared" si="1"/>
        <v>0</v>
      </c>
      <c r="I41" s="105">
        <f t="shared" ref="I41:I52" si="2">F41+G41+H41</f>
        <v>0</v>
      </c>
      <c r="J41" s="106" t="str">
        <f t="shared" ref="J41:J52" si="3">IF(CenaCelkemVypocet=0,"",I41/CenaCelkemVypocet*100)</f>
        <v/>
      </c>
    </row>
    <row r="42" spans="1:10" ht="25.5" customHeight="1">
      <c r="A42" s="88">
        <v>3</v>
      </c>
      <c r="B42" s="107" t="s">
        <v>49</v>
      </c>
      <c r="C42" s="194" t="s">
        <v>48</v>
      </c>
      <c r="D42" s="194"/>
      <c r="E42" s="194"/>
      <c r="F42" s="108">
        <f>'01 1 Pol'!AE60</f>
        <v>0</v>
      </c>
      <c r="G42" s="101">
        <f>'01 1 Pol'!AF60</f>
        <v>0</v>
      </c>
      <c r="H42" s="101">
        <f t="shared" si="1"/>
        <v>0</v>
      </c>
      <c r="I42" s="101">
        <f t="shared" si="2"/>
        <v>0</v>
      </c>
      <c r="J42" s="102" t="str">
        <f t="shared" si="3"/>
        <v/>
      </c>
    </row>
    <row r="43" spans="1:10" ht="25.5" customHeight="1">
      <c r="A43" s="88">
        <v>2</v>
      </c>
      <c r="B43" s="103" t="s">
        <v>50</v>
      </c>
      <c r="C43" s="193" t="s">
        <v>51</v>
      </c>
      <c r="D43" s="193"/>
      <c r="E43" s="193"/>
      <c r="F43" s="104">
        <f>'02 2 Pol'!AE15</f>
        <v>0</v>
      </c>
      <c r="G43" s="105">
        <f>'02 2 Pol'!AF15</f>
        <v>0</v>
      </c>
      <c r="H43" s="105">
        <f t="shared" si="1"/>
        <v>0</v>
      </c>
      <c r="I43" s="105">
        <f t="shared" si="2"/>
        <v>0</v>
      </c>
      <c r="J43" s="106" t="str">
        <f t="shared" si="3"/>
        <v/>
      </c>
    </row>
    <row r="44" spans="1:10" ht="25.5" customHeight="1">
      <c r="A44" s="88">
        <v>3</v>
      </c>
      <c r="B44" s="107" t="s">
        <v>52</v>
      </c>
      <c r="C44" s="194" t="s">
        <v>51</v>
      </c>
      <c r="D44" s="194"/>
      <c r="E44" s="194"/>
      <c r="F44" s="108">
        <f>'02 2 Pol'!AE15</f>
        <v>0</v>
      </c>
      <c r="G44" s="101">
        <f>'02 2 Pol'!AF15</f>
        <v>0</v>
      </c>
      <c r="H44" s="101">
        <f t="shared" si="1"/>
        <v>0</v>
      </c>
      <c r="I44" s="101">
        <f t="shared" si="2"/>
        <v>0</v>
      </c>
      <c r="J44" s="102" t="str">
        <f t="shared" si="3"/>
        <v/>
      </c>
    </row>
    <row r="45" spans="1:10" ht="25.5" customHeight="1">
      <c r="A45" s="88">
        <v>2</v>
      </c>
      <c r="B45" s="103" t="s">
        <v>53</v>
      </c>
      <c r="C45" s="193" t="s">
        <v>54</v>
      </c>
      <c r="D45" s="193"/>
      <c r="E45" s="193"/>
      <c r="F45" s="104">
        <f>'03 3 Pol'!AE33</f>
        <v>0</v>
      </c>
      <c r="G45" s="105">
        <f>'03 3 Pol'!AF33</f>
        <v>0</v>
      </c>
      <c r="H45" s="105">
        <f t="shared" si="1"/>
        <v>0</v>
      </c>
      <c r="I45" s="105">
        <f t="shared" si="2"/>
        <v>0</v>
      </c>
      <c r="J45" s="106" t="str">
        <f t="shared" si="3"/>
        <v/>
      </c>
    </row>
    <row r="46" spans="1:10" ht="25.5" customHeight="1">
      <c r="A46" s="88">
        <v>3</v>
      </c>
      <c r="B46" s="107" t="s">
        <v>55</v>
      </c>
      <c r="C46" s="194" t="s">
        <v>54</v>
      </c>
      <c r="D46" s="194"/>
      <c r="E46" s="194"/>
      <c r="F46" s="108">
        <f>'03 3 Pol'!AE33</f>
        <v>0</v>
      </c>
      <c r="G46" s="101">
        <f>'03 3 Pol'!AF33</f>
        <v>0</v>
      </c>
      <c r="H46" s="101">
        <f t="shared" si="1"/>
        <v>0</v>
      </c>
      <c r="I46" s="101">
        <f t="shared" si="2"/>
        <v>0</v>
      </c>
      <c r="J46" s="102" t="str">
        <f t="shared" si="3"/>
        <v/>
      </c>
    </row>
    <row r="47" spans="1:10" ht="25.5" customHeight="1">
      <c r="A47" s="88">
        <v>2</v>
      </c>
      <c r="B47" s="103" t="s">
        <v>56</v>
      </c>
      <c r="C47" s="193" t="s">
        <v>57</v>
      </c>
      <c r="D47" s="193"/>
      <c r="E47" s="193"/>
      <c r="F47" s="104">
        <f>'04 4 Pol'!AE15</f>
        <v>0</v>
      </c>
      <c r="G47" s="105">
        <f>'04 4 Pol'!AF15</f>
        <v>0</v>
      </c>
      <c r="H47" s="105">
        <f t="shared" si="1"/>
        <v>0</v>
      </c>
      <c r="I47" s="105">
        <f t="shared" si="2"/>
        <v>0</v>
      </c>
      <c r="J47" s="106" t="str">
        <f t="shared" si="3"/>
        <v/>
      </c>
    </row>
    <row r="48" spans="1:10" ht="25.5" customHeight="1">
      <c r="A48" s="88">
        <v>3</v>
      </c>
      <c r="B48" s="107" t="s">
        <v>58</v>
      </c>
      <c r="C48" s="194" t="s">
        <v>57</v>
      </c>
      <c r="D48" s="194"/>
      <c r="E48" s="194"/>
      <c r="F48" s="108">
        <f>'04 4 Pol'!AE15</f>
        <v>0</v>
      </c>
      <c r="G48" s="101">
        <f>'04 4 Pol'!AF15</f>
        <v>0</v>
      </c>
      <c r="H48" s="101">
        <f t="shared" si="1"/>
        <v>0</v>
      </c>
      <c r="I48" s="101">
        <f t="shared" si="2"/>
        <v>0</v>
      </c>
      <c r="J48" s="102" t="str">
        <f t="shared" si="3"/>
        <v/>
      </c>
    </row>
    <row r="49" spans="1:10" ht="25.5" customHeight="1">
      <c r="A49" s="88">
        <v>2</v>
      </c>
      <c r="B49" s="103" t="s">
        <v>59</v>
      </c>
      <c r="C49" s="193" t="s">
        <v>60</v>
      </c>
      <c r="D49" s="193"/>
      <c r="E49" s="193"/>
      <c r="F49" s="104">
        <f>'05 5 Pol'!AE46</f>
        <v>0</v>
      </c>
      <c r="G49" s="105">
        <f>'05 5 Pol'!AF46</f>
        <v>0</v>
      </c>
      <c r="H49" s="105">
        <f t="shared" si="1"/>
        <v>0</v>
      </c>
      <c r="I49" s="105">
        <f t="shared" si="2"/>
        <v>0</v>
      </c>
      <c r="J49" s="106" t="str">
        <f t="shared" si="3"/>
        <v/>
      </c>
    </row>
    <row r="50" spans="1:10" ht="25.5" customHeight="1">
      <c r="A50" s="88">
        <v>3</v>
      </c>
      <c r="B50" s="107" t="s">
        <v>61</v>
      </c>
      <c r="C50" s="194" t="s">
        <v>60</v>
      </c>
      <c r="D50" s="194"/>
      <c r="E50" s="194"/>
      <c r="F50" s="108">
        <f>'05 5 Pol'!AE46</f>
        <v>0</v>
      </c>
      <c r="G50" s="101">
        <f>'05 5 Pol'!AF46</f>
        <v>0</v>
      </c>
      <c r="H50" s="101">
        <f t="shared" si="1"/>
        <v>0</v>
      </c>
      <c r="I50" s="101">
        <f t="shared" si="2"/>
        <v>0</v>
      </c>
      <c r="J50" s="102" t="str">
        <f t="shared" si="3"/>
        <v/>
      </c>
    </row>
    <row r="51" spans="1:10" ht="25.5" customHeight="1">
      <c r="A51" s="88">
        <v>2</v>
      </c>
      <c r="B51" s="103" t="s">
        <v>62</v>
      </c>
      <c r="C51" s="193" t="s">
        <v>63</v>
      </c>
      <c r="D51" s="193"/>
      <c r="E51" s="193"/>
      <c r="F51" s="104">
        <f>'06 6 Pol'!AE39</f>
        <v>0</v>
      </c>
      <c r="G51" s="105">
        <f>'06 6 Pol'!AF39</f>
        <v>0</v>
      </c>
      <c r="H51" s="105">
        <f t="shared" si="1"/>
        <v>0</v>
      </c>
      <c r="I51" s="105">
        <f t="shared" si="2"/>
        <v>0</v>
      </c>
      <c r="J51" s="106" t="str">
        <f t="shared" si="3"/>
        <v/>
      </c>
    </row>
    <row r="52" spans="1:10" ht="25.5" customHeight="1">
      <c r="A52" s="88">
        <v>3</v>
      </c>
      <c r="B52" s="107" t="s">
        <v>64</v>
      </c>
      <c r="C52" s="194" t="s">
        <v>63</v>
      </c>
      <c r="D52" s="194"/>
      <c r="E52" s="194"/>
      <c r="F52" s="108">
        <f>'06 6 Pol'!AE39</f>
        <v>0</v>
      </c>
      <c r="G52" s="101">
        <f>'06 6 Pol'!AF39</f>
        <v>0</v>
      </c>
      <c r="H52" s="101">
        <f t="shared" si="1"/>
        <v>0</v>
      </c>
      <c r="I52" s="101">
        <f t="shared" si="2"/>
        <v>0</v>
      </c>
      <c r="J52" s="102" t="str">
        <f t="shared" si="3"/>
        <v/>
      </c>
    </row>
    <row r="53" spans="1:10" ht="25.5" customHeight="1">
      <c r="A53" s="88"/>
      <c r="B53" s="195" t="s">
        <v>65</v>
      </c>
      <c r="C53" s="196"/>
      <c r="D53" s="196"/>
      <c r="E53" s="197"/>
      <c r="F53" s="109">
        <f>SUMIF(A39:A52,"=1",F39:F52)</f>
        <v>0</v>
      </c>
      <c r="G53" s="110">
        <f>SUMIF(A39:A52,"=1",G39:G52)</f>
        <v>0</v>
      </c>
      <c r="H53" s="110">
        <f>SUMIF(A39:A52,"=1",H39:H52)</f>
        <v>0</v>
      </c>
      <c r="I53" s="110">
        <f>SUMIF(A39:A52,"=1",I39:I52)</f>
        <v>0</v>
      </c>
      <c r="J53" s="111">
        <f>SUMIF(A39:A52,"=1",J39:J52)</f>
        <v>0</v>
      </c>
    </row>
    <row r="55" spans="1:10">
      <c r="A55" t="s">
        <v>67</v>
      </c>
      <c r="B55" t="s">
        <v>68</v>
      </c>
    </row>
    <row r="56" spans="1:10">
      <c r="A56" t="s">
        <v>69</v>
      </c>
      <c r="B56" t="s">
        <v>70</v>
      </c>
    </row>
    <row r="57" spans="1:10">
      <c r="A57" t="s">
        <v>71</v>
      </c>
      <c r="B57" t="s">
        <v>72</v>
      </c>
    </row>
    <row r="58" spans="1:10">
      <c r="A58" t="s">
        <v>69</v>
      </c>
      <c r="B58" t="s">
        <v>73</v>
      </c>
    </row>
    <row r="59" spans="1:10">
      <c r="A59" t="s">
        <v>71</v>
      </c>
      <c r="B59" t="s">
        <v>74</v>
      </c>
    </row>
    <row r="60" spans="1:10">
      <c r="A60" t="s">
        <v>69</v>
      </c>
      <c r="B60" t="s">
        <v>75</v>
      </c>
    </row>
    <row r="61" spans="1:10">
      <c r="A61" t="s">
        <v>71</v>
      </c>
      <c r="B61" t="s">
        <v>76</v>
      </c>
    </row>
    <row r="62" spans="1:10">
      <c r="A62" t="s">
        <v>69</v>
      </c>
      <c r="B62" t="s">
        <v>77</v>
      </c>
    </row>
    <row r="63" spans="1:10">
      <c r="A63" t="s">
        <v>71</v>
      </c>
      <c r="B63" t="s">
        <v>78</v>
      </c>
    </row>
    <row r="64" spans="1:10">
      <c r="A64" t="s">
        <v>69</v>
      </c>
      <c r="B64" t="s">
        <v>79</v>
      </c>
    </row>
    <row r="65" spans="1:10">
      <c r="A65" t="s">
        <v>71</v>
      </c>
      <c r="B65" t="s">
        <v>80</v>
      </c>
    </row>
    <row r="66" spans="1:10">
      <c r="A66" t="s">
        <v>69</v>
      </c>
      <c r="B66" t="s">
        <v>81</v>
      </c>
    </row>
    <row r="67" spans="1:10">
      <c r="A67" t="s">
        <v>71</v>
      </c>
      <c r="B67" t="s">
        <v>82</v>
      </c>
    </row>
    <row r="70" spans="1:10" ht="15.75">
      <c r="B70" s="120" t="s">
        <v>83</v>
      </c>
    </row>
    <row r="72" spans="1:10" ht="25.5" customHeight="1">
      <c r="A72" s="122"/>
      <c r="B72" s="125" t="s">
        <v>17</v>
      </c>
      <c r="C72" s="125" t="s">
        <v>5</v>
      </c>
      <c r="D72" s="126"/>
      <c r="E72" s="126"/>
      <c r="F72" s="127" t="s">
        <v>84</v>
      </c>
      <c r="G72" s="127"/>
      <c r="H72" s="127"/>
      <c r="I72" s="127" t="s">
        <v>29</v>
      </c>
      <c r="J72" s="127" t="s">
        <v>0</v>
      </c>
    </row>
    <row r="73" spans="1:10" ht="36.75" customHeight="1">
      <c r="A73" s="123"/>
      <c r="B73" s="128" t="s">
        <v>49</v>
      </c>
      <c r="C73" s="191" t="s">
        <v>85</v>
      </c>
      <c r="D73" s="192"/>
      <c r="E73" s="192"/>
      <c r="F73" s="136" t="s">
        <v>24</v>
      </c>
      <c r="G73" s="129"/>
      <c r="H73" s="129"/>
      <c r="I73" s="129">
        <f>'01 1 Pol'!G8+'05 5 Pol'!G8+'06 6 Pol'!G8</f>
        <v>0</v>
      </c>
      <c r="J73" s="134" t="str">
        <f>IF(I81=0,"",I73/I81*100)</f>
        <v/>
      </c>
    </row>
    <row r="74" spans="1:10" ht="36.75" customHeight="1">
      <c r="A74" s="123"/>
      <c r="B74" s="128" t="s">
        <v>58</v>
      </c>
      <c r="C74" s="191" t="s">
        <v>86</v>
      </c>
      <c r="D74" s="192"/>
      <c r="E74" s="192"/>
      <c r="F74" s="136" t="s">
        <v>24</v>
      </c>
      <c r="G74" s="129"/>
      <c r="H74" s="129"/>
      <c r="I74" s="129">
        <f>'03 3 Pol'!G8</f>
        <v>0</v>
      </c>
      <c r="J74" s="134" t="str">
        <f>IF(I81=0,"",I74/I81*100)</f>
        <v/>
      </c>
    </row>
    <row r="75" spans="1:10" ht="36.75" customHeight="1">
      <c r="A75" s="123"/>
      <c r="B75" s="128" t="s">
        <v>61</v>
      </c>
      <c r="C75" s="191" t="s">
        <v>87</v>
      </c>
      <c r="D75" s="192"/>
      <c r="E75" s="192"/>
      <c r="F75" s="136" t="s">
        <v>24</v>
      </c>
      <c r="G75" s="129"/>
      <c r="H75" s="129"/>
      <c r="I75" s="129">
        <f>'01 1 Pol'!G29+'02 2 Pol'!G8+'05 5 Pol'!G29+'06 6 Pol'!G29</f>
        <v>0</v>
      </c>
      <c r="J75" s="134" t="str">
        <f>IF(I81=0,"",I75/I81*100)</f>
        <v/>
      </c>
    </row>
    <row r="76" spans="1:10" ht="36.75" customHeight="1">
      <c r="A76" s="123"/>
      <c r="B76" s="128" t="s">
        <v>88</v>
      </c>
      <c r="C76" s="191" t="s">
        <v>89</v>
      </c>
      <c r="D76" s="192"/>
      <c r="E76" s="192"/>
      <c r="F76" s="136" t="s">
        <v>24</v>
      </c>
      <c r="G76" s="129"/>
      <c r="H76" s="129"/>
      <c r="I76" s="129">
        <f>'03 3 Pol'!G12+'04 4 Pol'!G8</f>
        <v>0</v>
      </c>
      <c r="J76" s="134" t="str">
        <f>IF(I81=0,"",I76/I81*100)</f>
        <v/>
      </c>
    </row>
    <row r="77" spans="1:10" ht="36.75" customHeight="1">
      <c r="A77" s="123"/>
      <c r="B77" s="128" t="s">
        <v>90</v>
      </c>
      <c r="C77" s="191" t="s">
        <v>91</v>
      </c>
      <c r="D77" s="192"/>
      <c r="E77" s="192"/>
      <c r="F77" s="136" t="s">
        <v>24</v>
      </c>
      <c r="G77" s="129"/>
      <c r="H77" s="129"/>
      <c r="I77" s="129">
        <f>'01 1 Pol'!G53</f>
        <v>0</v>
      </c>
      <c r="J77" s="134" t="str">
        <f>IF(I81=0,"",I77/I81*100)</f>
        <v/>
      </c>
    </row>
    <row r="78" spans="1:10" ht="36.75" customHeight="1">
      <c r="A78" s="123"/>
      <c r="B78" s="128" t="s">
        <v>92</v>
      </c>
      <c r="C78" s="191" t="s">
        <v>93</v>
      </c>
      <c r="D78" s="192"/>
      <c r="E78" s="192"/>
      <c r="F78" s="136" t="s">
        <v>24</v>
      </c>
      <c r="G78" s="129"/>
      <c r="H78" s="129"/>
      <c r="I78" s="129">
        <f>'03 3 Pol'!G19</f>
        <v>0</v>
      </c>
      <c r="J78" s="134" t="str">
        <f>IF(I81=0,"",I78/I81*100)</f>
        <v/>
      </c>
    </row>
    <row r="79" spans="1:10" ht="36.75" customHeight="1">
      <c r="A79" s="123"/>
      <c r="B79" s="128" t="s">
        <v>94</v>
      </c>
      <c r="C79" s="191" t="s">
        <v>95</v>
      </c>
      <c r="D79" s="192"/>
      <c r="E79" s="192"/>
      <c r="F79" s="136" t="s">
        <v>24</v>
      </c>
      <c r="G79" s="129"/>
      <c r="H79" s="129"/>
      <c r="I79" s="129">
        <f>'01 1 Pol'!G56+'02 2 Pol'!G11+'03 3 Pol'!G23+'04 4 Pol'!G11+'05 5 Pol'!G42+'06 6 Pol'!G35</f>
        <v>0</v>
      </c>
      <c r="J79" s="134" t="str">
        <f>IF(I81=0,"",I79/I81*100)</f>
        <v/>
      </c>
    </row>
    <row r="80" spans="1:10" ht="36.75" customHeight="1">
      <c r="A80" s="123"/>
      <c r="B80" s="128" t="s">
        <v>96</v>
      </c>
      <c r="C80" s="191" t="s">
        <v>97</v>
      </c>
      <c r="D80" s="192"/>
      <c r="E80" s="192"/>
      <c r="F80" s="136" t="s">
        <v>98</v>
      </c>
      <c r="G80" s="129"/>
      <c r="H80" s="129"/>
      <c r="I80" s="129">
        <f>'03 3 Pol'!G26</f>
        <v>0</v>
      </c>
      <c r="J80" s="134" t="str">
        <f>IF(I81=0,"",I80/I81*100)</f>
        <v/>
      </c>
    </row>
    <row r="81" spans="1:10" ht="25.5" customHeight="1">
      <c r="A81" s="124"/>
      <c r="B81" s="130" t="s">
        <v>1</v>
      </c>
      <c r="C81" s="131"/>
      <c r="D81" s="132"/>
      <c r="E81" s="132"/>
      <c r="F81" s="137"/>
      <c r="G81" s="133"/>
      <c r="H81" s="133"/>
      <c r="I81" s="133">
        <f>SUM(I73:I80)</f>
        <v>0</v>
      </c>
      <c r="J81" s="135">
        <f>SUM(J73:J80)</f>
        <v>0</v>
      </c>
    </row>
    <row r="82" spans="1:10">
      <c r="F82" s="86"/>
      <c r="G82" s="86"/>
      <c r="H82" s="86"/>
      <c r="I82" s="86"/>
      <c r="J82" s="87"/>
    </row>
    <row r="83" spans="1:10">
      <c r="F83" s="86"/>
      <c r="G83" s="86"/>
      <c r="H83" s="86"/>
      <c r="I83" s="86"/>
      <c r="J83" s="87"/>
    </row>
    <row r="84" spans="1:10">
      <c r="F84" s="86"/>
      <c r="G84" s="86"/>
      <c r="H84" s="86"/>
      <c r="I84" s="86"/>
      <c r="J84" s="87"/>
    </row>
  </sheetData>
  <sheetProtection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B53:E53"/>
    <mergeCell ref="C78:E78"/>
    <mergeCell ref="C79:E79"/>
    <mergeCell ref="C80:E80"/>
    <mergeCell ref="C73:E73"/>
    <mergeCell ref="C74:E74"/>
    <mergeCell ref="C75:E75"/>
    <mergeCell ref="C76:E76"/>
    <mergeCell ref="C77:E7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42" t="s">
        <v>6</v>
      </c>
      <c r="B1" s="242"/>
      <c r="C1" s="243"/>
      <c r="D1" s="242"/>
      <c r="E1" s="242"/>
      <c r="F1" s="242"/>
      <c r="G1" s="242"/>
    </row>
    <row r="2" spans="1:7" ht="24.95" customHeight="1">
      <c r="A2" s="50" t="s">
        <v>7</v>
      </c>
      <c r="B2" s="49"/>
      <c r="C2" s="244"/>
      <c r="D2" s="244"/>
      <c r="E2" s="244"/>
      <c r="F2" s="244"/>
      <c r="G2" s="245"/>
    </row>
    <row r="3" spans="1:7" ht="24.95" customHeight="1">
      <c r="A3" s="50" t="s">
        <v>8</v>
      </c>
      <c r="B3" s="49"/>
      <c r="C3" s="244"/>
      <c r="D3" s="244"/>
      <c r="E3" s="244"/>
      <c r="F3" s="244"/>
      <c r="G3" s="245"/>
    </row>
    <row r="4" spans="1:7" ht="24.95" customHeight="1">
      <c r="A4" s="50" t="s">
        <v>9</v>
      </c>
      <c r="B4" s="49"/>
      <c r="C4" s="244"/>
      <c r="D4" s="244"/>
      <c r="E4" s="244"/>
      <c r="F4" s="244"/>
      <c r="G4" s="245"/>
    </row>
    <row r="5" spans="1:7">
      <c r="B5" s="4"/>
      <c r="C5" s="5"/>
      <c r="D5" s="6"/>
    </row>
  </sheetData>
  <sheetProtection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30" activePane="bottomLeft" state="frozen"/>
      <selection pane="bottomLeft" activeCell="F61" sqref="F61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101</v>
      </c>
      <c r="B1" s="250"/>
      <c r="C1" s="250"/>
      <c r="D1" s="250"/>
      <c r="E1" s="250"/>
      <c r="F1" s="250"/>
      <c r="G1" s="250"/>
      <c r="AG1" t="s">
        <v>102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103</v>
      </c>
    </row>
    <row r="3" spans="1:60" ht="25.15" customHeight="1">
      <c r="A3" s="139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103</v>
      </c>
      <c r="AG3" t="s">
        <v>104</v>
      </c>
    </row>
    <row r="4" spans="1:60" ht="25.15" customHeight="1">
      <c r="A4" s="140" t="s">
        <v>9</v>
      </c>
      <c r="B4" s="141" t="s">
        <v>49</v>
      </c>
      <c r="C4" s="254" t="s">
        <v>48</v>
      </c>
      <c r="D4" s="255"/>
      <c r="E4" s="255"/>
      <c r="F4" s="255"/>
      <c r="G4" s="256"/>
      <c r="AG4" t="s">
        <v>105</v>
      </c>
    </row>
    <row r="5" spans="1:60">
      <c r="D5" s="10"/>
    </row>
    <row r="6" spans="1:60" ht="38.25">
      <c r="A6" s="143" t="s">
        <v>106</v>
      </c>
      <c r="B6" s="145" t="s">
        <v>107</v>
      </c>
      <c r="C6" s="145" t="s">
        <v>108</v>
      </c>
      <c r="D6" s="144" t="s">
        <v>109</v>
      </c>
      <c r="E6" s="143" t="s">
        <v>110</v>
      </c>
      <c r="F6" s="142" t="s">
        <v>111</v>
      </c>
      <c r="G6" s="143" t="s">
        <v>29</v>
      </c>
      <c r="H6" s="146" t="s">
        <v>30</v>
      </c>
      <c r="I6" s="146" t="s">
        <v>112</v>
      </c>
      <c r="J6" s="146" t="s">
        <v>31</v>
      </c>
      <c r="K6" s="146" t="s">
        <v>113</v>
      </c>
      <c r="L6" s="146" t="s">
        <v>114</v>
      </c>
      <c r="M6" s="146" t="s">
        <v>115</v>
      </c>
      <c r="N6" s="146" t="s">
        <v>116</v>
      </c>
      <c r="O6" s="146" t="s">
        <v>117</v>
      </c>
      <c r="P6" s="146" t="s">
        <v>118</v>
      </c>
      <c r="Q6" s="146" t="s">
        <v>119</v>
      </c>
      <c r="R6" s="146" t="s">
        <v>120</v>
      </c>
      <c r="S6" s="146" t="s">
        <v>121</v>
      </c>
      <c r="T6" s="146" t="s">
        <v>122</v>
      </c>
      <c r="U6" s="146" t="s">
        <v>123</v>
      </c>
      <c r="V6" s="146" t="s">
        <v>124</v>
      </c>
      <c r="W6" s="146" t="s">
        <v>125</v>
      </c>
      <c r="X6" s="146" t="s">
        <v>126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127</v>
      </c>
      <c r="B8" s="162" t="s">
        <v>49</v>
      </c>
      <c r="C8" s="176" t="s">
        <v>85</v>
      </c>
      <c r="D8" s="163"/>
      <c r="E8" s="164"/>
      <c r="F8" s="165"/>
      <c r="G8" s="165">
        <f>SUMIF(AG9:AG28,"&lt;&gt;NOR",G9:G28)</f>
        <v>0</v>
      </c>
      <c r="H8" s="165"/>
      <c r="I8" s="165">
        <f>SUM(I9:I28)</f>
        <v>0</v>
      </c>
      <c r="J8" s="165"/>
      <c r="K8" s="165">
        <f>SUM(K9:K28)</f>
        <v>1047396.96</v>
      </c>
      <c r="L8" s="165"/>
      <c r="M8" s="165">
        <f>SUM(M9:M28)</f>
        <v>0</v>
      </c>
      <c r="N8" s="164"/>
      <c r="O8" s="164">
        <f>SUM(O9:O28)</f>
        <v>0</v>
      </c>
      <c r="P8" s="164"/>
      <c r="Q8" s="164">
        <f>SUM(Q9:Q28)</f>
        <v>0</v>
      </c>
      <c r="R8" s="165"/>
      <c r="S8" s="165"/>
      <c r="T8" s="166"/>
      <c r="U8" s="160"/>
      <c r="V8" s="160">
        <f>SUM(V9:V28)</f>
        <v>297.81</v>
      </c>
      <c r="W8" s="160"/>
      <c r="X8" s="160"/>
      <c r="AG8" t="s">
        <v>128</v>
      </c>
    </row>
    <row r="9" spans="1:60" outlineLevel="1">
      <c r="A9" s="167">
        <v>1</v>
      </c>
      <c r="B9" s="168" t="s">
        <v>129</v>
      </c>
      <c r="C9" s="177" t="s">
        <v>130</v>
      </c>
      <c r="D9" s="169" t="s">
        <v>131</v>
      </c>
      <c r="E9" s="170">
        <v>813.6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138</v>
      </c>
      <c r="K9" s="172">
        <f>ROUND(E9*J9,2)</f>
        <v>112276.8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132</v>
      </c>
      <c r="S9" s="172" t="s">
        <v>133</v>
      </c>
      <c r="T9" s="173" t="s">
        <v>134</v>
      </c>
      <c r="U9" s="157">
        <v>0.223</v>
      </c>
      <c r="V9" s="157">
        <f>ROUND(E9*U9,2)</f>
        <v>181.43</v>
      </c>
      <c r="W9" s="157"/>
      <c r="X9" s="157" t="s">
        <v>135</v>
      </c>
      <c r="Y9" s="147"/>
      <c r="Z9" s="147"/>
      <c r="AA9" s="147"/>
      <c r="AB9" s="147"/>
      <c r="AC9" s="147"/>
      <c r="AD9" s="147"/>
      <c r="AE9" s="147"/>
      <c r="AF9" s="147"/>
      <c r="AG9" s="147" t="s">
        <v>136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137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138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139</v>
      </c>
      <c r="D11" s="158"/>
      <c r="E11" s="159">
        <v>813.6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141</v>
      </c>
      <c r="C12" s="177" t="s">
        <v>142</v>
      </c>
      <c r="D12" s="169" t="s">
        <v>131</v>
      </c>
      <c r="E12" s="170">
        <v>813.6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51.2</v>
      </c>
      <c r="K12" s="172">
        <f>ROUND(E12*J12,2)</f>
        <v>41656.32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132</v>
      </c>
      <c r="S12" s="172" t="s">
        <v>133</v>
      </c>
      <c r="T12" s="173" t="s">
        <v>134</v>
      </c>
      <c r="U12" s="157">
        <v>8.7999999999999995E-2</v>
      </c>
      <c r="V12" s="157">
        <f>ROUND(E12*U12,2)</f>
        <v>71.599999999999994</v>
      </c>
      <c r="W12" s="157"/>
      <c r="X12" s="157" t="s">
        <v>135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136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137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138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143</v>
      </c>
      <c r="D14" s="158"/>
      <c r="E14" s="159">
        <v>813.6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140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>
      <c r="A15" s="167">
        <v>3</v>
      </c>
      <c r="B15" s="168" t="s">
        <v>144</v>
      </c>
      <c r="C15" s="177" t="s">
        <v>145</v>
      </c>
      <c r="D15" s="169" t="s">
        <v>131</v>
      </c>
      <c r="E15" s="170">
        <v>813.6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296.5</v>
      </c>
      <c r="K15" s="172">
        <f>ROUND(E15*J15,2)</f>
        <v>241232.4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132</v>
      </c>
      <c r="S15" s="172" t="s">
        <v>133</v>
      </c>
      <c r="T15" s="173" t="s">
        <v>134</v>
      </c>
      <c r="U15" s="157">
        <v>1.0999999999999999E-2</v>
      </c>
      <c r="V15" s="157">
        <f>ROUND(E15*U15,2)</f>
        <v>8.9499999999999993</v>
      </c>
      <c r="W15" s="157"/>
      <c r="X15" s="157" t="s">
        <v>135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136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146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138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143</v>
      </c>
      <c r="D17" s="158"/>
      <c r="E17" s="159">
        <v>813.6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140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147</v>
      </c>
      <c r="C18" s="177" t="s">
        <v>148</v>
      </c>
      <c r="D18" s="169" t="s">
        <v>131</v>
      </c>
      <c r="E18" s="170">
        <v>8136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23.9</v>
      </c>
      <c r="K18" s="172">
        <f>ROUND(E18*J18,2)</f>
        <v>194450.4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132</v>
      </c>
      <c r="S18" s="172" t="s">
        <v>133</v>
      </c>
      <c r="T18" s="173" t="s">
        <v>134</v>
      </c>
      <c r="U18" s="157">
        <v>0</v>
      </c>
      <c r="V18" s="157">
        <f>ROUND(E18*U18,2)</f>
        <v>0</v>
      </c>
      <c r="W18" s="157"/>
      <c r="X18" s="157" t="s">
        <v>135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136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246" t="s">
        <v>146</v>
      </c>
      <c r="D19" s="247"/>
      <c r="E19" s="247"/>
      <c r="F19" s="247"/>
      <c r="G19" s="24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138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178" t="s">
        <v>149</v>
      </c>
      <c r="D20" s="158"/>
      <c r="E20" s="159">
        <v>8136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140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outlineLevel="1">
      <c r="A21" s="167">
        <v>5</v>
      </c>
      <c r="B21" s="168" t="s">
        <v>150</v>
      </c>
      <c r="C21" s="177" t="s">
        <v>151</v>
      </c>
      <c r="D21" s="169" t="s">
        <v>131</v>
      </c>
      <c r="E21" s="170">
        <v>813.6</v>
      </c>
      <c r="F21" s="171"/>
      <c r="G21" s="172">
        <f>ROUND(E21*F21,2)</f>
        <v>0</v>
      </c>
      <c r="H21" s="171">
        <v>0</v>
      </c>
      <c r="I21" s="172">
        <f>ROUND(E21*H21,2)</f>
        <v>0</v>
      </c>
      <c r="J21" s="171">
        <v>18.899999999999999</v>
      </c>
      <c r="K21" s="172">
        <f>ROUND(E21*J21,2)</f>
        <v>15377.04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0</v>
      </c>
      <c r="Q21" s="170">
        <f>ROUND(E21*P21,2)</f>
        <v>0</v>
      </c>
      <c r="R21" s="172" t="s">
        <v>132</v>
      </c>
      <c r="S21" s="172" t="s">
        <v>133</v>
      </c>
      <c r="T21" s="173" t="s">
        <v>134</v>
      </c>
      <c r="U21" s="157">
        <v>8.9999999999999993E-3</v>
      </c>
      <c r="V21" s="157">
        <f>ROUND(E21*U21,2)</f>
        <v>7.32</v>
      </c>
      <c r="W21" s="157"/>
      <c r="X21" s="157" t="s">
        <v>135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136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143</v>
      </c>
      <c r="D22" s="158"/>
      <c r="E22" s="159">
        <v>813.6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140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67">
        <v>6</v>
      </c>
      <c r="B23" s="168" t="s">
        <v>152</v>
      </c>
      <c r="C23" s="177" t="s">
        <v>153</v>
      </c>
      <c r="D23" s="169" t="s">
        <v>154</v>
      </c>
      <c r="E23" s="170">
        <v>1584</v>
      </c>
      <c r="F23" s="171"/>
      <c r="G23" s="172">
        <f>ROUND(E23*F23,2)</f>
        <v>0</v>
      </c>
      <c r="H23" s="171">
        <v>0</v>
      </c>
      <c r="I23" s="172">
        <f>ROUND(E23*H23,2)</f>
        <v>0</v>
      </c>
      <c r="J23" s="171">
        <v>15.8</v>
      </c>
      <c r="K23" s="172">
        <f>ROUND(E23*J23,2)</f>
        <v>25027.200000000001</v>
      </c>
      <c r="L23" s="172">
        <v>21</v>
      </c>
      <c r="M23" s="172">
        <f>G23*(1+L23/100)</f>
        <v>0</v>
      </c>
      <c r="N23" s="170">
        <v>0</v>
      </c>
      <c r="O23" s="170">
        <f>ROUND(E23*N23,2)</f>
        <v>0</v>
      </c>
      <c r="P23" s="170">
        <v>0</v>
      </c>
      <c r="Q23" s="170">
        <f>ROUND(E23*P23,2)</f>
        <v>0</v>
      </c>
      <c r="R23" s="172" t="s">
        <v>132</v>
      </c>
      <c r="S23" s="172" t="s">
        <v>133</v>
      </c>
      <c r="T23" s="173" t="s">
        <v>134</v>
      </c>
      <c r="U23" s="157">
        <v>1.7999999999999999E-2</v>
      </c>
      <c r="V23" s="157">
        <f>ROUND(E23*U23,2)</f>
        <v>28.51</v>
      </c>
      <c r="W23" s="157"/>
      <c r="X23" s="157" t="s">
        <v>135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136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54"/>
      <c r="B24" s="155"/>
      <c r="C24" s="246" t="s">
        <v>155</v>
      </c>
      <c r="D24" s="247"/>
      <c r="E24" s="247"/>
      <c r="F24" s="247"/>
      <c r="G24" s="24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138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178" t="s">
        <v>156</v>
      </c>
      <c r="D25" s="158"/>
      <c r="E25" s="159">
        <v>1584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140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67">
        <v>7</v>
      </c>
      <c r="B26" s="168" t="s">
        <v>157</v>
      </c>
      <c r="C26" s="177" t="s">
        <v>158</v>
      </c>
      <c r="D26" s="169" t="s">
        <v>131</v>
      </c>
      <c r="E26" s="170">
        <v>813.6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513</v>
      </c>
      <c r="K26" s="172">
        <f>ROUND(E26*J26,2)</f>
        <v>417376.8</v>
      </c>
      <c r="L26" s="172">
        <v>21</v>
      </c>
      <c r="M26" s="172">
        <f>G26*(1+L26/100)</f>
        <v>0</v>
      </c>
      <c r="N26" s="170">
        <v>0</v>
      </c>
      <c r="O26" s="170">
        <f>ROUND(E26*N26,2)</f>
        <v>0</v>
      </c>
      <c r="P26" s="170">
        <v>0</v>
      </c>
      <c r="Q26" s="170">
        <f>ROUND(E26*P26,2)</f>
        <v>0</v>
      </c>
      <c r="R26" s="172" t="s">
        <v>132</v>
      </c>
      <c r="S26" s="172" t="s">
        <v>133</v>
      </c>
      <c r="T26" s="173" t="s">
        <v>134</v>
      </c>
      <c r="U26" s="157">
        <v>0</v>
      </c>
      <c r="V26" s="157">
        <f>ROUND(E26*U26,2)</f>
        <v>0</v>
      </c>
      <c r="W26" s="157"/>
      <c r="X26" s="157" t="s">
        <v>135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136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48" t="s">
        <v>159</v>
      </c>
      <c r="D27" s="249"/>
      <c r="E27" s="249"/>
      <c r="F27" s="249"/>
      <c r="G27" s="249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160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143</v>
      </c>
      <c r="D28" s="158"/>
      <c r="E28" s="159">
        <v>813.6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140</v>
      </c>
      <c r="AH28" s="147">
        <v>5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>
      <c r="A29" s="161" t="s">
        <v>127</v>
      </c>
      <c r="B29" s="162" t="s">
        <v>61</v>
      </c>
      <c r="C29" s="176" t="s">
        <v>87</v>
      </c>
      <c r="D29" s="163"/>
      <c r="E29" s="164"/>
      <c r="F29" s="165"/>
      <c r="G29" s="165">
        <f>SUMIF(AG30:AG52,"&lt;&gt;NOR",G30:G52)</f>
        <v>0</v>
      </c>
      <c r="H29" s="165"/>
      <c r="I29" s="165">
        <f>SUM(I30:I52)</f>
        <v>1385235.22</v>
      </c>
      <c r="J29" s="165"/>
      <c r="K29" s="165">
        <f>SUM(K30:K52)</f>
        <v>151777.43</v>
      </c>
      <c r="L29" s="165"/>
      <c r="M29" s="165">
        <f>SUM(M30:M52)</f>
        <v>0</v>
      </c>
      <c r="N29" s="164"/>
      <c r="O29" s="164">
        <f>SUM(O30:O52)</f>
        <v>1763.72</v>
      </c>
      <c r="P29" s="164"/>
      <c r="Q29" s="164">
        <f>SUM(Q30:Q52)</f>
        <v>0</v>
      </c>
      <c r="R29" s="165"/>
      <c r="S29" s="165"/>
      <c r="T29" s="166"/>
      <c r="U29" s="160"/>
      <c r="V29" s="160">
        <f>SUM(V30:V52)</f>
        <v>134.66000000000003</v>
      </c>
      <c r="W29" s="160"/>
      <c r="X29" s="160"/>
      <c r="AG29" t="s">
        <v>128</v>
      </c>
    </row>
    <row r="30" spans="1:60" outlineLevel="1">
      <c r="A30" s="167">
        <v>8</v>
      </c>
      <c r="B30" s="168" t="s">
        <v>161</v>
      </c>
      <c r="C30" s="177" t="s">
        <v>162</v>
      </c>
      <c r="D30" s="169" t="s">
        <v>154</v>
      </c>
      <c r="E30" s="170">
        <v>720</v>
      </c>
      <c r="F30" s="171"/>
      <c r="G30" s="172">
        <f>ROUND(E30*F30,2)</f>
        <v>0</v>
      </c>
      <c r="H30" s="171">
        <v>284.29000000000002</v>
      </c>
      <c r="I30" s="172">
        <f>ROUND(E30*H30,2)</f>
        <v>204688.8</v>
      </c>
      <c r="J30" s="171">
        <v>28.71</v>
      </c>
      <c r="K30" s="172">
        <f>ROUND(E30*J30,2)</f>
        <v>20671.2</v>
      </c>
      <c r="L30" s="172">
        <v>21</v>
      </c>
      <c r="M30" s="172">
        <f>G30*(1+L30/100)</f>
        <v>0</v>
      </c>
      <c r="N30" s="170">
        <v>0.53749999999999998</v>
      </c>
      <c r="O30" s="170">
        <f>ROUND(E30*N30,2)</f>
        <v>387</v>
      </c>
      <c r="P30" s="170">
        <v>0</v>
      </c>
      <c r="Q30" s="170">
        <f>ROUND(E30*P30,2)</f>
        <v>0</v>
      </c>
      <c r="R30" s="172" t="s">
        <v>163</v>
      </c>
      <c r="S30" s="172" t="s">
        <v>133</v>
      </c>
      <c r="T30" s="173" t="s">
        <v>134</v>
      </c>
      <c r="U30" s="157">
        <v>0.02</v>
      </c>
      <c r="V30" s="157">
        <f>ROUND(E30*U30,2)</f>
        <v>14.4</v>
      </c>
      <c r="W30" s="157"/>
      <c r="X30" s="157" t="s">
        <v>135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136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46" t="s">
        <v>164</v>
      </c>
      <c r="D31" s="247"/>
      <c r="E31" s="247"/>
      <c r="F31" s="247"/>
      <c r="G31" s="24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138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54"/>
      <c r="B32" s="155"/>
      <c r="C32" s="178" t="s">
        <v>165</v>
      </c>
      <c r="D32" s="158"/>
      <c r="E32" s="159">
        <v>720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140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67">
        <v>9</v>
      </c>
      <c r="B33" s="168" t="s">
        <v>166</v>
      </c>
      <c r="C33" s="177" t="s">
        <v>167</v>
      </c>
      <c r="D33" s="169" t="s">
        <v>154</v>
      </c>
      <c r="E33" s="170">
        <v>982.8</v>
      </c>
      <c r="F33" s="171"/>
      <c r="G33" s="172">
        <f>ROUND(E33*F33,2)</f>
        <v>0</v>
      </c>
      <c r="H33" s="171">
        <v>176.02</v>
      </c>
      <c r="I33" s="172">
        <f>ROUND(E33*H33,2)</f>
        <v>172992.46</v>
      </c>
      <c r="J33" s="171">
        <v>29.48</v>
      </c>
      <c r="K33" s="172">
        <f>ROUND(E33*J33,2)</f>
        <v>28972.94</v>
      </c>
      <c r="L33" s="172">
        <v>21</v>
      </c>
      <c r="M33" s="172">
        <f>G33*(1+L33/100)</f>
        <v>0</v>
      </c>
      <c r="N33" s="170">
        <v>0.32250000000000001</v>
      </c>
      <c r="O33" s="170">
        <f>ROUND(E33*N33,2)</f>
        <v>316.95</v>
      </c>
      <c r="P33" s="170">
        <v>0</v>
      </c>
      <c r="Q33" s="170">
        <f>ROUND(E33*P33,2)</f>
        <v>0</v>
      </c>
      <c r="R33" s="172" t="s">
        <v>163</v>
      </c>
      <c r="S33" s="172" t="s">
        <v>133</v>
      </c>
      <c r="T33" s="173" t="s">
        <v>134</v>
      </c>
      <c r="U33" s="157">
        <v>2.5999999999999999E-2</v>
      </c>
      <c r="V33" s="157">
        <f>ROUND(E33*U33,2)</f>
        <v>25.55</v>
      </c>
      <c r="W33" s="157"/>
      <c r="X33" s="157" t="s">
        <v>135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136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54"/>
      <c r="B34" s="155"/>
      <c r="C34" s="246" t="s">
        <v>168</v>
      </c>
      <c r="D34" s="247"/>
      <c r="E34" s="247"/>
      <c r="F34" s="247"/>
      <c r="G34" s="24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138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54"/>
      <c r="B35" s="155"/>
      <c r="C35" s="178" t="s">
        <v>169</v>
      </c>
      <c r="D35" s="158"/>
      <c r="E35" s="159">
        <v>982.8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140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2.5" outlineLevel="1">
      <c r="A36" s="167">
        <v>10</v>
      </c>
      <c r="B36" s="168" t="s">
        <v>170</v>
      </c>
      <c r="C36" s="177" t="s">
        <v>171</v>
      </c>
      <c r="D36" s="169" t="s">
        <v>154</v>
      </c>
      <c r="E36" s="170">
        <v>1501.5</v>
      </c>
      <c r="F36" s="171"/>
      <c r="G36" s="172">
        <f>ROUND(E36*F36,2)</f>
        <v>0</v>
      </c>
      <c r="H36" s="171">
        <v>258.95999999999998</v>
      </c>
      <c r="I36" s="172">
        <f>ROUND(E36*H36,2)</f>
        <v>388828.44</v>
      </c>
      <c r="J36" s="171">
        <v>36.54</v>
      </c>
      <c r="K36" s="172">
        <f>ROUND(E36*J36,2)</f>
        <v>54864.81</v>
      </c>
      <c r="L36" s="172">
        <v>21</v>
      </c>
      <c r="M36" s="172">
        <f>G36*(1+L36/100)</f>
        <v>0</v>
      </c>
      <c r="N36" s="170">
        <v>0.57499999999999996</v>
      </c>
      <c r="O36" s="170">
        <f>ROUND(E36*N36,2)</f>
        <v>863.36</v>
      </c>
      <c r="P36" s="170">
        <v>0</v>
      </c>
      <c r="Q36" s="170">
        <f>ROUND(E36*P36,2)</f>
        <v>0</v>
      </c>
      <c r="R36" s="172" t="s">
        <v>163</v>
      </c>
      <c r="S36" s="172" t="s">
        <v>133</v>
      </c>
      <c r="T36" s="173" t="s">
        <v>134</v>
      </c>
      <c r="U36" s="157">
        <v>2.7E-2</v>
      </c>
      <c r="V36" s="157">
        <f>ROUND(E36*U36,2)</f>
        <v>40.54</v>
      </c>
      <c r="W36" s="157"/>
      <c r="X36" s="157" t="s">
        <v>135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136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54"/>
      <c r="B37" s="155"/>
      <c r="C37" s="178" t="s">
        <v>172</v>
      </c>
      <c r="D37" s="158"/>
      <c r="E37" s="159">
        <v>1501.5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47"/>
      <c r="Z37" s="147"/>
      <c r="AA37" s="147"/>
      <c r="AB37" s="147"/>
      <c r="AC37" s="147"/>
      <c r="AD37" s="147"/>
      <c r="AE37" s="147"/>
      <c r="AF37" s="147"/>
      <c r="AG37" s="147" t="s">
        <v>140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outlineLevel="1">
      <c r="A38" s="167">
        <v>11</v>
      </c>
      <c r="B38" s="168" t="s">
        <v>173</v>
      </c>
      <c r="C38" s="177" t="s">
        <v>174</v>
      </c>
      <c r="D38" s="169" t="s">
        <v>154</v>
      </c>
      <c r="E38" s="170">
        <v>330</v>
      </c>
      <c r="F38" s="171"/>
      <c r="G38" s="172">
        <f>ROUND(E38*F38,2)</f>
        <v>0</v>
      </c>
      <c r="H38" s="171">
        <v>197.28</v>
      </c>
      <c r="I38" s="172">
        <f>ROUND(E38*H38,2)</f>
        <v>65102.400000000001</v>
      </c>
      <c r="J38" s="171">
        <v>34.22</v>
      </c>
      <c r="K38" s="172">
        <f>ROUND(E38*J38,2)</f>
        <v>11292.6</v>
      </c>
      <c r="L38" s="172">
        <v>21</v>
      </c>
      <c r="M38" s="172">
        <f>G38*(1+L38/100)</f>
        <v>0</v>
      </c>
      <c r="N38" s="170">
        <v>0.29160000000000003</v>
      </c>
      <c r="O38" s="170">
        <f>ROUND(E38*N38,2)</f>
        <v>96.23</v>
      </c>
      <c r="P38" s="170">
        <v>0</v>
      </c>
      <c r="Q38" s="170">
        <f>ROUND(E38*P38,2)</f>
        <v>0</v>
      </c>
      <c r="R38" s="172" t="s">
        <v>163</v>
      </c>
      <c r="S38" s="172" t="s">
        <v>133</v>
      </c>
      <c r="T38" s="173" t="s">
        <v>134</v>
      </c>
      <c r="U38" s="157">
        <v>5.8000000000000003E-2</v>
      </c>
      <c r="V38" s="157">
        <f>ROUND(E38*U38,2)</f>
        <v>19.14</v>
      </c>
      <c r="W38" s="157"/>
      <c r="X38" s="157" t="s">
        <v>135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136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>
      <c r="A39" s="154"/>
      <c r="B39" s="155"/>
      <c r="C39" s="246" t="s">
        <v>164</v>
      </c>
      <c r="D39" s="247"/>
      <c r="E39" s="247"/>
      <c r="F39" s="247"/>
      <c r="G39" s="24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47"/>
      <c r="Z39" s="147"/>
      <c r="AA39" s="147"/>
      <c r="AB39" s="147"/>
      <c r="AC39" s="147"/>
      <c r="AD39" s="147"/>
      <c r="AE39" s="147"/>
      <c r="AF39" s="147"/>
      <c r="AG39" s="147" t="s">
        <v>138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54"/>
      <c r="B40" s="155"/>
      <c r="C40" s="178" t="s">
        <v>175</v>
      </c>
      <c r="D40" s="158"/>
      <c r="E40" s="159">
        <v>330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47"/>
      <c r="Z40" s="147"/>
      <c r="AA40" s="147"/>
      <c r="AB40" s="147"/>
      <c r="AC40" s="147"/>
      <c r="AD40" s="147"/>
      <c r="AE40" s="147"/>
      <c r="AF40" s="147"/>
      <c r="AG40" s="147" t="s">
        <v>140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outlineLevel="1">
      <c r="A41" s="167">
        <v>12</v>
      </c>
      <c r="B41" s="168" t="s">
        <v>176</v>
      </c>
      <c r="C41" s="177" t="s">
        <v>177</v>
      </c>
      <c r="D41" s="169" t="s">
        <v>154</v>
      </c>
      <c r="E41" s="170">
        <v>936</v>
      </c>
      <c r="F41" s="171"/>
      <c r="G41" s="172">
        <f>ROUND(E41*F41,2)</f>
        <v>0</v>
      </c>
      <c r="H41" s="171">
        <v>12.61</v>
      </c>
      <c r="I41" s="172">
        <f>ROUND(E41*H41,2)</f>
        <v>11802.96</v>
      </c>
      <c r="J41" s="171">
        <v>5.99</v>
      </c>
      <c r="K41" s="172">
        <f>ROUND(E41*J41,2)</f>
        <v>5606.64</v>
      </c>
      <c r="L41" s="172">
        <v>21</v>
      </c>
      <c r="M41" s="172">
        <f>G41*(1+L41/100)</f>
        <v>0</v>
      </c>
      <c r="N41" s="170">
        <v>2.111E-2</v>
      </c>
      <c r="O41" s="170">
        <f>ROUND(E41*N41,2)</f>
        <v>19.760000000000002</v>
      </c>
      <c r="P41" s="170">
        <v>0</v>
      </c>
      <c r="Q41" s="170">
        <f>ROUND(E41*P41,2)</f>
        <v>0</v>
      </c>
      <c r="R41" s="172" t="s">
        <v>163</v>
      </c>
      <c r="S41" s="172" t="s">
        <v>133</v>
      </c>
      <c r="T41" s="173" t="s">
        <v>134</v>
      </c>
      <c r="U41" s="157">
        <v>5.0000000000000001E-3</v>
      </c>
      <c r="V41" s="157">
        <f>ROUND(E41*U41,2)</f>
        <v>4.68</v>
      </c>
      <c r="W41" s="157"/>
      <c r="X41" s="157" t="s">
        <v>135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136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>
      <c r="A42" s="154"/>
      <c r="B42" s="155"/>
      <c r="C42" s="178" t="s">
        <v>178</v>
      </c>
      <c r="D42" s="158"/>
      <c r="E42" s="159">
        <v>936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47"/>
      <c r="Z42" s="147"/>
      <c r="AA42" s="147"/>
      <c r="AB42" s="147"/>
      <c r="AC42" s="147"/>
      <c r="AD42" s="147"/>
      <c r="AE42" s="147"/>
      <c r="AF42" s="147"/>
      <c r="AG42" s="147" t="s">
        <v>140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>
      <c r="A43" s="167">
        <v>13</v>
      </c>
      <c r="B43" s="168" t="s">
        <v>179</v>
      </c>
      <c r="C43" s="177" t="s">
        <v>180</v>
      </c>
      <c r="D43" s="169" t="s">
        <v>154</v>
      </c>
      <c r="E43" s="170">
        <v>936</v>
      </c>
      <c r="F43" s="171"/>
      <c r="G43" s="172">
        <f>ROUND(E43*F43,2)</f>
        <v>0</v>
      </c>
      <c r="H43" s="171">
        <v>297.95</v>
      </c>
      <c r="I43" s="172">
        <f>ROUND(E43*H43,2)</f>
        <v>278881.2</v>
      </c>
      <c r="J43" s="171">
        <v>2.5499999999999998</v>
      </c>
      <c r="K43" s="172">
        <f>ROUND(E43*J43,2)</f>
        <v>2386.8000000000002</v>
      </c>
      <c r="L43" s="172">
        <v>21</v>
      </c>
      <c r="M43" s="172">
        <f>G43*(1+L43/100)</f>
        <v>0</v>
      </c>
      <c r="N43" s="170">
        <v>7.0699999999999999E-3</v>
      </c>
      <c r="O43" s="170">
        <f>ROUND(E43*N43,2)</f>
        <v>6.62</v>
      </c>
      <c r="P43" s="170">
        <v>0</v>
      </c>
      <c r="Q43" s="170">
        <f>ROUND(E43*P43,2)</f>
        <v>0</v>
      </c>
      <c r="R43" s="172" t="s">
        <v>163</v>
      </c>
      <c r="S43" s="172" t="s">
        <v>133</v>
      </c>
      <c r="T43" s="173" t="s">
        <v>134</v>
      </c>
      <c r="U43" s="157">
        <v>2E-3</v>
      </c>
      <c r="V43" s="157">
        <f>ROUND(E43*U43,2)</f>
        <v>1.87</v>
      </c>
      <c r="W43" s="157"/>
      <c r="X43" s="157" t="s">
        <v>135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136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>
      <c r="A44" s="154"/>
      <c r="B44" s="155"/>
      <c r="C44" s="178" t="s">
        <v>181</v>
      </c>
      <c r="D44" s="158"/>
      <c r="E44" s="159">
        <v>936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140</v>
      </c>
      <c r="AH44" s="147">
        <v>5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2.5" outlineLevel="1">
      <c r="A45" s="167">
        <v>14</v>
      </c>
      <c r="B45" s="168" t="s">
        <v>182</v>
      </c>
      <c r="C45" s="177" t="s">
        <v>183</v>
      </c>
      <c r="D45" s="169" t="s">
        <v>154</v>
      </c>
      <c r="E45" s="170">
        <v>1872</v>
      </c>
      <c r="F45" s="171"/>
      <c r="G45" s="172">
        <f>ROUND(E45*F45,2)</f>
        <v>0</v>
      </c>
      <c r="H45" s="171">
        <v>93.17</v>
      </c>
      <c r="I45" s="172">
        <f>ROUND(E45*H45,2)</f>
        <v>174414.24</v>
      </c>
      <c r="J45" s="171">
        <v>8.33</v>
      </c>
      <c r="K45" s="172">
        <f>ROUND(E45*J45,2)</f>
        <v>15593.76</v>
      </c>
      <c r="L45" s="172">
        <v>21</v>
      </c>
      <c r="M45" s="172">
        <f>G45*(1+L45/100)</f>
        <v>0</v>
      </c>
      <c r="N45" s="170">
        <v>2.6530000000000001E-2</v>
      </c>
      <c r="O45" s="170">
        <f>ROUND(E45*N45,2)</f>
        <v>49.66</v>
      </c>
      <c r="P45" s="170">
        <v>0</v>
      </c>
      <c r="Q45" s="170">
        <f>ROUND(E45*P45,2)</f>
        <v>0</v>
      </c>
      <c r="R45" s="172" t="s">
        <v>163</v>
      </c>
      <c r="S45" s="172" t="s">
        <v>133</v>
      </c>
      <c r="T45" s="173" t="s">
        <v>134</v>
      </c>
      <c r="U45" s="157">
        <v>8.0000000000000002E-3</v>
      </c>
      <c r="V45" s="157">
        <f>ROUND(E45*U45,2)</f>
        <v>14.98</v>
      </c>
      <c r="W45" s="157"/>
      <c r="X45" s="157" t="s">
        <v>135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136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>
      <c r="A46" s="154"/>
      <c r="B46" s="155"/>
      <c r="C46" s="246" t="s">
        <v>184</v>
      </c>
      <c r="D46" s="247"/>
      <c r="E46" s="247"/>
      <c r="F46" s="247"/>
      <c r="G46" s="24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47"/>
      <c r="Z46" s="147"/>
      <c r="AA46" s="147"/>
      <c r="AB46" s="147"/>
      <c r="AC46" s="147"/>
      <c r="AD46" s="147"/>
      <c r="AE46" s="147"/>
      <c r="AF46" s="147"/>
      <c r="AG46" s="147" t="s">
        <v>138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>
      <c r="A47" s="154"/>
      <c r="B47" s="155"/>
      <c r="C47" s="178" t="s">
        <v>185</v>
      </c>
      <c r="D47" s="158"/>
      <c r="E47" s="159">
        <v>1872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47"/>
      <c r="Z47" s="147"/>
      <c r="AA47" s="147"/>
      <c r="AB47" s="147"/>
      <c r="AC47" s="147"/>
      <c r="AD47" s="147"/>
      <c r="AE47" s="147"/>
      <c r="AF47" s="147"/>
      <c r="AG47" s="147" t="s">
        <v>140</v>
      </c>
      <c r="AH47" s="147">
        <v>5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>
      <c r="A48" s="167">
        <v>15</v>
      </c>
      <c r="B48" s="168" t="s">
        <v>186</v>
      </c>
      <c r="C48" s="177" t="s">
        <v>187</v>
      </c>
      <c r="D48" s="169" t="s">
        <v>154</v>
      </c>
      <c r="E48" s="170">
        <v>54</v>
      </c>
      <c r="F48" s="171"/>
      <c r="G48" s="172">
        <f>ROUND(E48*F48,2)</f>
        <v>0</v>
      </c>
      <c r="H48" s="171">
        <v>30.08</v>
      </c>
      <c r="I48" s="172">
        <f>ROUND(E48*H48,2)</f>
        <v>1624.32</v>
      </c>
      <c r="J48" s="171">
        <v>229.42</v>
      </c>
      <c r="K48" s="172">
        <f>ROUND(E48*J48,2)</f>
        <v>12388.68</v>
      </c>
      <c r="L48" s="172">
        <v>21</v>
      </c>
      <c r="M48" s="172">
        <f>G48*(1+L48/100)</f>
        <v>0</v>
      </c>
      <c r="N48" s="170">
        <v>8.3500000000000005E-2</v>
      </c>
      <c r="O48" s="170">
        <f>ROUND(E48*N48,2)</f>
        <v>4.51</v>
      </c>
      <c r="P48" s="170">
        <v>0</v>
      </c>
      <c r="Q48" s="170">
        <f>ROUND(E48*P48,2)</f>
        <v>0</v>
      </c>
      <c r="R48" s="172" t="s">
        <v>163</v>
      </c>
      <c r="S48" s="172" t="s">
        <v>133</v>
      </c>
      <c r="T48" s="173" t="s">
        <v>134</v>
      </c>
      <c r="U48" s="157">
        <v>0.25</v>
      </c>
      <c r="V48" s="157">
        <f>ROUND(E48*U48,2)</f>
        <v>13.5</v>
      </c>
      <c r="W48" s="157"/>
      <c r="X48" s="157" t="s">
        <v>135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136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>
      <c r="A49" s="154"/>
      <c r="B49" s="155"/>
      <c r="C49" s="246" t="s">
        <v>188</v>
      </c>
      <c r="D49" s="247"/>
      <c r="E49" s="247"/>
      <c r="F49" s="247"/>
      <c r="G49" s="24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47"/>
      <c r="Z49" s="147"/>
      <c r="AA49" s="147"/>
      <c r="AB49" s="147"/>
      <c r="AC49" s="147"/>
      <c r="AD49" s="147"/>
      <c r="AE49" s="147"/>
      <c r="AF49" s="147"/>
      <c r="AG49" s="147" t="s">
        <v>138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>
      <c r="A50" s="154"/>
      <c r="B50" s="155"/>
      <c r="C50" s="178" t="s">
        <v>189</v>
      </c>
      <c r="D50" s="158"/>
      <c r="E50" s="159">
        <v>54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47"/>
      <c r="Z50" s="147"/>
      <c r="AA50" s="147"/>
      <c r="AB50" s="147"/>
      <c r="AC50" s="147"/>
      <c r="AD50" s="147"/>
      <c r="AE50" s="147"/>
      <c r="AF50" s="147"/>
      <c r="AG50" s="147" t="s">
        <v>140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2.5" outlineLevel="1">
      <c r="A51" s="167">
        <v>16</v>
      </c>
      <c r="B51" s="168" t="s">
        <v>190</v>
      </c>
      <c r="C51" s="177" t="s">
        <v>191</v>
      </c>
      <c r="D51" s="169" t="s">
        <v>192</v>
      </c>
      <c r="E51" s="170">
        <v>12.12</v>
      </c>
      <c r="F51" s="171"/>
      <c r="G51" s="172">
        <f>ROUND(E51*F51,2)</f>
        <v>0</v>
      </c>
      <c r="H51" s="171">
        <v>7170</v>
      </c>
      <c r="I51" s="172">
        <f>ROUND(E51*H51,2)</f>
        <v>86900.4</v>
      </c>
      <c r="J51" s="171">
        <v>0</v>
      </c>
      <c r="K51" s="172">
        <f>ROUND(E51*J51,2)</f>
        <v>0</v>
      </c>
      <c r="L51" s="172">
        <v>21</v>
      </c>
      <c r="M51" s="172">
        <f>G51*(1+L51/100)</f>
        <v>0</v>
      </c>
      <c r="N51" s="170">
        <v>1.62</v>
      </c>
      <c r="O51" s="170">
        <f>ROUND(E51*N51,2)</f>
        <v>19.63</v>
      </c>
      <c r="P51" s="170">
        <v>0</v>
      </c>
      <c r="Q51" s="170">
        <f>ROUND(E51*P51,2)</f>
        <v>0</v>
      </c>
      <c r="R51" s="172" t="s">
        <v>193</v>
      </c>
      <c r="S51" s="172" t="s">
        <v>133</v>
      </c>
      <c r="T51" s="173" t="s">
        <v>134</v>
      </c>
      <c r="U51" s="157">
        <v>0</v>
      </c>
      <c r="V51" s="157">
        <f>ROUND(E51*U51,2)</f>
        <v>0</v>
      </c>
      <c r="W51" s="157"/>
      <c r="X51" s="157" t="s">
        <v>194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195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>
      <c r="A52" s="154"/>
      <c r="B52" s="155"/>
      <c r="C52" s="178" t="s">
        <v>196</v>
      </c>
      <c r="D52" s="158"/>
      <c r="E52" s="159">
        <v>12.12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47"/>
      <c r="Z52" s="147"/>
      <c r="AA52" s="147"/>
      <c r="AB52" s="147"/>
      <c r="AC52" s="147"/>
      <c r="AD52" s="147"/>
      <c r="AE52" s="147"/>
      <c r="AF52" s="147"/>
      <c r="AG52" s="147" t="s">
        <v>140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>
      <c r="A53" s="161" t="s">
        <v>127</v>
      </c>
      <c r="B53" s="162" t="s">
        <v>90</v>
      </c>
      <c r="C53" s="176" t="s">
        <v>91</v>
      </c>
      <c r="D53" s="163"/>
      <c r="E53" s="164"/>
      <c r="F53" s="165"/>
      <c r="G53" s="165">
        <f>SUMIF(AG54:AG55,"&lt;&gt;NOR",G54:G55)</f>
        <v>0</v>
      </c>
      <c r="H53" s="165"/>
      <c r="I53" s="165">
        <f>SUM(I54:I55)</f>
        <v>0</v>
      </c>
      <c r="J53" s="165"/>
      <c r="K53" s="165">
        <f>SUM(K54:K55)</f>
        <v>8680</v>
      </c>
      <c r="L53" s="165"/>
      <c r="M53" s="165">
        <f>SUM(M54:M55)</f>
        <v>0</v>
      </c>
      <c r="N53" s="164"/>
      <c r="O53" s="164">
        <f>SUM(O54:O55)</f>
        <v>0</v>
      </c>
      <c r="P53" s="164"/>
      <c r="Q53" s="164">
        <f>SUM(Q54:Q55)</f>
        <v>0</v>
      </c>
      <c r="R53" s="165"/>
      <c r="S53" s="165"/>
      <c r="T53" s="166"/>
      <c r="U53" s="160"/>
      <c r="V53" s="160">
        <f>SUM(V54:V55)</f>
        <v>1.76</v>
      </c>
      <c r="W53" s="160"/>
      <c r="X53" s="160"/>
      <c r="AG53" t="s">
        <v>128</v>
      </c>
    </row>
    <row r="54" spans="1:60" ht="22.5" outlineLevel="1">
      <c r="A54" s="167">
        <v>17</v>
      </c>
      <c r="B54" s="168" t="s">
        <v>197</v>
      </c>
      <c r="C54" s="177" t="s">
        <v>198</v>
      </c>
      <c r="D54" s="169" t="s">
        <v>199</v>
      </c>
      <c r="E54" s="170">
        <v>80</v>
      </c>
      <c r="F54" s="171"/>
      <c r="G54" s="172">
        <f>ROUND(E54*F54,2)</f>
        <v>0</v>
      </c>
      <c r="H54" s="171">
        <v>0</v>
      </c>
      <c r="I54" s="172">
        <f>ROUND(E54*H54,2)</f>
        <v>0</v>
      </c>
      <c r="J54" s="171">
        <v>108.5</v>
      </c>
      <c r="K54" s="172">
        <f>ROUND(E54*J54,2)</f>
        <v>8680</v>
      </c>
      <c r="L54" s="172">
        <v>21</v>
      </c>
      <c r="M54" s="172">
        <f>G54*(1+L54/100)</f>
        <v>0</v>
      </c>
      <c r="N54" s="170">
        <v>0</v>
      </c>
      <c r="O54" s="170">
        <f>ROUND(E54*N54,2)</f>
        <v>0</v>
      </c>
      <c r="P54" s="170">
        <v>0</v>
      </c>
      <c r="Q54" s="170">
        <f>ROUND(E54*P54,2)</f>
        <v>0</v>
      </c>
      <c r="R54" s="172" t="s">
        <v>132</v>
      </c>
      <c r="S54" s="172" t="s">
        <v>133</v>
      </c>
      <c r="T54" s="173" t="s">
        <v>134</v>
      </c>
      <c r="U54" s="157">
        <v>2.1999999999999999E-2</v>
      </c>
      <c r="V54" s="157">
        <f>ROUND(E54*U54,2)</f>
        <v>1.76</v>
      </c>
      <c r="W54" s="157"/>
      <c r="X54" s="157" t="s">
        <v>135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136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>
      <c r="A55" s="154"/>
      <c r="B55" s="155"/>
      <c r="C55" s="246" t="s">
        <v>200</v>
      </c>
      <c r="D55" s="247"/>
      <c r="E55" s="247"/>
      <c r="F55" s="247"/>
      <c r="G55" s="24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47"/>
      <c r="Z55" s="147"/>
      <c r="AA55" s="147"/>
      <c r="AB55" s="147"/>
      <c r="AC55" s="147"/>
      <c r="AD55" s="147"/>
      <c r="AE55" s="147"/>
      <c r="AF55" s="147"/>
      <c r="AG55" s="147" t="s">
        <v>138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74" t="str">
        <f>C55</f>
        <v>komunikací v suchu nebo ve vodě, s odstraněním travnatého porostu nebo nánosu, s úpravou dna a svahů do předepsaného profilu, s odklizením na vzdálenost do 10 m nebo s naložením na dopravní prostředek,</v>
      </c>
      <c r="BB55" s="147"/>
      <c r="BC55" s="147"/>
      <c r="BD55" s="147"/>
      <c r="BE55" s="147"/>
      <c r="BF55" s="147"/>
      <c r="BG55" s="147"/>
      <c r="BH55" s="147"/>
    </row>
    <row r="56" spans="1:60">
      <c r="A56" s="161" t="s">
        <v>127</v>
      </c>
      <c r="B56" s="162" t="s">
        <v>94</v>
      </c>
      <c r="C56" s="176" t="s">
        <v>95</v>
      </c>
      <c r="D56" s="163"/>
      <c r="E56" s="164"/>
      <c r="F56" s="165"/>
      <c r="G56" s="165">
        <f>SUMIF(AG57:AG58,"&lt;&gt;NOR",G57:G58)</f>
        <v>0</v>
      </c>
      <c r="H56" s="165"/>
      <c r="I56" s="165">
        <f>SUM(I57:I58)</f>
        <v>0</v>
      </c>
      <c r="J56" s="165"/>
      <c r="K56" s="165">
        <f>SUM(K57:K58)</f>
        <v>140216.34</v>
      </c>
      <c r="L56" s="165"/>
      <c r="M56" s="165">
        <f>SUM(M57:M58)</f>
        <v>0</v>
      </c>
      <c r="N56" s="164"/>
      <c r="O56" s="164">
        <f>SUM(O57:O58)</f>
        <v>0</v>
      </c>
      <c r="P56" s="164"/>
      <c r="Q56" s="164">
        <f>SUM(Q57:Q58)</f>
        <v>0</v>
      </c>
      <c r="R56" s="165"/>
      <c r="S56" s="165"/>
      <c r="T56" s="166"/>
      <c r="U56" s="160"/>
      <c r="V56" s="160">
        <f>SUM(V57:V58)</f>
        <v>35.270000000000003</v>
      </c>
      <c r="W56" s="160"/>
      <c r="X56" s="160"/>
      <c r="AG56" t="s">
        <v>128</v>
      </c>
    </row>
    <row r="57" spans="1:60" outlineLevel="1">
      <c r="A57" s="167">
        <v>18</v>
      </c>
      <c r="B57" s="168" t="s">
        <v>201</v>
      </c>
      <c r="C57" s="177" t="s">
        <v>202</v>
      </c>
      <c r="D57" s="169" t="s">
        <v>203</v>
      </c>
      <c r="E57" s="170">
        <v>1763.7275400000001</v>
      </c>
      <c r="F57" s="171"/>
      <c r="G57" s="172">
        <f>ROUND(E57*F57,2)</f>
        <v>0</v>
      </c>
      <c r="H57" s="171">
        <v>0</v>
      </c>
      <c r="I57" s="172">
        <f>ROUND(E57*H57,2)</f>
        <v>0</v>
      </c>
      <c r="J57" s="171">
        <v>79.5</v>
      </c>
      <c r="K57" s="172">
        <f>ROUND(E57*J57,2)</f>
        <v>140216.34</v>
      </c>
      <c r="L57" s="172">
        <v>21</v>
      </c>
      <c r="M57" s="172">
        <f>G57*(1+L57/100)</f>
        <v>0</v>
      </c>
      <c r="N57" s="170">
        <v>0</v>
      </c>
      <c r="O57" s="170">
        <f>ROUND(E57*N57,2)</f>
        <v>0</v>
      </c>
      <c r="P57" s="170">
        <v>0</v>
      </c>
      <c r="Q57" s="170">
        <f>ROUND(E57*P57,2)</f>
        <v>0</v>
      </c>
      <c r="R57" s="172" t="s">
        <v>163</v>
      </c>
      <c r="S57" s="172" t="s">
        <v>133</v>
      </c>
      <c r="T57" s="173" t="s">
        <v>134</v>
      </c>
      <c r="U57" s="157">
        <v>0.02</v>
      </c>
      <c r="V57" s="157">
        <f>ROUND(E57*U57,2)</f>
        <v>35.270000000000003</v>
      </c>
      <c r="W57" s="157"/>
      <c r="X57" s="157" t="s">
        <v>204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205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>
      <c r="A58" s="154"/>
      <c r="B58" s="155"/>
      <c r="C58" s="246" t="s">
        <v>206</v>
      </c>
      <c r="D58" s="247"/>
      <c r="E58" s="247"/>
      <c r="F58" s="247"/>
      <c r="G58" s="24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47"/>
      <c r="Z58" s="147"/>
      <c r="AA58" s="147"/>
      <c r="AB58" s="147"/>
      <c r="AC58" s="147"/>
      <c r="AD58" s="147"/>
      <c r="AE58" s="147"/>
      <c r="AF58" s="147"/>
      <c r="AG58" s="147" t="s">
        <v>138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>
      <c r="A59" s="3"/>
      <c r="B59" s="4"/>
      <c r="C59" s="179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E59">
        <v>15</v>
      </c>
      <c r="AF59">
        <v>21</v>
      </c>
      <c r="AG59" t="s">
        <v>114</v>
      </c>
    </row>
    <row r="60" spans="1:60">
      <c r="A60" s="150"/>
      <c r="B60" s="151" t="s">
        <v>29</v>
      </c>
      <c r="C60" s="180"/>
      <c r="D60" s="152"/>
      <c r="E60" s="153"/>
      <c r="F60" s="153"/>
      <c r="G60" s="175">
        <f>G8+G29+G53+G56</f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AE60">
        <f>SUMIF(L7:L58,AE59,G7:G58)</f>
        <v>0</v>
      </c>
      <c r="AF60">
        <f>SUMIF(L7:L58,AF59,G7:G58)</f>
        <v>0</v>
      </c>
      <c r="AG60" t="s">
        <v>207</v>
      </c>
    </row>
    <row r="61" spans="1:60">
      <c r="C61" s="181"/>
      <c r="D61" s="10"/>
      <c r="AG61" t="s">
        <v>208</v>
      </c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7">
    <mergeCell ref="C34:G34"/>
    <mergeCell ref="A1:G1"/>
    <mergeCell ref="C2:G2"/>
    <mergeCell ref="C3:G3"/>
    <mergeCell ref="C4:G4"/>
    <mergeCell ref="C10:G10"/>
    <mergeCell ref="C13:G13"/>
    <mergeCell ref="C16:G16"/>
    <mergeCell ref="C19:G19"/>
    <mergeCell ref="C24:G24"/>
    <mergeCell ref="C27:G27"/>
    <mergeCell ref="C31:G31"/>
    <mergeCell ref="C39:G39"/>
    <mergeCell ref="C46:G46"/>
    <mergeCell ref="C49:G49"/>
    <mergeCell ref="C55:G55"/>
    <mergeCell ref="C58:G5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12" sqref="F12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50" t="s">
        <v>101</v>
      </c>
      <c r="B1" s="250"/>
      <c r="C1" s="250"/>
      <c r="D1" s="250"/>
      <c r="E1" s="250"/>
      <c r="F1" s="250"/>
      <c r="G1" s="250"/>
      <c r="AG1" t="s">
        <v>102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103</v>
      </c>
    </row>
    <row r="3" spans="1:60" ht="25.15" customHeight="1">
      <c r="A3" s="139" t="s">
        <v>8</v>
      </c>
      <c r="B3" s="49" t="s">
        <v>50</v>
      </c>
      <c r="C3" s="251" t="s">
        <v>51</v>
      </c>
      <c r="D3" s="252"/>
      <c r="E3" s="252"/>
      <c r="F3" s="252"/>
      <c r="G3" s="253"/>
      <c r="AC3" s="121" t="s">
        <v>103</v>
      </c>
      <c r="AG3" t="s">
        <v>104</v>
      </c>
    </row>
    <row r="4" spans="1:60" ht="25.15" customHeight="1">
      <c r="A4" s="140" t="s">
        <v>9</v>
      </c>
      <c r="B4" s="141" t="s">
        <v>52</v>
      </c>
      <c r="C4" s="254" t="s">
        <v>51</v>
      </c>
      <c r="D4" s="255"/>
      <c r="E4" s="255"/>
      <c r="F4" s="255"/>
      <c r="G4" s="256"/>
      <c r="AG4" t="s">
        <v>105</v>
      </c>
    </row>
    <row r="5" spans="1:60">
      <c r="D5" s="10"/>
    </row>
    <row r="6" spans="1:60" ht="38.25">
      <c r="A6" s="143" t="s">
        <v>106</v>
      </c>
      <c r="B6" s="145" t="s">
        <v>107</v>
      </c>
      <c r="C6" s="145" t="s">
        <v>108</v>
      </c>
      <c r="D6" s="144" t="s">
        <v>109</v>
      </c>
      <c r="E6" s="143" t="s">
        <v>110</v>
      </c>
      <c r="F6" s="142" t="s">
        <v>111</v>
      </c>
      <c r="G6" s="143" t="s">
        <v>29</v>
      </c>
      <c r="H6" s="146" t="s">
        <v>30</v>
      </c>
      <c r="I6" s="146" t="s">
        <v>112</v>
      </c>
      <c r="J6" s="146" t="s">
        <v>31</v>
      </c>
      <c r="K6" s="146" t="s">
        <v>113</v>
      </c>
      <c r="L6" s="146" t="s">
        <v>114</v>
      </c>
      <c r="M6" s="146" t="s">
        <v>115</v>
      </c>
      <c r="N6" s="146" t="s">
        <v>116</v>
      </c>
      <c r="O6" s="146" t="s">
        <v>117</v>
      </c>
      <c r="P6" s="146" t="s">
        <v>118</v>
      </c>
      <c r="Q6" s="146" t="s">
        <v>119</v>
      </c>
      <c r="R6" s="146" t="s">
        <v>120</v>
      </c>
      <c r="S6" s="146" t="s">
        <v>121</v>
      </c>
      <c r="T6" s="146" t="s">
        <v>122</v>
      </c>
      <c r="U6" s="146" t="s">
        <v>123</v>
      </c>
      <c r="V6" s="146" t="s">
        <v>124</v>
      </c>
      <c r="W6" s="146" t="s">
        <v>125</v>
      </c>
      <c r="X6" s="146" t="s">
        <v>126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127</v>
      </c>
      <c r="B8" s="162" t="s">
        <v>61</v>
      </c>
      <c r="C8" s="176" t="s">
        <v>87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85892</v>
      </c>
      <c r="J8" s="165"/>
      <c r="K8" s="165">
        <f>SUM(K9:K10)</f>
        <v>7908</v>
      </c>
      <c r="L8" s="165"/>
      <c r="M8" s="165">
        <f>SUM(M9:M10)</f>
        <v>0</v>
      </c>
      <c r="N8" s="164"/>
      <c r="O8" s="164">
        <f>SUM(O9:O10)</f>
        <v>19.2</v>
      </c>
      <c r="P8" s="164"/>
      <c r="Q8" s="164">
        <f>SUM(Q9:Q10)</f>
        <v>0</v>
      </c>
      <c r="R8" s="165"/>
      <c r="S8" s="165"/>
      <c r="T8" s="166"/>
      <c r="U8" s="160"/>
      <c r="V8" s="160">
        <f>SUM(V9:V10)</f>
        <v>10.8</v>
      </c>
      <c r="W8" s="160"/>
      <c r="X8" s="160"/>
      <c r="AG8" t="s">
        <v>128</v>
      </c>
    </row>
    <row r="9" spans="1:60" ht="22.5" outlineLevel="1">
      <c r="A9" s="167">
        <v>1</v>
      </c>
      <c r="B9" s="168" t="s">
        <v>209</v>
      </c>
      <c r="C9" s="177" t="s">
        <v>210</v>
      </c>
      <c r="D9" s="169" t="s">
        <v>199</v>
      </c>
      <c r="E9" s="170">
        <v>40</v>
      </c>
      <c r="F9" s="171"/>
      <c r="G9" s="172">
        <f>ROUND(E9*F9,2)</f>
        <v>0</v>
      </c>
      <c r="H9" s="171">
        <v>2147.3000000000002</v>
      </c>
      <c r="I9" s="172">
        <f>ROUND(E9*H9,2)</f>
        <v>85892</v>
      </c>
      <c r="J9" s="171">
        <v>197.7</v>
      </c>
      <c r="K9" s="172">
        <f>ROUND(E9*J9,2)</f>
        <v>7908</v>
      </c>
      <c r="L9" s="172">
        <v>21</v>
      </c>
      <c r="M9" s="172">
        <f>G9*(1+L9/100)</f>
        <v>0</v>
      </c>
      <c r="N9" s="170">
        <v>0.48</v>
      </c>
      <c r="O9" s="170">
        <f>ROUND(E9*N9,2)</f>
        <v>19.2</v>
      </c>
      <c r="P9" s="170">
        <v>0</v>
      </c>
      <c r="Q9" s="170">
        <f>ROUND(E9*P9,2)</f>
        <v>0</v>
      </c>
      <c r="R9" s="172" t="s">
        <v>163</v>
      </c>
      <c r="S9" s="172" t="s">
        <v>133</v>
      </c>
      <c r="T9" s="173" t="s">
        <v>134</v>
      </c>
      <c r="U9" s="157">
        <v>0.27</v>
      </c>
      <c r="V9" s="157">
        <f>ROUND(E9*U9,2)</f>
        <v>10.8</v>
      </c>
      <c r="W9" s="157"/>
      <c r="X9" s="157" t="s">
        <v>135</v>
      </c>
      <c r="Y9" s="147"/>
      <c r="Z9" s="147"/>
      <c r="AA9" s="147"/>
      <c r="AB9" s="147"/>
      <c r="AC9" s="147"/>
      <c r="AD9" s="147"/>
      <c r="AE9" s="147"/>
      <c r="AF9" s="147"/>
      <c r="AG9" s="147" t="s">
        <v>136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178" t="s">
        <v>211</v>
      </c>
      <c r="D10" s="158"/>
      <c r="E10" s="159">
        <v>40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140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>
      <c r="A11" s="161" t="s">
        <v>127</v>
      </c>
      <c r="B11" s="162" t="s">
        <v>94</v>
      </c>
      <c r="C11" s="176" t="s">
        <v>95</v>
      </c>
      <c r="D11" s="163"/>
      <c r="E11" s="164"/>
      <c r="F11" s="165"/>
      <c r="G11" s="165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1526.4</v>
      </c>
      <c r="L11" s="165"/>
      <c r="M11" s="165">
        <f>SUM(M12:M13)</f>
        <v>0</v>
      </c>
      <c r="N11" s="164"/>
      <c r="O11" s="164">
        <f>SUM(O12:O13)</f>
        <v>0</v>
      </c>
      <c r="P11" s="164"/>
      <c r="Q11" s="164">
        <f>SUM(Q12:Q13)</f>
        <v>0</v>
      </c>
      <c r="R11" s="165"/>
      <c r="S11" s="165"/>
      <c r="T11" s="166"/>
      <c r="U11" s="160"/>
      <c r="V11" s="160">
        <f>SUM(V12:V13)</f>
        <v>0.38</v>
      </c>
      <c r="W11" s="160"/>
      <c r="X11" s="160"/>
      <c r="AG11" t="s">
        <v>128</v>
      </c>
    </row>
    <row r="12" spans="1:60" outlineLevel="1">
      <c r="A12" s="167">
        <v>2</v>
      </c>
      <c r="B12" s="168" t="s">
        <v>201</v>
      </c>
      <c r="C12" s="177" t="s">
        <v>202</v>
      </c>
      <c r="D12" s="169" t="s">
        <v>203</v>
      </c>
      <c r="E12" s="170">
        <v>19.2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79.5</v>
      </c>
      <c r="K12" s="172">
        <f>ROUND(E12*J12,2)</f>
        <v>1526.4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163</v>
      </c>
      <c r="S12" s="172" t="s">
        <v>133</v>
      </c>
      <c r="T12" s="173" t="s">
        <v>134</v>
      </c>
      <c r="U12" s="157">
        <v>0.02</v>
      </c>
      <c r="V12" s="157">
        <f>ROUND(E12*U12,2)</f>
        <v>0.38</v>
      </c>
      <c r="W12" s="157"/>
      <c r="X12" s="157" t="s">
        <v>204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205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206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138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>
      <c r="A14" s="3"/>
      <c r="B14" s="4"/>
      <c r="C14" s="179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v>15</v>
      </c>
      <c r="AF14">
        <v>21</v>
      </c>
      <c r="AG14" t="s">
        <v>114</v>
      </c>
    </row>
    <row r="15" spans="1:60">
      <c r="A15" s="150"/>
      <c r="B15" s="151" t="s">
        <v>29</v>
      </c>
      <c r="C15" s="180"/>
      <c r="D15" s="152"/>
      <c r="E15" s="153"/>
      <c r="F15" s="153"/>
      <c r="G15" s="175">
        <f>G8+G11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f>SUMIF(L7:L13,AE14,G7:G13)</f>
        <v>0</v>
      </c>
      <c r="AF15">
        <f>SUMIF(L7:L13,AF14,G7:G13)</f>
        <v>0</v>
      </c>
      <c r="AG15" t="s">
        <v>207</v>
      </c>
    </row>
    <row r="16" spans="1:60">
      <c r="C16" s="181"/>
      <c r="D16" s="10"/>
      <c r="AG16" t="s">
        <v>208</v>
      </c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5">
    <mergeCell ref="A1:G1"/>
    <mergeCell ref="C2:G2"/>
    <mergeCell ref="C3:G3"/>
    <mergeCell ref="C4:G4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31" sqref="F31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101</v>
      </c>
      <c r="B1" s="250"/>
      <c r="C1" s="250"/>
      <c r="D1" s="250"/>
      <c r="E1" s="250"/>
      <c r="F1" s="250"/>
      <c r="G1" s="250"/>
      <c r="AG1" t="s">
        <v>102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103</v>
      </c>
    </row>
    <row r="3" spans="1:60" ht="25.15" customHeight="1">
      <c r="A3" s="139" t="s">
        <v>8</v>
      </c>
      <c r="B3" s="49" t="s">
        <v>53</v>
      </c>
      <c r="C3" s="251" t="s">
        <v>54</v>
      </c>
      <c r="D3" s="252"/>
      <c r="E3" s="252"/>
      <c r="F3" s="252"/>
      <c r="G3" s="253"/>
      <c r="AC3" s="121" t="s">
        <v>103</v>
      </c>
      <c r="AG3" t="s">
        <v>104</v>
      </c>
    </row>
    <row r="4" spans="1:60" ht="25.15" customHeight="1">
      <c r="A4" s="140" t="s">
        <v>9</v>
      </c>
      <c r="B4" s="141" t="s">
        <v>55</v>
      </c>
      <c r="C4" s="254" t="s">
        <v>54</v>
      </c>
      <c r="D4" s="255"/>
      <c r="E4" s="255"/>
      <c r="F4" s="255"/>
      <c r="G4" s="256"/>
      <c r="AG4" t="s">
        <v>105</v>
      </c>
    </row>
    <row r="5" spans="1:60">
      <c r="D5" s="10"/>
    </row>
    <row r="6" spans="1:60" ht="38.25">
      <c r="A6" s="143" t="s">
        <v>106</v>
      </c>
      <c r="B6" s="145" t="s">
        <v>107</v>
      </c>
      <c r="C6" s="145" t="s">
        <v>108</v>
      </c>
      <c r="D6" s="144" t="s">
        <v>109</v>
      </c>
      <c r="E6" s="143" t="s">
        <v>110</v>
      </c>
      <c r="F6" s="142" t="s">
        <v>111</v>
      </c>
      <c r="G6" s="143" t="s">
        <v>29</v>
      </c>
      <c r="H6" s="146" t="s">
        <v>30</v>
      </c>
      <c r="I6" s="146" t="s">
        <v>112</v>
      </c>
      <c r="J6" s="146" t="s">
        <v>31</v>
      </c>
      <c r="K6" s="146" t="s">
        <v>113</v>
      </c>
      <c r="L6" s="146" t="s">
        <v>114</v>
      </c>
      <c r="M6" s="146" t="s">
        <v>115</v>
      </c>
      <c r="N6" s="146" t="s">
        <v>116</v>
      </c>
      <c r="O6" s="146" t="s">
        <v>117</v>
      </c>
      <c r="P6" s="146" t="s">
        <v>118</v>
      </c>
      <c r="Q6" s="146" t="s">
        <v>119</v>
      </c>
      <c r="R6" s="146" t="s">
        <v>120</v>
      </c>
      <c r="S6" s="146" t="s">
        <v>121</v>
      </c>
      <c r="T6" s="146" t="s">
        <v>122</v>
      </c>
      <c r="U6" s="146" t="s">
        <v>123</v>
      </c>
      <c r="V6" s="146" t="s">
        <v>124</v>
      </c>
      <c r="W6" s="146" t="s">
        <v>125</v>
      </c>
      <c r="X6" s="146" t="s">
        <v>126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127</v>
      </c>
      <c r="B8" s="162" t="s">
        <v>58</v>
      </c>
      <c r="C8" s="176" t="s">
        <v>86</v>
      </c>
      <c r="D8" s="163"/>
      <c r="E8" s="164"/>
      <c r="F8" s="165"/>
      <c r="G8" s="165">
        <f>SUMIF(AG9:AG11,"&lt;&gt;NOR",G9:G11)</f>
        <v>0</v>
      </c>
      <c r="H8" s="165"/>
      <c r="I8" s="165">
        <f>SUM(I9:I11)</f>
        <v>1917.1</v>
      </c>
      <c r="J8" s="165"/>
      <c r="K8" s="165">
        <f>SUM(K9:K11)</f>
        <v>2762.9</v>
      </c>
      <c r="L8" s="165"/>
      <c r="M8" s="165">
        <f>SUM(M9:M11)</f>
        <v>0</v>
      </c>
      <c r="N8" s="164"/>
      <c r="O8" s="164">
        <f>SUM(O9:O11)</f>
        <v>2.44</v>
      </c>
      <c r="P8" s="164"/>
      <c r="Q8" s="164">
        <f>SUM(Q9:Q11)</f>
        <v>0</v>
      </c>
      <c r="R8" s="165"/>
      <c r="S8" s="165"/>
      <c r="T8" s="166"/>
      <c r="U8" s="160"/>
      <c r="V8" s="160">
        <f>SUM(V9:V11)</f>
        <v>5.19</v>
      </c>
      <c r="W8" s="160"/>
      <c r="X8" s="160"/>
      <c r="AG8" t="s">
        <v>128</v>
      </c>
    </row>
    <row r="9" spans="1:60" ht="22.5" outlineLevel="1">
      <c r="A9" s="167">
        <v>1</v>
      </c>
      <c r="B9" s="168" t="s">
        <v>212</v>
      </c>
      <c r="C9" s="177" t="s">
        <v>213</v>
      </c>
      <c r="D9" s="169" t="s">
        <v>131</v>
      </c>
      <c r="E9" s="170">
        <v>1.2</v>
      </c>
      <c r="F9" s="171"/>
      <c r="G9" s="172">
        <f>ROUND(E9*F9,2)</f>
        <v>0</v>
      </c>
      <c r="H9" s="171">
        <v>1597.58</v>
      </c>
      <c r="I9" s="172">
        <f>ROUND(E9*H9,2)</f>
        <v>1917.1</v>
      </c>
      <c r="J9" s="171">
        <v>2302.42</v>
      </c>
      <c r="K9" s="172">
        <f>ROUND(E9*J9,2)</f>
        <v>2762.9</v>
      </c>
      <c r="L9" s="172">
        <v>21</v>
      </c>
      <c r="M9" s="172">
        <f>G9*(1+L9/100)</f>
        <v>0</v>
      </c>
      <c r="N9" s="170">
        <v>2.0327999999999999</v>
      </c>
      <c r="O9" s="170">
        <f>ROUND(E9*N9,2)</f>
        <v>2.44</v>
      </c>
      <c r="P9" s="170">
        <v>0</v>
      </c>
      <c r="Q9" s="170">
        <f>ROUND(E9*P9,2)</f>
        <v>0</v>
      </c>
      <c r="R9" s="172" t="s">
        <v>214</v>
      </c>
      <c r="S9" s="172" t="s">
        <v>133</v>
      </c>
      <c r="T9" s="173" t="s">
        <v>134</v>
      </c>
      <c r="U9" s="157">
        <v>4.3289999999999997</v>
      </c>
      <c r="V9" s="157">
        <f>ROUND(E9*U9,2)</f>
        <v>5.19</v>
      </c>
      <c r="W9" s="157"/>
      <c r="X9" s="157" t="s">
        <v>135</v>
      </c>
      <c r="Y9" s="147"/>
      <c r="Z9" s="147"/>
      <c r="AA9" s="147"/>
      <c r="AB9" s="147"/>
      <c r="AC9" s="147"/>
      <c r="AD9" s="147"/>
      <c r="AE9" s="147"/>
      <c r="AF9" s="147"/>
      <c r="AG9" s="147" t="s">
        <v>136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215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138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216</v>
      </c>
      <c r="D11" s="158"/>
      <c r="E11" s="159">
        <v>1.2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>
      <c r="A12" s="161" t="s">
        <v>127</v>
      </c>
      <c r="B12" s="162" t="s">
        <v>88</v>
      </c>
      <c r="C12" s="176" t="s">
        <v>89</v>
      </c>
      <c r="D12" s="163"/>
      <c r="E12" s="164"/>
      <c r="F12" s="165"/>
      <c r="G12" s="165">
        <f>SUMIF(AG13:AG18,"&lt;&gt;NOR",G13:G18)</f>
        <v>0</v>
      </c>
      <c r="H12" s="165"/>
      <c r="I12" s="165">
        <f>SUM(I13:I18)</f>
        <v>55609.63</v>
      </c>
      <c r="J12" s="165"/>
      <c r="K12" s="165">
        <f>SUM(K13:K18)</f>
        <v>30741.370000000003</v>
      </c>
      <c r="L12" s="165"/>
      <c r="M12" s="165">
        <f>SUM(M13:M18)</f>
        <v>0</v>
      </c>
      <c r="N12" s="164"/>
      <c r="O12" s="164">
        <f>SUM(O13:O18)</f>
        <v>29.22</v>
      </c>
      <c r="P12" s="164"/>
      <c r="Q12" s="164">
        <f>SUM(Q13:Q18)</f>
        <v>0</v>
      </c>
      <c r="R12" s="165"/>
      <c r="S12" s="165"/>
      <c r="T12" s="166"/>
      <c r="U12" s="160"/>
      <c r="V12" s="160">
        <f>SUM(V13:V18)</f>
        <v>52.08</v>
      </c>
      <c r="W12" s="160"/>
      <c r="X12" s="160"/>
      <c r="AG12" t="s">
        <v>128</v>
      </c>
    </row>
    <row r="13" spans="1:60" outlineLevel="1">
      <c r="A13" s="167">
        <v>2</v>
      </c>
      <c r="B13" s="168" t="s">
        <v>217</v>
      </c>
      <c r="C13" s="177" t="s">
        <v>218</v>
      </c>
      <c r="D13" s="169" t="s">
        <v>192</v>
      </c>
      <c r="E13" s="170">
        <v>1</v>
      </c>
      <c r="F13" s="171"/>
      <c r="G13" s="172">
        <f>ROUND(E13*F13,2)</f>
        <v>0</v>
      </c>
      <c r="H13" s="171">
        <v>20776.48</v>
      </c>
      <c r="I13" s="172">
        <f>ROUND(E13*H13,2)</f>
        <v>20776.48</v>
      </c>
      <c r="J13" s="171">
        <v>21243.52</v>
      </c>
      <c r="K13" s="172">
        <f>ROUND(E13*J13,2)</f>
        <v>21243.52</v>
      </c>
      <c r="L13" s="172">
        <v>21</v>
      </c>
      <c r="M13" s="172">
        <f>G13*(1+L13/100)</f>
        <v>0</v>
      </c>
      <c r="N13" s="170">
        <v>16.787870000000002</v>
      </c>
      <c r="O13" s="170">
        <f>ROUND(E13*N13,2)</f>
        <v>16.79</v>
      </c>
      <c r="P13" s="170">
        <v>0</v>
      </c>
      <c r="Q13" s="170">
        <f>ROUND(E13*P13,2)</f>
        <v>0</v>
      </c>
      <c r="R13" s="172" t="s">
        <v>163</v>
      </c>
      <c r="S13" s="172" t="s">
        <v>133</v>
      </c>
      <c r="T13" s="173" t="s">
        <v>134</v>
      </c>
      <c r="U13" s="157">
        <v>37.472000000000001</v>
      </c>
      <c r="V13" s="157">
        <f>ROUND(E13*U13,2)</f>
        <v>37.47</v>
      </c>
      <c r="W13" s="157"/>
      <c r="X13" s="157" t="s">
        <v>135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136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246" t="s">
        <v>219</v>
      </c>
      <c r="D14" s="247"/>
      <c r="E14" s="247"/>
      <c r="F14" s="247"/>
      <c r="G14" s="24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138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74" t="str">
        <f>C14</f>
        <v>do malty cementové, spárování zdiva maltou cementovou, římsy z betonu železového B 12,5, zřízení bednění a jeho odstranění,</v>
      </c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220</v>
      </c>
      <c r="C15" s="177" t="s">
        <v>221</v>
      </c>
      <c r="D15" s="169" t="s">
        <v>199</v>
      </c>
      <c r="E15" s="170">
        <v>7.5</v>
      </c>
      <c r="F15" s="171"/>
      <c r="G15" s="172">
        <f>ROUND(E15*F15,2)</f>
        <v>0</v>
      </c>
      <c r="H15" s="171">
        <v>1028.6199999999999</v>
      </c>
      <c r="I15" s="172">
        <f>ROUND(E15*H15,2)</f>
        <v>7714.65</v>
      </c>
      <c r="J15" s="171">
        <v>1266.3800000000001</v>
      </c>
      <c r="K15" s="172">
        <f>ROUND(E15*J15,2)</f>
        <v>9497.85</v>
      </c>
      <c r="L15" s="172">
        <v>21</v>
      </c>
      <c r="M15" s="172">
        <f>G15*(1+L15/100)</f>
        <v>0</v>
      </c>
      <c r="N15" s="170">
        <v>0.95184999999999997</v>
      </c>
      <c r="O15" s="170">
        <f>ROUND(E15*N15,2)</f>
        <v>7.14</v>
      </c>
      <c r="P15" s="170">
        <v>0</v>
      </c>
      <c r="Q15" s="170">
        <f>ROUND(E15*P15,2)</f>
        <v>0</v>
      </c>
      <c r="R15" s="172" t="s">
        <v>163</v>
      </c>
      <c r="S15" s="172" t="s">
        <v>133</v>
      </c>
      <c r="T15" s="173" t="s">
        <v>134</v>
      </c>
      <c r="U15" s="157">
        <v>1.948</v>
      </c>
      <c r="V15" s="157">
        <f>ROUND(E15*U15,2)</f>
        <v>14.61</v>
      </c>
      <c r="W15" s="157"/>
      <c r="X15" s="157" t="s">
        <v>135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136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222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138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74" t="str">
        <f>C16</f>
        <v>včetně podkladní vrstvy ze štěrkopísku a podkladní vrstvy (lože) z betonu prostého, uložení trub. Bez dodání trub.</v>
      </c>
      <c r="BB16" s="147"/>
      <c r="BC16" s="147"/>
      <c r="BD16" s="147"/>
      <c r="BE16" s="147"/>
      <c r="BF16" s="147"/>
      <c r="BG16" s="147"/>
      <c r="BH16" s="147"/>
    </row>
    <row r="17" spans="1:60" outlineLevel="1">
      <c r="A17" s="167">
        <v>4</v>
      </c>
      <c r="B17" s="168" t="s">
        <v>223</v>
      </c>
      <c r="C17" s="177" t="s">
        <v>224</v>
      </c>
      <c r="D17" s="169" t="s">
        <v>192</v>
      </c>
      <c r="E17" s="170">
        <v>3.03</v>
      </c>
      <c r="F17" s="171"/>
      <c r="G17" s="172">
        <f>ROUND(E17*F17,2)</f>
        <v>0</v>
      </c>
      <c r="H17" s="171">
        <v>8950</v>
      </c>
      <c r="I17" s="172">
        <f>ROUND(E17*H17,2)</f>
        <v>27118.5</v>
      </c>
      <c r="J17" s="171">
        <v>0</v>
      </c>
      <c r="K17" s="172">
        <f>ROUND(E17*J17,2)</f>
        <v>0</v>
      </c>
      <c r="L17" s="172">
        <v>21</v>
      </c>
      <c r="M17" s="172">
        <f>G17*(1+L17/100)</f>
        <v>0</v>
      </c>
      <c r="N17" s="170">
        <v>1.7470000000000001</v>
      </c>
      <c r="O17" s="170">
        <f>ROUND(E17*N17,2)</f>
        <v>5.29</v>
      </c>
      <c r="P17" s="170">
        <v>0</v>
      </c>
      <c r="Q17" s="170">
        <f>ROUND(E17*P17,2)</f>
        <v>0</v>
      </c>
      <c r="R17" s="172" t="s">
        <v>193</v>
      </c>
      <c r="S17" s="172" t="s">
        <v>133</v>
      </c>
      <c r="T17" s="173" t="s">
        <v>134</v>
      </c>
      <c r="U17" s="157">
        <v>0</v>
      </c>
      <c r="V17" s="157">
        <f>ROUND(E17*U17,2)</f>
        <v>0</v>
      </c>
      <c r="W17" s="157"/>
      <c r="X17" s="157" t="s">
        <v>194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195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54"/>
      <c r="B18" s="155"/>
      <c r="C18" s="178" t="s">
        <v>225</v>
      </c>
      <c r="D18" s="158"/>
      <c r="E18" s="159">
        <v>3.03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47"/>
      <c r="Z18" s="147"/>
      <c r="AA18" s="147"/>
      <c r="AB18" s="147"/>
      <c r="AC18" s="147"/>
      <c r="AD18" s="147"/>
      <c r="AE18" s="147"/>
      <c r="AF18" s="147"/>
      <c r="AG18" s="147" t="s">
        <v>140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>
      <c r="A19" s="161" t="s">
        <v>127</v>
      </c>
      <c r="B19" s="162" t="s">
        <v>92</v>
      </c>
      <c r="C19" s="176" t="s">
        <v>93</v>
      </c>
      <c r="D19" s="163"/>
      <c r="E19" s="164"/>
      <c r="F19" s="165"/>
      <c r="G19" s="165">
        <f>SUMIF(AG20:AG22,"&lt;&gt;NOR",G20:G22)</f>
        <v>0</v>
      </c>
      <c r="H19" s="165"/>
      <c r="I19" s="165">
        <f>SUM(I20:I22)</f>
        <v>0</v>
      </c>
      <c r="J19" s="165"/>
      <c r="K19" s="165">
        <f>SUM(K20:K22)</f>
        <v>31725</v>
      </c>
      <c r="L19" s="165"/>
      <c r="M19" s="165">
        <f>SUM(M20:M22)</f>
        <v>0</v>
      </c>
      <c r="N19" s="164"/>
      <c r="O19" s="164">
        <f>SUM(O20:O22)</f>
        <v>0</v>
      </c>
      <c r="P19" s="164"/>
      <c r="Q19" s="164">
        <f>SUM(Q20:Q22)</f>
        <v>15.41</v>
      </c>
      <c r="R19" s="165"/>
      <c r="S19" s="165"/>
      <c r="T19" s="166"/>
      <c r="U19" s="160"/>
      <c r="V19" s="160">
        <f>SUM(V20:V22)</f>
        <v>48.77</v>
      </c>
      <c r="W19" s="160"/>
      <c r="X19" s="160"/>
      <c r="AG19" t="s">
        <v>128</v>
      </c>
    </row>
    <row r="20" spans="1:60" outlineLevel="1">
      <c r="A20" s="167">
        <v>5</v>
      </c>
      <c r="B20" s="168" t="s">
        <v>226</v>
      </c>
      <c r="C20" s="177" t="s">
        <v>227</v>
      </c>
      <c r="D20" s="169" t="s">
        <v>199</v>
      </c>
      <c r="E20" s="170">
        <v>7.5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4230</v>
      </c>
      <c r="K20" s="172">
        <f>ROUND(E20*J20,2)</f>
        <v>31725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2.0550000000000002</v>
      </c>
      <c r="Q20" s="170">
        <f>ROUND(E20*P20,2)</f>
        <v>15.41</v>
      </c>
      <c r="R20" s="172" t="s">
        <v>163</v>
      </c>
      <c r="S20" s="172" t="s">
        <v>133</v>
      </c>
      <c r="T20" s="173" t="s">
        <v>134</v>
      </c>
      <c r="U20" s="157">
        <v>6.5030000000000001</v>
      </c>
      <c r="V20" s="157">
        <f>ROUND(E20*U20,2)</f>
        <v>48.77</v>
      </c>
      <c r="W20" s="157"/>
      <c r="X20" s="157" t="s">
        <v>135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136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246" t="s">
        <v>228</v>
      </c>
      <c r="D21" s="247"/>
      <c r="E21" s="247"/>
      <c r="F21" s="247"/>
      <c r="G21" s="24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138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74" t="str">
        <f>C21</f>
        <v>s odklizením a uložením vybouraného materiálu na skládku na vzdálenost do 3 m nebo s naložením na dopravní prostředek</v>
      </c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229</v>
      </c>
      <c r="D22" s="158"/>
      <c r="E22" s="159">
        <v>7.5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140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>
      <c r="A23" s="161" t="s">
        <v>127</v>
      </c>
      <c r="B23" s="162" t="s">
        <v>94</v>
      </c>
      <c r="C23" s="176" t="s">
        <v>95</v>
      </c>
      <c r="D23" s="163"/>
      <c r="E23" s="164"/>
      <c r="F23" s="165"/>
      <c r="G23" s="165">
        <f>SUMIF(AG24:AG25,"&lt;&gt;NOR",G24:G25)</f>
        <v>0</v>
      </c>
      <c r="H23" s="165"/>
      <c r="I23" s="165">
        <f>SUM(I24:I25)</f>
        <v>0</v>
      </c>
      <c r="J23" s="165"/>
      <c r="K23" s="165">
        <f>SUM(K24:K25)</f>
        <v>2516.9299999999998</v>
      </c>
      <c r="L23" s="165"/>
      <c r="M23" s="165">
        <f>SUM(M24:M25)</f>
        <v>0</v>
      </c>
      <c r="N23" s="164"/>
      <c r="O23" s="164">
        <f>SUM(O24:O25)</f>
        <v>0</v>
      </c>
      <c r="P23" s="164"/>
      <c r="Q23" s="164">
        <f>SUM(Q24:Q25)</f>
        <v>0</v>
      </c>
      <c r="R23" s="165"/>
      <c r="S23" s="165"/>
      <c r="T23" s="166"/>
      <c r="U23" s="160"/>
      <c r="V23" s="160">
        <f>SUM(V24:V25)</f>
        <v>0.63</v>
      </c>
      <c r="W23" s="160"/>
      <c r="X23" s="160"/>
      <c r="AG23" t="s">
        <v>128</v>
      </c>
    </row>
    <row r="24" spans="1:60" outlineLevel="1">
      <c r="A24" s="167">
        <v>6</v>
      </c>
      <c r="B24" s="168" t="s">
        <v>201</v>
      </c>
      <c r="C24" s="177" t="s">
        <v>202</v>
      </c>
      <c r="D24" s="169" t="s">
        <v>203</v>
      </c>
      <c r="E24" s="170">
        <v>31.659520000000001</v>
      </c>
      <c r="F24" s="171"/>
      <c r="G24" s="172">
        <f>ROUND(E24*F24,2)</f>
        <v>0</v>
      </c>
      <c r="H24" s="171">
        <v>0</v>
      </c>
      <c r="I24" s="172">
        <f>ROUND(E24*H24,2)</f>
        <v>0</v>
      </c>
      <c r="J24" s="171">
        <v>79.5</v>
      </c>
      <c r="K24" s="172">
        <f>ROUND(E24*J24,2)</f>
        <v>2516.9299999999998</v>
      </c>
      <c r="L24" s="172">
        <v>21</v>
      </c>
      <c r="M24" s="172">
        <f>G24*(1+L24/100)</f>
        <v>0</v>
      </c>
      <c r="N24" s="170">
        <v>0</v>
      </c>
      <c r="O24" s="170">
        <f>ROUND(E24*N24,2)</f>
        <v>0</v>
      </c>
      <c r="P24" s="170">
        <v>0</v>
      </c>
      <c r="Q24" s="170">
        <f>ROUND(E24*P24,2)</f>
        <v>0</v>
      </c>
      <c r="R24" s="172" t="s">
        <v>163</v>
      </c>
      <c r="S24" s="172" t="s">
        <v>133</v>
      </c>
      <c r="T24" s="173" t="s">
        <v>134</v>
      </c>
      <c r="U24" s="157">
        <v>0.02</v>
      </c>
      <c r="V24" s="157">
        <f>ROUND(E24*U24,2)</f>
        <v>0.63</v>
      </c>
      <c r="W24" s="157"/>
      <c r="X24" s="157" t="s">
        <v>204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205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46" t="s">
        <v>206</v>
      </c>
      <c r="D25" s="247"/>
      <c r="E25" s="247"/>
      <c r="F25" s="247"/>
      <c r="G25" s="24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138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>
      <c r="A26" s="161" t="s">
        <v>127</v>
      </c>
      <c r="B26" s="162" t="s">
        <v>96</v>
      </c>
      <c r="C26" s="176" t="s">
        <v>97</v>
      </c>
      <c r="D26" s="163"/>
      <c r="E26" s="164"/>
      <c r="F26" s="165"/>
      <c r="G26" s="165">
        <f>SUMIF(AG27:AG31,"&lt;&gt;NOR",G27:G31)</f>
        <v>0</v>
      </c>
      <c r="H26" s="165"/>
      <c r="I26" s="165">
        <f>SUM(I27:I31)</f>
        <v>0</v>
      </c>
      <c r="J26" s="165"/>
      <c r="K26" s="165">
        <f>SUM(K27:K31)</f>
        <v>33024.369999999995</v>
      </c>
      <c r="L26" s="165"/>
      <c r="M26" s="165">
        <f>SUM(M27:M31)</f>
        <v>0</v>
      </c>
      <c r="N26" s="164"/>
      <c r="O26" s="164">
        <f>SUM(O27:O31)</f>
        <v>0</v>
      </c>
      <c r="P26" s="164"/>
      <c r="Q26" s="164">
        <f>SUM(Q27:Q31)</f>
        <v>0</v>
      </c>
      <c r="R26" s="165"/>
      <c r="S26" s="165"/>
      <c r="T26" s="166"/>
      <c r="U26" s="160"/>
      <c r="V26" s="160">
        <f>SUM(V27:V31)</f>
        <v>21.2</v>
      </c>
      <c r="W26" s="160"/>
      <c r="X26" s="160"/>
      <c r="AG26" t="s">
        <v>128</v>
      </c>
    </row>
    <row r="27" spans="1:60" ht="22.5" outlineLevel="1">
      <c r="A27" s="182">
        <v>7</v>
      </c>
      <c r="B27" s="183" t="s">
        <v>230</v>
      </c>
      <c r="C27" s="189" t="s">
        <v>231</v>
      </c>
      <c r="D27" s="184" t="s">
        <v>203</v>
      </c>
      <c r="E27" s="185">
        <v>15.4125</v>
      </c>
      <c r="F27" s="186"/>
      <c r="G27" s="187">
        <f>ROUND(E27*F27,2)</f>
        <v>0</v>
      </c>
      <c r="H27" s="186">
        <v>0</v>
      </c>
      <c r="I27" s="187">
        <f>ROUND(E27*H27,2)</f>
        <v>0</v>
      </c>
      <c r="J27" s="186">
        <v>889</v>
      </c>
      <c r="K27" s="187">
        <f>ROUND(E27*J27,2)</f>
        <v>13701.71</v>
      </c>
      <c r="L27" s="187">
        <v>21</v>
      </c>
      <c r="M27" s="187">
        <f>G27*(1+L27/100)</f>
        <v>0</v>
      </c>
      <c r="N27" s="185">
        <v>0</v>
      </c>
      <c r="O27" s="185">
        <f>ROUND(E27*N27,2)</f>
        <v>0</v>
      </c>
      <c r="P27" s="185">
        <v>0</v>
      </c>
      <c r="Q27" s="185">
        <f>ROUND(E27*P27,2)</f>
        <v>0</v>
      </c>
      <c r="R27" s="187" t="s">
        <v>163</v>
      </c>
      <c r="S27" s="187" t="s">
        <v>133</v>
      </c>
      <c r="T27" s="188" t="s">
        <v>134</v>
      </c>
      <c r="U27" s="157">
        <v>0.68799999999999994</v>
      </c>
      <c r="V27" s="157">
        <f>ROUND(E27*U27,2)</f>
        <v>10.6</v>
      </c>
      <c r="W27" s="157"/>
      <c r="X27" s="157" t="s">
        <v>232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233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outlineLevel="1">
      <c r="A28" s="182">
        <v>8</v>
      </c>
      <c r="B28" s="183" t="s">
        <v>234</v>
      </c>
      <c r="C28" s="189" t="s">
        <v>235</v>
      </c>
      <c r="D28" s="184" t="s">
        <v>203</v>
      </c>
      <c r="E28" s="185">
        <v>15.4125</v>
      </c>
      <c r="F28" s="186"/>
      <c r="G28" s="187">
        <f>ROUND(E28*F28,2)</f>
        <v>0</v>
      </c>
      <c r="H28" s="186">
        <v>0</v>
      </c>
      <c r="I28" s="187">
        <f>ROUND(E28*H28,2)</f>
        <v>0</v>
      </c>
      <c r="J28" s="186">
        <v>31.7</v>
      </c>
      <c r="K28" s="187">
        <f>ROUND(E28*J28,2)</f>
        <v>488.58</v>
      </c>
      <c r="L28" s="187">
        <v>21</v>
      </c>
      <c r="M28" s="187">
        <f>G28*(1+L28/100)</f>
        <v>0</v>
      </c>
      <c r="N28" s="185">
        <v>0</v>
      </c>
      <c r="O28" s="185">
        <f>ROUND(E28*N28,2)</f>
        <v>0</v>
      </c>
      <c r="P28" s="185">
        <v>0</v>
      </c>
      <c r="Q28" s="185">
        <f>ROUND(E28*P28,2)</f>
        <v>0</v>
      </c>
      <c r="R28" s="187" t="s">
        <v>163</v>
      </c>
      <c r="S28" s="187" t="s">
        <v>133</v>
      </c>
      <c r="T28" s="188" t="s">
        <v>134</v>
      </c>
      <c r="U28" s="157">
        <v>0</v>
      </c>
      <c r="V28" s="157">
        <f>ROUND(E28*U28,2)</f>
        <v>0</v>
      </c>
      <c r="W28" s="157"/>
      <c r="X28" s="157" t="s">
        <v>232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233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67">
        <v>9</v>
      </c>
      <c r="B29" s="168" t="s">
        <v>236</v>
      </c>
      <c r="C29" s="177" t="s">
        <v>237</v>
      </c>
      <c r="D29" s="169" t="s">
        <v>203</v>
      </c>
      <c r="E29" s="170">
        <v>15.4125</v>
      </c>
      <c r="F29" s="171"/>
      <c r="G29" s="172">
        <f>ROUND(E29*F29,2)</f>
        <v>0</v>
      </c>
      <c r="H29" s="171">
        <v>0</v>
      </c>
      <c r="I29" s="172">
        <f>ROUND(E29*H29,2)</f>
        <v>0</v>
      </c>
      <c r="J29" s="171">
        <v>822</v>
      </c>
      <c r="K29" s="172">
        <f>ROUND(E29*J29,2)</f>
        <v>12669.08</v>
      </c>
      <c r="L29" s="172">
        <v>21</v>
      </c>
      <c r="M29" s="172">
        <f>G29*(1+L29/100)</f>
        <v>0</v>
      </c>
      <c r="N29" s="170">
        <v>0</v>
      </c>
      <c r="O29" s="170">
        <f>ROUND(E29*N29,2)</f>
        <v>0</v>
      </c>
      <c r="P29" s="170">
        <v>0</v>
      </c>
      <c r="Q29" s="170">
        <f>ROUND(E29*P29,2)</f>
        <v>0</v>
      </c>
      <c r="R29" s="172" t="s">
        <v>163</v>
      </c>
      <c r="S29" s="172" t="s">
        <v>133</v>
      </c>
      <c r="T29" s="173" t="s">
        <v>134</v>
      </c>
      <c r="U29" s="157">
        <v>0.68799999999999994</v>
      </c>
      <c r="V29" s="157">
        <f>ROUND(E29*U29,2)</f>
        <v>10.6</v>
      </c>
      <c r="W29" s="157"/>
      <c r="X29" s="157" t="s">
        <v>232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233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246" t="s">
        <v>238</v>
      </c>
      <c r="D30" s="247"/>
      <c r="E30" s="247"/>
      <c r="F30" s="247"/>
      <c r="G30" s="24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138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outlineLevel="1">
      <c r="A31" s="167">
        <v>10</v>
      </c>
      <c r="B31" s="168" t="s">
        <v>239</v>
      </c>
      <c r="C31" s="177" t="s">
        <v>240</v>
      </c>
      <c r="D31" s="169" t="s">
        <v>203</v>
      </c>
      <c r="E31" s="170">
        <v>15.4125</v>
      </c>
      <c r="F31" s="171"/>
      <c r="G31" s="172">
        <f>ROUND(E31*F31,2)</f>
        <v>0</v>
      </c>
      <c r="H31" s="171">
        <v>0</v>
      </c>
      <c r="I31" s="172">
        <f>ROUND(E31*H31,2)</f>
        <v>0</v>
      </c>
      <c r="J31" s="171">
        <v>400</v>
      </c>
      <c r="K31" s="172">
        <f>ROUND(E31*J31,2)</f>
        <v>6165</v>
      </c>
      <c r="L31" s="172">
        <v>21</v>
      </c>
      <c r="M31" s="172">
        <f>G31*(1+L31/100)</f>
        <v>0</v>
      </c>
      <c r="N31" s="170">
        <v>0</v>
      </c>
      <c r="O31" s="170">
        <f>ROUND(E31*N31,2)</f>
        <v>0</v>
      </c>
      <c r="P31" s="170">
        <v>0</v>
      </c>
      <c r="Q31" s="170">
        <f>ROUND(E31*P31,2)</f>
        <v>0</v>
      </c>
      <c r="R31" s="172" t="s">
        <v>241</v>
      </c>
      <c r="S31" s="172" t="s">
        <v>133</v>
      </c>
      <c r="T31" s="173" t="s">
        <v>134</v>
      </c>
      <c r="U31" s="157">
        <v>0</v>
      </c>
      <c r="V31" s="157">
        <f>ROUND(E31*U31,2)</f>
        <v>0</v>
      </c>
      <c r="W31" s="157"/>
      <c r="X31" s="157" t="s">
        <v>232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233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>
      <c r="A32" s="3"/>
      <c r="B32" s="4"/>
      <c r="C32" s="17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AE32">
        <v>15</v>
      </c>
      <c r="AF32">
        <v>21</v>
      </c>
      <c r="AG32" t="s">
        <v>114</v>
      </c>
    </row>
    <row r="33" spans="1:33">
      <c r="A33" s="150"/>
      <c r="B33" s="151" t="s">
        <v>29</v>
      </c>
      <c r="C33" s="180"/>
      <c r="D33" s="152"/>
      <c r="E33" s="153"/>
      <c r="F33" s="153"/>
      <c r="G33" s="175">
        <f>G8+G12+G19+G23+G26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f>SUMIF(L7:L31,AE32,G7:G31)</f>
        <v>0</v>
      </c>
      <c r="AF33">
        <f>SUMIF(L7:L31,AF32,G7:G31)</f>
        <v>0</v>
      </c>
      <c r="AG33" t="s">
        <v>207</v>
      </c>
    </row>
    <row r="34" spans="1:33">
      <c r="C34" s="181"/>
      <c r="D34" s="10"/>
      <c r="AG34" t="s">
        <v>208</v>
      </c>
    </row>
    <row r="35" spans="1:33">
      <c r="D35" s="10"/>
    </row>
    <row r="36" spans="1:33">
      <c r="D36" s="10"/>
    </row>
    <row r="37" spans="1:33">
      <c r="D37" s="10"/>
    </row>
    <row r="38" spans="1:33">
      <c r="D38" s="10"/>
    </row>
    <row r="39" spans="1:33">
      <c r="D39" s="10"/>
    </row>
    <row r="40" spans="1:33">
      <c r="D40" s="10"/>
    </row>
    <row r="41" spans="1:33">
      <c r="D41" s="10"/>
    </row>
    <row r="42" spans="1:33">
      <c r="D42" s="10"/>
    </row>
    <row r="43" spans="1:33">
      <c r="D43" s="10"/>
    </row>
    <row r="44" spans="1:33">
      <c r="D44" s="10"/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0">
    <mergeCell ref="C16:G16"/>
    <mergeCell ref="C21:G21"/>
    <mergeCell ref="C25:G25"/>
    <mergeCell ref="C30:G30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12" sqref="F12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101</v>
      </c>
      <c r="B1" s="250"/>
      <c r="C1" s="250"/>
      <c r="D1" s="250"/>
      <c r="E1" s="250"/>
      <c r="F1" s="250"/>
      <c r="G1" s="250"/>
      <c r="AG1" t="s">
        <v>102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103</v>
      </c>
    </row>
    <row r="3" spans="1:60" ht="25.15" customHeight="1">
      <c r="A3" s="139" t="s">
        <v>8</v>
      </c>
      <c r="B3" s="49" t="s">
        <v>56</v>
      </c>
      <c r="C3" s="251" t="s">
        <v>57</v>
      </c>
      <c r="D3" s="252"/>
      <c r="E3" s="252"/>
      <c r="F3" s="252"/>
      <c r="G3" s="253"/>
      <c r="AC3" s="121" t="s">
        <v>103</v>
      </c>
      <c r="AG3" t="s">
        <v>104</v>
      </c>
    </row>
    <row r="4" spans="1:60" ht="25.15" customHeight="1">
      <c r="A4" s="140" t="s">
        <v>9</v>
      </c>
      <c r="B4" s="141" t="s">
        <v>58</v>
      </c>
      <c r="C4" s="254" t="s">
        <v>57</v>
      </c>
      <c r="D4" s="255"/>
      <c r="E4" s="255"/>
      <c r="F4" s="255"/>
      <c r="G4" s="256"/>
      <c r="AG4" t="s">
        <v>105</v>
      </c>
    </row>
    <row r="5" spans="1:60">
      <c r="D5" s="10"/>
    </row>
    <row r="6" spans="1:60" ht="38.25">
      <c r="A6" s="143" t="s">
        <v>106</v>
      </c>
      <c r="B6" s="145" t="s">
        <v>107</v>
      </c>
      <c r="C6" s="145" t="s">
        <v>108</v>
      </c>
      <c r="D6" s="144" t="s">
        <v>109</v>
      </c>
      <c r="E6" s="143" t="s">
        <v>110</v>
      </c>
      <c r="F6" s="142" t="s">
        <v>111</v>
      </c>
      <c r="G6" s="143" t="s">
        <v>29</v>
      </c>
      <c r="H6" s="146" t="s">
        <v>30</v>
      </c>
      <c r="I6" s="146" t="s">
        <v>112</v>
      </c>
      <c r="J6" s="146" t="s">
        <v>31</v>
      </c>
      <c r="K6" s="146" t="s">
        <v>113</v>
      </c>
      <c r="L6" s="146" t="s">
        <v>114</v>
      </c>
      <c r="M6" s="146" t="s">
        <v>115</v>
      </c>
      <c r="N6" s="146" t="s">
        <v>116</v>
      </c>
      <c r="O6" s="146" t="s">
        <v>117</v>
      </c>
      <c r="P6" s="146" t="s">
        <v>118</v>
      </c>
      <c r="Q6" s="146" t="s">
        <v>119</v>
      </c>
      <c r="R6" s="146" t="s">
        <v>120</v>
      </c>
      <c r="S6" s="146" t="s">
        <v>121</v>
      </c>
      <c r="T6" s="146" t="s">
        <v>122</v>
      </c>
      <c r="U6" s="146" t="s">
        <v>123</v>
      </c>
      <c r="V6" s="146" t="s">
        <v>124</v>
      </c>
      <c r="W6" s="146" t="s">
        <v>125</v>
      </c>
      <c r="X6" s="146" t="s">
        <v>126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127</v>
      </c>
      <c r="B8" s="162" t="s">
        <v>88</v>
      </c>
      <c r="C8" s="176" t="s">
        <v>89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21209.13</v>
      </c>
      <c r="J8" s="165"/>
      <c r="K8" s="165">
        <f>SUM(K9:K10)</f>
        <v>26140.87</v>
      </c>
      <c r="L8" s="165"/>
      <c r="M8" s="165">
        <f>SUM(M9:M10)</f>
        <v>0</v>
      </c>
      <c r="N8" s="164"/>
      <c r="O8" s="164">
        <f>SUM(O9:O10)</f>
        <v>16.010000000000002</v>
      </c>
      <c r="P8" s="164"/>
      <c r="Q8" s="164">
        <f>SUM(Q9:Q10)</f>
        <v>0</v>
      </c>
      <c r="R8" s="165"/>
      <c r="S8" s="165"/>
      <c r="T8" s="166"/>
      <c r="U8" s="160"/>
      <c r="V8" s="160">
        <f>SUM(V9:V10)</f>
        <v>45.26</v>
      </c>
      <c r="W8" s="160"/>
      <c r="X8" s="160"/>
      <c r="AG8" t="s">
        <v>128</v>
      </c>
    </row>
    <row r="9" spans="1:60" outlineLevel="1">
      <c r="A9" s="167">
        <v>1</v>
      </c>
      <c r="B9" s="168" t="s">
        <v>242</v>
      </c>
      <c r="C9" s="177" t="s">
        <v>243</v>
      </c>
      <c r="D9" s="169" t="s">
        <v>192</v>
      </c>
      <c r="E9" s="170">
        <v>1</v>
      </c>
      <c r="F9" s="171"/>
      <c r="G9" s="172">
        <f>ROUND(E9*F9,2)</f>
        <v>0</v>
      </c>
      <c r="H9" s="171">
        <v>21209.13</v>
      </c>
      <c r="I9" s="172">
        <f>ROUND(E9*H9,2)</f>
        <v>21209.13</v>
      </c>
      <c r="J9" s="171">
        <v>26140.87</v>
      </c>
      <c r="K9" s="172">
        <f>ROUND(E9*J9,2)</f>
        <v>26140.87</v>
      </c>
      <c r="L9" s="172">
        <v>21</v>
      </c>
      <c r="M9" s="172">
        <f>G9*(1+L9/100)</f>
        <v>0</v>
      </c>
      <c r="N9" s="170">
        <v>16.01276</v>
      </c>
      <c r="O9" s="170">
        <f>ROUND(E9*N9,2)</f>
        <v>16.010000000000002</v>
      </c>
      <c r="P9" s="170">
        <v>0</v>
      </c>
      <c r="Q9" s="170">
        <f>ROUND(E9*P9,2)</f>
        <v>0</v>
      </c>
      <c r="R9" s="172" t="s">
        <v>163</v>
      </c>
      <c r="S9" s="172" t="s">
        <v>133</v>
      </c>
      <c r="T9" s="173" t="s">
        <v>134</v>
      </c>
      <c r="U9" s="157">
        <v>45.262</v>
      </c>
      <c r="V9" s="157">
        <f>ROUND(E9*U9,2)</f>
        <v>45.26</v>
      </c>
      <c r="W9" s="157"/>
      <c r="X9" s="157" t="s">
        <v>135</v>
      </c>
      <c r="Y9" s="147"/>
      <c r="Z9" s="147"/>
      <c r="AA9" s="147"/>
      <c r="AB9" s="147"/>
      <c r="AC9" s="147"/>
      <c r="AD9" s="147"/>
      <c r="AE9" s="147"/>
      <c r="AF9" s="147"/>
      <c r="AG9" s="147" t="s">
        <v>136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2.5" outlineLevel="1">
      <c r="A10" s="154"/>
      <c r="B10" s="155"/>
      <c r="C10" s="246" t="s">
        <v>244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138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dlažba dna jímky z lomového kamene tl. 25 cm, do lože z cementové malty, vyplnění spár a vyspárování dlažby dna jímky cementovou maltou, vyspárování zdiva z lomového kamene cementovou maltou,</v>
      </c>
      <c r="BB10" s="147"/>
      <c r="BC10" s="147"/>
      <c r="BD10" s="147"/>
      <c r="BE10" s="147"/>
      <c r="BF10" s="147"/>
      <c r="BG10" s="147"/>
      <c r="BH10" s="147"/>
    </row>
    <row r="11" spans="1:60">
      <c r="A11" s="161" t="s">
        <v>127</v>
      </c>
      <c r="B11" s="162" t="s">
        <v>94</v>
      </c>
      <c r="C11" s="176" t="s">
        <v>95</v>
      </c>
      <c r="D11" s="163"/>
      <c r="E11" s="164"/>
      <c r="F11" s="165"/>
      <c r="G11" s="165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1273.01</v>
      </c>
      <c r="L11" s="165"/>
      <c r="M11" s="165">
        <f>SUM(M12:M13)</f>
        <v>0</v>
      </c>
      <c r="N11" s="164"/>
      <c r="O11" s="164">
        <f>SUM(O12:O13)</f>
        <v>0</v>
      </c>
      <c r="P11" s="164"/>
      <c r="Q11" s="164">
        <f>SUM(Q12:Q13)</f>
        <v>0</v>
      </c>
      <c r="R11" s="165"/>
      <c r="S11" s="165"/>
      <c r="T11" s="166"/>
      <c r="U11" s="160"/>
      <c r="V11" s="160">
        <f>SUM(V12:V13)</f>
        <v>0.32</v>
      </c>
      <c r="W11" s="160"/>
      <c r="X11" s="160"/>
      <c r="AG11" t="s">
        <v>128</v>
      </c>
    </row>
    <row r="12" spans="1:60" outlineLevel="1">
      <c r="A12" s="167">
        <v>2</v>
      </c>
      <c r="B12" s="168" t="s">
        <v>201</v>
      </c>
      <c r="C12" s="177" t="s">
        <v>202</v>
      </c>
      <c r="D12" s="169" t="s">
        <v>203</v>
      </c>
      <c r="E12" s="170">
        <v>16.01276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79.5</v>
      </c>
      <c r="K12" s="172">
        <f>ROUND(E12*J12,2)</f>
        <v>1273.01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163</v>
      </c>
      <c r="S12" s="172" t="s">
        <v>133</v>
      </c>
      <c r="T12" s="173" t="s">
        <v>134</v>
      </c>
      <c r="U12" s="157">
        <v>0.02</v>
      </c>
      <c r="V12" s="157">
        <f>ROUND(E12*U12,2)</f>
        <v>0.32</v>
      </c>
      <c r="W12" s="157"/>
      <c r="X12" s="157" t="s">
        <v>204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205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206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138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>
      <c r="A14" s="3"/>
      <c r="B14" s="4"/>
      <c r="C14" s="179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v>15</v>
      </c>
      <c r="AF14">
        <v>21</v>
      </c>
      <c r="AG14" t="s">
        <v>114</v>
      </c>
    </row>
    <row r="15" spans="1:60">
      <c r="A15" s="150"/>
      <c r="B15" s="151" t="s">
        <v>29</v>
      </c>
      <c r="C15" s="180"/>
      <c r="D15" s="152"/>
      <c r="E15" s="153"/>
      <c r="F15" s="153"/>
      <c r="G15" s="175">
        <f>G8+G11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f>SUMIF(L7:L13,AE14,G7:G13)</f>
        <v>0</v>
      </c>
      <c r="AF15">
        <f>SUMIF(L7:L13,AF14,G7:G13)</f>
        <v>0</v>
      </c>
      <c r="AG15" t="s">
        <v>207</v>
      </c>
    </row>
    <row r="16" spans="1:60">
      <c r="C16" s="181"/>
      <c r="D16" s="10"/>
      <c r="AG16" t="s">
        <v>208</v>
      </c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6"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7" activePane="bottomLeft" state="frozen"/>
      <selection pane="bottomLeft" activeCell="F43" sqref="F43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101</v>
      </c>
      <c r="B1" s="250"/>
      <c r="C1" s="250"/>
      <c r="D1" s="250"/>
      <c r="E1" s="250"/>
      <c r="F1" s="250"/>
      <c r="G1" s="250"/>
      <c r="AG1" t="s">
        <v>102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103</v>
      </c>
    </row>
    <row r="3" spans="1:60" ht="25.15" customHeight="1">
      <c r="A3" s="139" t="s">
        <v>8</v>
      </c>
      <c r="B3" s="49" t="s">
        <v>59</v>
      </c>
      <c r="C3" s="251" t="s">
        <v>60</v>
      </c>
      <c r="D3" s="252"/>
      <c r="E3" s="252"/>
      <c r="F3" s="252"/>
      <c r="G3" s="253"/>
      <c r="AC3" s="121" t="s">
        <v>103</v>
      </c>
      <c r="AG3" t="s">
        <v>104</v>
      </c>
    </row>
    <row r="4" spans="1:60" ht="25.15" customHeight="1">
      <c r="A4" s="140" t="s">
        <v>9</v>
      </c>
      <c r="B4" s="141" t="s">
        <v>61</v>
      </c>
      <c r="C4" s="254" t="s">
        <v>60</v>
      </c>
      <c r="D4" s="255"/>
      <c r="E4" s="255"/>
      <c r="F4" s="255"/>
      <c r="G4" s="256"/>
      <c r="AG4" t="s">
        <v>105</v>
      </c>
    </row>
    <row r="5" spans="1:60">
      <c r="D5" s="10"/>
    </row>
    <row r="6" spans="1:60" ht="38.25">
      <c r="A6" s="143" t="s">
        <v>106</v>
      </c>
      <c r="B6" s="145" t="s">
        <v>107</v>
      </c>
      <c r="C6" s="145" t="s">
        <v>108</v>
      </c>
      <c r="D6" s="144" t="s">
        <v>109</v>
      </c>
      <c r="E6" s="143" t="s">
        <v>110</v>
      </c>
      <c r="F6" s="142" t="s">
        <v>111</v>
      </c>
      <c r="G6" s="143" t="s">
        <v>29</v>
      </c>
      <c r="H6" s="146" t="s">
        <v>30</v>
      </c>
      <c r="I6" s="146" t="s">
        <v>112</v>
      </c>
      <c r="J6" s="146" t="s">
        <v>31</v>
      </c>
      <c r="K6" s="146" t="s">
        <v>113</v>
      </c>
      <c r="L6" s="146" t="s">
        <v>114</v>
      </c>
      <c r="M6" s="146" t="s">
        <v>115</v>
      </c>
      <c r="N6" s="146" t="s">
        <v>116</v>
      </c>
      <c r="O6" s="146" t="s">
        <v>117</v>
      </c>
      <c r="P6" s="146" t="s">
        <v>118</v>
      </c>
      <c r="Q6" s="146" t="s">
        <v>119</v>
      </c>
      <c r="R6" s="146" t="s">
        <v>120</v>
      </c>
      <c r="S6" s="146" t="s">
        <v>121</v>
      </c>
      <c r="T6" s="146" t="s">
        <v>122</v>
      </c>
      <c r="U6" s="146" t="s">
        <v>123</v>
      </c>
      <c r="V6" s="146" t="s">
        <v>124</v>
      </c>
      <c r="W6" s="146" t="s">
        <v>125</v>
      </c>
      <c r="X6" s="146" t="s">
        <v>126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127</v>
      </c>
      <c r="B8" s="162" t="s">
        <v>49</v>
      </c>
      <c r="C8" s="176" t="s">
        <v>85</v>
      </c>
      <c r="D8" s="163"/>
      <c r="E8" s="164"/>
      <c r="F8" s="165"/>
      <c r="G8" s="165">
        <f>SUMIF(AG9:AG28,"&lt;&gt;NOR",G9:G28)</f>
        <v>0</v>
      </c>
      <c r="H8" s="165"/>
      <c r="I8" s="165">
        <f>SUM(I9:I28)</f>
        <v>0</v>
      </c>
      <c r="J8" s="165"/>
      <c r="K8" s="165">
        <f>SUM(K9:K28)</f>
        <v>45503.25</v>
      </c>
      <c r="L8" s="165"/>
      <c r="M8" s="165">
        <f>SUM(M9:M28)</f>
        <v>0</v>
      </c>
      <c r="N8" s="164"/>
      <c r="O8" s="164">
        <f>SUM(O9:O28)</f>
        <v>0</v>
      </c>
      <c r="P8" s="164"/>
      <c r="Q8" s="164">
        <f>SUM(Q9:Q28)</f>
        <v>0</v>
      </c>
      <c r="R8" s="165"/>
      <c r="S8" s="165"/>
      <c r="T8" s="166"/>
      <c r="U8" s="160"/>
      <c r="V8" s="160">
        <f>SUM(V9:V28)</f>
        <v>18.690000000000001</v>
      </c>
      <c r="W8" s="160"/>
      <c r="X8" s="160"/>
      <c r="AG8" t="s">
        <v>128</v>
      </c>
    </row>
    <row r="9" spans="1:60" outlineLevel="1">
      <c r="A9" s="167">
        <v>1</v>
      </c>
      <c r="B9" s="168" t="s">
        <v>245</v>
      </c>
      <c r="C9" s="177" t="s">
        <v>246</v>
      </c>
      <c r="D9" s="169" t="s">
        <v>131</v>
      </c>
      <c r="E9" s="170">
        <v>32.5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242</v>
      </c>
      <c r="K9" s="172">
        <f>ROUND(E9*J9,2)</f>
        <v>7865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132</v>
      </c>
      <c r="S9" s="172" t="s">
        <v>133</v>
      </c>
      <c r="T9" s="173" t="s">
        <v>134</v>
      </c>
      <c r="U9" s="157">
        <v>0.42199999999999999</v>
      </c>
      <c r="V9" s="157">
        <f>ROUND(E9*U9,2)</f>
        <v>13.72</v>
      </c>
      <c r="W9" s="157"/>
      <c r="X9" s="157" t="s">
        <v>135</v>
      </c>
      <c r="Y9" s="147"/>
      <c r="Z9" s="147"/>
      <c r="AA9" s="147"/>
      <c r="AB9" s="147"/>
      <c r="AC9" s="147"/>
      <c r="AD9" s="147"/>
      <c r="AE9" s="147"/>
      <c r="AF9" s="147"/>
      <c r="AG9" s="147" t="s">
        <v>136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137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138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247</v>
      </c>
      <c r="D11" s="158"/>
      <c r="E11" s="159">
        <v>32.5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141</v>
      </c>
      <c r="C12" s="177" t="s">
        <v>142</v>
      </c>
      <c r="D12" s="169" t="s">
        <v>131</v>
      </c>
      <c r="E12" s="170">
        <v>32.5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51.2</v>
      </c>
      <c r="K12" s="172">
        <f>ROUND(E12*J12,2)</f>
        <v>1664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132</v>
      </c>
      <c r="S12" s="172" t="s">
        <v>133</v>
      </c>
      <c r="T12" s="173" t="s">
        <v>134</v>
      </c>
      <c r="U12" s="157">
        <v>8.7999999999999995E-2</v>
      </c>
      <c r="V12" s="157">
        <f>ROUND(E12*U12,2)</f>
        <v>2.86</v>
      </c>
      <c r="W12" s="157"/>
      <c r="X12" s="157" t="s">
        <v>135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136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137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138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248</v>
      </c>
      <c r="D14" s="158"/>
      <c r="E14" s="159">
        <v>32.5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140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>
      <c r="A15" s="167">
        <v>3</v>
      </c>
      <c r="B15" s="168" t="s">
        <v>144</v>
      </c>
      <c r="C15" s="177" t="s">
        <v>145</v>
      </c>
      <c r="D15" s="169" t="s">
        <v>131</v>
      </c>
      <c r="E15" s="170">
        <v>32.5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296.5</v>
      </c>
      <c r="K15" s="172">
        <f>ROUND(E15*J15,2)</f>
        <v>9636.25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132</v>
      </c>
      <c r="S15" s="172" t="s">
        <v>133</v>
      </c>
      <c r="T15" s="173" t="s">
        <v>134</v>
      </c>
      <c r="U15" s="157">
        <v>1.0999999999999999E-2</v>
      </c>
      <c r="V15" s="157">
        <f>ROUND(E15*U15,2)</f>
        <v>0.36</v>
      </c>
      <c r="W15" s="157"/>
      <c r="X15" s="157" t="s">
        <v>135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136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146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138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248</v>
      </c>
      <c r="D17" s="158"/>
      <c r="E17" s="159">
        <v>32.5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140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147</v>
      </c>
      <c r="C18" s="177" t="s">
        <v>148</v>
      </c>
      <c r="D18" s="169" t="s">
        <v>131</v>
      </c>
      <c r="E18" s="170">
        <v>325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23.9</v>
      </c>
      <c r="K18" s="172">
        <f>ROUND(E18*J18,2)</f>
        <v>7767.5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132</v>
      </c>
      <c r="S18" s="172" t="s">
        <v>133</v>
      </c>
      <c r="T18" s="173" t="s">
        <v>134</v>
      </c>
      <c r="U18" s="157">
        <v>0</v>
      </c>
      <c r="V18" s="157">
        <f>ROUND(E18*U18,2)</f>
        <v>0</v>
      </c>
      <c r="W18" s="157"/>
      <c r="X18" s="157" t="s">
        <v>135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136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246" t="s">
        <v>146</v>
      </c>
      <c r="D19" s="247"/>
      <c r="E19" s="247"/>
      <c r="F19" s="247"/>
      <c r="G19" s="24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138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178" t="s">
        <v>249</v>
      </c>
      <c r="D20" s="158"/>
      <c r="E20" s="159">
        <v>325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140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outlineLevel="1">
      <c r="A21" s="167">
        <v>5</v>
      </c>
      <c r="B21" s="168" t="s">
        <v>150</v>
      </c>
      <c r="C21" s="177" t="s">
        <v>151</v>
      </c>
      <c r="D21" s="169" t="s">
        <v>131</v>
      </c>
      <c r="E21" s="170">
        <v>32.5</v>
      </c>
      <c r="F21" s="171"/>
      <c r="G21" s="172">
        <f>ROUND(E21*F21,2)</f>
        <v>0</v>
      </c>
      <c r="H21" s="171">
        <v>0</v>
      </c>
      <c r="I21" s="172">
        <f>ROUND(E21*H21,2)</f>
        <v>0</v>
      </c>
      <c r="J21" s="171">
        <v>18.899999999999999</v>
      </c>
      <c r="K21" s="172">
        <f>ROUND(E21*J21,2)</f>
        <v>614.25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0</v>
      </c>
      <c r="Q21" s="170">
        <f>ROUND(E21*P21,2)</f>
        <v>0</v>
      </c>
      <c r="R21" s="172" t="s">
        <v>132</v>
      </c>
      <c r="S21" s="172" t="s">
        <v>133</v>
      </c>
      <c r="T21" s="173" t="s">
        <v>134</v>
      </c>
      <c r="U21" s="157">
        <v>8.9999999999999993E-3</v>
      </c>
      <c r="V21" s="157">
        <f>ROUND(E21*U21,2)</f>
        <v>0.28999999999999998</v>
      </c>
      <c r="W21" s="157"/>
      <c r="X21" s="157" t="s">
        <v>135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136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248</v>
      </c>
      <c r="D22" s="158"/>
      <c r="E22" s="159">
        <v>32.5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140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67">
        <v>6</v>
      </c>
      <c r="B23" s="168" t="s">
        <v>152</v>
      </c>
      <c r="C23" s="177" t="s">
        <v>153</v>
      </c>
      <c r="D23" s="169" t="s">
        <v>154</v>
      </c>
      <c r="E23" s="170">
        <v>81.25</v>
      </c>
      <c r="F23" s="171"/>
      <c r="G23" s="172">
        <f>ROUND(E23*F23,2)</f>
        <v>0</v>
      </c>
      <c r="H23" s="171">
        <v>0</v>
      </c>
      <c r="I23" s="172">
        <f>ROUND(E23*H23,2)</f>
        <v>0</v>
      </c>
      <c r="J23" s="171">
        <v>15.8</v>
      </c>
      <c r="K23" s="172">
        <f>ROUND(E23*J23,2)</f>
        <v>1283.75</v>
      </c>
      <c r="L23" s="172">
        <v>21</v>
      </c>
      <c r="M23" s="172">
        <f>G23*(1+L23/100)</f>
        <v>0</v>
      </c>
      <c r="N23" s="170">
        <v>0</v>
      </c>
      <c r="O23" s="170">
        <f>ROUND(E23*N23,2)</f>
        <v>0</v>
      </c>
      <c r="P23" s="170">
        <v>0</v>
      </c>
      <c r="Q23" s="170">
        <f>ROUND(E23*P23,2)</f>
        <v>0</v>
      </c>
      <c r="R23" s="172" t="s">
        <v>132</v>
      </c>
      <c r="S23" s="172" t="s">
        <v>133</v>
      </c>
      <c r="T23" s="173" t="s">
        <v>134</v>
      </c>
      <c r="U23" s="157">
        <v>1.7999999999999999E-2</v>
      </c>
      <c r="V23" s="157">
        <f>ROUND(E23*U23,2)</f>
        <v>1.46</v>
      </c>
      <c r="W23" s="157"/>
      <c r="X23" s="157" t="s">
        <v>135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136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54"/>
      <c r="B24" s="155"/>
      <c r="C24" s="246" t="s">
        <v>155</v>
      </c>
      <c r="D24" s="247"/>
      <c r="E24" s="247"/>
      <c r="F24" s="247"/>
      <c r="G24" s="24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138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178" t="s">
        <v>250</v>
      </c>
      <c r="D25" s="158"/>
      <c r="E25" s="159">
        <v>81.25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140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67">
        <v>7</v>
      </c>
      <c r="B26" s="168" t="s">
        <v>157</v>
      </c>
      <c r="C26" s="177" t="s">
        <v>158</v>
      </c>
      <c r="D26" s="169" t="s">
        <v>131</v>
      </c>
      <c r="E26" s="170">
        <v>32.5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513</v>
      </c>
      <c r="K26" s="172">
        <f>ROUND(E26*J26,2)</f>
        <v>16672.5</v>
      </c>
      <c r="L26" s="172">
        <v>21</v>
      </c>
      <c r="M26" s="172">
        <f>G26*(1+L26/100)</f>
        <v>0</v>
      </c>
      <c r="N26" s="170">
        <v>0</v>
      </c>
      <c r="O26" s="170">
        <f>ROUND(E26*N26,2)</f>
        <v>0</v>
      </c>
      <c r="P26" s="170">
        <v>0</v>
      </c>
      <c r="Q26" s="170">
        <f>ROUND(E26*P26,2)</f>
        <v>0</v>
      </c>
      <c r="R26" s="172" t="s">
        <v>132</v>
      </c>
      <c r="S26" s="172" t="s">
        <v>133</v>
      </c>
      <c r="T26" s="173" t="s">
        <v>134</v>
      </c>
      <c r="U26" s="157">
        <v>0</v>
      </c>
      <c r="V26" s="157">
        <f>ROUND(E26*U26,2)</f>
        <v>0</v>
      </c>
      <c r="W26" s="157"/>
      <c r="X26" s="157" t="s">
        <v>135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136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48" t="s">
        <v>159</v>
      </c>
      <c r="D27" s="249"/>
      <c r="E27" s="249"/>
      <c r="F27" s="249"/>
      <c r="G27" s="249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160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248</v>
      </c>
      <c r="D28" s="158"/>
      <c r="E28" s="159">
        <v>32.5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140</v>
      </c>
      <c r="AH28" s="147">
        <v>5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>
      <c r="A29" s="161" t="s">
        <v>127</v>
      </c>
      <c r="B29" s="162" t="s">
        <v>61</v>
      </c>
      <c r="C29" s="176" t="s">
        <v>87</v>
      </c>
      <c r="D29" s="163"/>
      <c r="E29" s="164"/>
      <c r="F29" s="165"/>
      <c r="G29" s="165">
        <f>SUMIF(AG30:AG41,"&lt;&gt;NOR",G30:G41)</f>
        <v>0</v>
      </c>
      <c r="H29" s="165"/>
      <c r="I29" s="165">
        <f>SUM(I30:I41)</f>
        <v>75715.259999999995</v>
      </c>
      <c r="J29" s="165"/>
      <c r="K29" s="165">
        <f>SUM(K30:K41)</f>
        <v>7411.6399999999994</v>
      </c>
      <c r="L29" s="165"/>
      <c r="M29" s="165">
        <f>SUM(M30:M41)</f>
        <v>0</v>
      </c>
      <c r="N29" s="164"/>
      <c r="O29" s="164">
        <f>SUM(O30:O41)</f>
        <v>79.52</v>
      </c>
      <c r="P29" s="164"/>
      <c r="Q29" s="164">
        <f>SUM(Q30:Q41)</f>
        <v>0</v>
      </c>
      <c r="R29" s="165"/>
      <c r="S29" s="165"/>
      <c r="T29" s="166"/>
      <c r="U29" s="160"/>
      <c r="V29" s="160">
        <f>SUM(V30:V41)</f>
        <v>6.17</v>
      </c>
      <c r="W29" s="160"/>
      <c r="X29" s="160"/>
      <c r="AG29" t="s">
        <v>128</v>
      </c>
    </row>
    <row r="30" spans="1:60" outlineLevel="1">
      <c r="A30" s="167">
        <v>8</v>
      </c>
      <c r="B30" s="168" t="s">
        <v>166</v>
      </c>
      <c r="C30" s="177" t="s">
        <v>167</v>
      </c>
      <c r="D30" s="169" t="s">
        <v>154</v>
      </c>
      <c r="E30" s="170">
        <v>81.25</v>
      </c>
      <c r="F30" s="171"/>
      <c r="G30" s="172">
        <f>ROUND(E30*F30,2)</f>
        <v>0</v>
      </c>
      <c r="H30" s="171">
        <v>176.02</v>
      </c>
      <c r="I30" s="172">
        <f>ROUND(E30*H30,2)</f>
        <v>14301.63</v>
      </c>
      <c r="J30" s="171">
        <v>29.48</v>
      </c>
      <c r="K30" s="172">
        <f>ROUND(E30*J30,2)</f>
        <v>2395.25</v>
      </c>
      <c r="L30" s="172">
        <v>21</v>
      </c>
      <c r="M30" s="172">
        <f>G30*(1+L30/100)</f>
        <v>0</v>
      </c>
      <c r="N30" s="170">
        <v>0.32250000000000001</v>
      </c>
      <c r="O30" s="170">
        <f>ROUND(E30*N30,2)</f>
        <v>26.2</v>
      </c>
      <c r="P30" s="170">
        <v>0</v>
      </c>
      <c r="Q30" s="170">
        <f>ROUND(E30*P30,2)</f>
        <v>0</v>
      </c>
      <c r="R30" s="172" t="s">
        <v>163</v>
      </c>
      <c r="S30" s="172" t="s">
        <v>133</v>
      </c>
      <c r="T30" s="173" t="s">
        <v>134</v>
      </c>
      <c r="U30" s="157">
        <v>2.5999999999999999E-2</v>
      </c>
      <c r="V30" s="157">
        <f>ROUND(E30*U30,2)</f>
        <v>2.11</v>
      </c>
      <c r="W30" s="157"/>
      <c r="X30" s="157" t="s">
        <v>135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136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46" t="s">
        <v>168</v>
      </c>
      <c r="D31" s="247"/>
      <c r="E31" s="247"/>
      <c r="F31" s="247"/>
      <c r="G31" s="24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138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54"/>
      <c r="B32" s="155"/>
      <c r="C32" s="178" t="s">
        <v>251</v>
      </c>
      <c r="D32" s="158"/>
      <c r="E32" s="159">
        <v>81.25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140</v>
      </c>
      <c r="AH32" s="147">
        <v>5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>
      <c r="A33" s="167">
        <v>9</v>
      </c>
      <c r="B33" s="168" t="s">
        <v>170</v>
      </c>
      <c r="C33" s="177" t="s">
        <v>171</v>
      </c>
      <c r="D33" s="169" t="s">
        <v>154</v>
      </c>
      <c r="E33" s="170">
        <v>81.25</v>
      </c>
      <c r="F33" s="171"/>
      <c r="G33" s="172">
        <f>ROUND(E33*F33,2)</f>
        <v>0</v>
      </c>
      <c r="H33" s="171">
        <v>258.95999999999998</v>
      </c>
      <c r="I33" s="172">
        <f>ROUND(E33*H33,2)</f>
        <v>21040.5</v>
      </c>
      <c r="J33" s="171">
        <v>36.54</v>
      </c>
      <c r="K33" s="172">
        <f>ROUND(E33*J33,2)</f>
        <v>2968.88</v>
      </c>
      <c r="L33" s="172">
        <v>21</v>
      </c>
      <c r="M33" s="172">
        <f>G33*(1+L33/100)</f>
        <v>0</v>
      </c>
      <c r="N33" s="170">
        <v>0.57499999999999996</v>
      </c>
      <c r="O33" s="170">
        <f>ROUND(E33*N33,2)</f>
        <v>46.72</v>
      </c>
      <c r="P33" s="170">
        <v>0</v>
      </c>
      <c r="Q33" s="170">
        <f>ROUND(E33*P33,2)</f>
        <v>0</v>
      </c>
      <c r="R33" s="172" t="s">
        <v>163</v>
      </c>
      <c r="S33" s="172" t="s">
        <v>133</v>
      </c>
      <c r="T33" s="173" t="s">
        <v>134</v>
      </c>
      <c r="U33" s="157">
        <v>2.7E-2</v>
      </c>
      <c r="V33" s="157">
        <f>ROUND(E33*U33,2)</f>
        <v>2.19</v>
      </c>
      <c r="W33" s="157"/>
      <c r="X33" s="157" t="s">
        <v>135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136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54"/>
      <c r="B34" s="155"/>
      <c r="C34" s="178" t="s">
        <v>252</v>
      </c>
      <c r="D34" s="158"/>
      <c r="E34" s="159">
        <v>81.25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140</v>
      </c>
      <c r="AH34" s="147">
        <v>5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2.5" outlineLevel="1">
      <c r="A35" s="167">
        <v>10</v>
      </c>
      <c r="B35" s="168" t="s">
        <v>176</v>
      </c>
      <c r="C35" s="177" t="s">
        <v>177</v>
      </c>
      <c r="D35" s="169" t="s">
        <v>154</v>
      </c>
      <c r="E35" s="170">
        <v>81.25</v>
      </c>
      <c r="F35" s="171"/>
      <c r="G35" s="172">
        <f>ROUND(E35*F35,2)</f>
        <v>0</v>
      </c>
      <c r="H35" s="171">
        <v>12.61</v>
      </c>
      <c r="I35" s="172">
        <f>ROUND(E35*H35,2)</f>
        <v>1024.56</v>
      </c>
      <c r="J35" s="171">
        <v>5.99</v>
      </c>
      <c r="K35" s="172">
        <f>ROUND(E35*J35,2)</f>
        <v>486.69</v>
      </c>
      <c r="L35" s="172">
        <v>21</v>
      </c>
      <c r="M35" s="172">
        <f>G35*(1+L35/100)</f>
        <v>0</v>
      </c>
      <c r="N35" s="170">
        <v>2.111E-2</v>
      </c>
      <c r="O35" s="170">
        <f>ROUND(E35*N35,2)</f>
        <v>1.72</v>
      </c>
      <c r="P35" s="170">
        <v>0</v>
      </c>
      <c r="Q35" s="170">
        <f>ROUND(E35*P35,2)</f>
        <v>0</v>
      </c>
      <c r="R35" s="172" t="s">
        <v>163</v>
      </c>
      <c r="S35" s="172" t="s">
        <v>133</v>
      </c>
      <c r="T35" s="173" t="s">
        <v>134</v>
      </c>
      <c r="U35" s="157">
        <v>5.0000000000000001E-3</v>
      </c>
      <c r="V35" s="157">
        <f>ROUND(E35*U35,2)</f>
        <v>0.41</v>
      </c>
      <c r="W35" s="157"/>
      <c r="X35" s="157" t="s">
        <v>135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136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54"/>
      <c r="B36" s="155"/>
      <c r="C36" s="178" t="s">
        <v>252</v>
      </c>
      <c r="D36" s="158"/>
      <c r="E36" s="159">
        <v>81.25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140</v>
      </c>
      <c r="AH36" s="147">
        <v>5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67">
        <v>11</v>
      </c>
      <c r="B37" s="168" t="s">
        <v>179</v>
      </c>
      <c r="C37" s="177" t="s">
        <v>180</v>
      </c>
      <c r="D37" s="169" t="s">
        <v>154</v>
      </c>
      <c r="E37" s="170">
        <v>81.25</v>
      </c>
      <c r="F37" s="171"/>
      <c r="G37" s="172">
        <f>ROUND(E37*F37,2)</f>
        <v>0</v>
      </c>
      <c r="H37" s="171">
        <v>297.95</v>
      </c>
      <c r="I37" s="172">
        <f>ROUND(E37*H37,2)</f>
        <v>24208.44</v>
      </c>
      <c r="J37" s="171">
        <v>2.5499999999999998</v>
      </c>
      <c r="K37" s="172">
        <f>ROUND(E37*J37,2)</f>
        <v>207.19</v>
      </c>
      <c r="L37" s="172">
        <v>21</v>
      </c>
      <c r="M37" s="172">
        <f>G37*(1+L37/100)</f>
        <v>0</v>
      </c>
      <c r="N37" s="170">
        <v>7.0699999999999999E-3</v>
      </c>
      <c r="O37" s="170">
        <f>ROUND(E37*N37,2)</f>
        <v>0.56999999999999995</v>
      </c>
      <c r="P37" s="170">
        <v>0</v>
      </c>
      <c r="Q37" s="170">
        <f>ROUND(E37*P37,2)</f>
        <v>0</v>
      </c>
      <c r="R37" s="172" t="s">
        <v>163</v>
      </c>
      <c r="S37" s="172" t="s">
        <v>133</v>
      </c>
      <c r="T37" s="173" t="s">
        <v>134</v>
      </c>
      <c r="U37" s="157">
        <v>2E-3</v>
      </c>
      <c r="V37" s="157">
        <f>ROUND(E37*U37,2)</f>
        <v>0.16</v>
      </c>
      <c r="W37" s="157"/>
      <c r="X37" s="157" t="s">
        <v>135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136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54"/>
      <c r="B38" s="155"/>
      <c r="C38" s="178" t="s">
        <v>253</v>
      </c>
      <c r="D38" s="158"/>
      <c r="E38" s="159">
        <v>81.25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140</v>
      </c>
      <c r="AH38" s="147">
        <v>5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2.5" outlineLevel="1">
      <c r="A39" s="167">
        <v>12</v>
      </c>
      <c r="B39" s="168" t="s">
        <v>182</v>
      </c>
      <c r="C39" s="177" t="s">
        <v>183</v>
      </c>
      <c r="D39" s="169" t="s">
        <v>154</v>
      </c>
      <c r="E39" s="170">
        <v>162.5</v>
      </c>
      <c r="F39" s="171"/>
      <c r="G39" s="172">
        <f>ROUND(E39*F39,2)</f>
        <v>0</v>
      </c>
      <c r="H39" s="171">
        <v>93.17</v>
      </c>
      <c r="I39" s="172">
        <f>ROUND(E39*H39,2)</f>
        <v>15140.13</v>
      </c>
      <c r="J39" s="171">
        <v>8.33</v>
      </c>
      <c r="K39" s="172">
        <f>ROUND(E39*J39,2)</f>
        <v>1353.63</v>
      </c>
      <c r="L39" s="172">
        <v>21</v>
      </c>
      <c r="M39" s="172">
        <f>G39*(1+L39/100)</f>
        <v>0</v>
      </c>
      <c r="N39" s="170">
        <v>2.6530000000000001E-2</v>
      </c>
      <c r="O39" s="170">
        <f>ROUND(E39*N39,2)</f>
        <v>4.3099999999999996</v>
      </c>
      <c r="P39" s="170">
        <v>0</v>
      </c>
      <c r="Q39" s="170">
        <f>ROUND(E39*P39,2)</f>
        <v>0</v>
      </c>
      <c r="R39" s="172" t="s">
        <v>163</v>
      </c>
      <c r="S39" s="172" t="s">
        <v>133</v>
      </c>
      <c r="T39" s="173" t="s">
        <v>134</v>
      </c>
      <c r="U39" s="157">
        <v>8.0000000000000002E-3</v>
      </c>
      <c r="V39" s="157">
        <f>ROUND(E39*U39,2)</f>
        <v>1.3</v>
      </c>
      <c r="W39" s="157"/>
      <c r="X39" s="157" t="s">
        <v>135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136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>
      <c r="A40" s="154"/>
      <c r="B40" s="155"/>
      <c r="C40" s="246" t="s">
        <v>184</v>
      </c>
      <c r="D40" s="247"/>
      <c r="E40" s="247"/>
      <c r="F40" s="247"/>
      <c r="G40" s="24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47"/>
      <c r="Z40" s="147"/>
      <c r="AA40" s="147"/>
      <c r="AB40" s="147"/>
      <c r="AC40" s="147"/>
      <c r="AD40" s="147"/>
      <c r="AE40" s="147"/>
      <c r="AF40" s="147"/>
      <c r="AG40" s="147" t="s">
        <v>138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>
      <c r="A41" s="154"/>
      <c r="B41" s="155"/>
      <c r="C41" s="178" t="s">
        <v>254</v>
      </c>
      <c r="D41" s="158"/>
      <c r="E41" s="159">
        <v>162.5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47"/>
      <c r="Z41" s="147"/>
      <c r="AA41" s="147"/>
      <c r="AB41" s="147"/>
      <c r="AC41" s="147"/>
      <c r="AD41" s="147"/>
      <c r="AE41" s="147"/>
      <c r="AF41" s="147"/>
      <c r="AG41" s="147" t="s">
        <v>140</v>
      </c>
      <c r="AH41" s="147">
        <v>5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>
      <c r="A42" s="161" t="s">
        <v>127</v>
      </c>
      <c r="B42" s="162" t="s">
        <v>94</v>
      </c>
      <c r="C42" s="176" t="s">
        <v>95</v>
      </c>
      <c r="D42" s="163"/>
      <c r="E42" s="164"/>
      <c r="F42" s="165"/>
      <c r="G42" s="165">
        <f>SUMIF(AG43:AG44,"&lt;&gt;NOR",G43:G44)</f>
        <v>0</v>
      </c>
      <c r="H42" s="165"/>
      <c r="I42" s="165">
        <f>SUM(I43:I44)</f>
        <v>0</v>
      </c>
      <c r="J42" s="165"/>
      <c r="K42" s="165">
        <f>SUM(K43:K44)</f>
        <v>6322.05</v>
      </c>
      <c r="L42" s="165"/>
      <c r="M42" s="165">
        <f>SUM(M43:M44)</f>
        <v>0</v>
      </c>
      <c r="N42" s="164"/>
      <c r="O42" s="164">
        <f>SUM(O43:O44)</f>
        <v>0</v>
      </c>
      <c r="P42" s="164"/>
      <c r="Q42" s="164">
        <f>SUM(Q43:Q44)</f>
        <v>0</v>
      </c>
      <c r="R42" s="165"/>
      <c r="S42" s="165"/>
      <c r="T42" s="166"/>
      <c r="U42" s="160"/>
      <c r="V42" s="160">
        <f>SUM(V43:V44)</f>
        <v>1.59</v>
      </c>
      <c r="W42" s="160"/>
      <c r="X42" s="160"/>
      <c r="AG42" t="s">
        <v>128</v>
      </c>
    </row>
    <row r="43" spans="1:60" outlineLevel="1">
      <c r="A43" s="167">
        <v>13</v>
      </c>
      <c r="B43" s="168" t="s">
        <v>201</v>
      </c>
      <c r="C43" s="177" t="s">
        <v>202</v>
      </c>
      <c r="D43" s="169" t="s">
        <v>203</v>
      </c>
      <c r="E43" s="170">
        <v>79.522630000000007</v>
      </c>
      <c r="F43" s="171"/>
      <c r="G43" s="172">
        <f>ROUND(E43*F43,2)</f>
        <v>0</v>
      </c>
      <c r="H43" s="171">
        <v>0</v>
      </c>
      <c r="I43" s="172">
        <f>ROUND(E43*H43,2)</f>
        <v>0</v>
      </c>
      <c r="J43" s="171">
        <v>79.5</v>
      </c>
      <c r="K43" s="172">
        <f>ROUND(E43*J43,2)</f>
        <v>6322.05</v>
      </c>
      <c r="L43" s="172">
        <v>21</v>
      </c>
      <c r="M43" s="172">
        <f>G43*(1+L43/100)</f>
        <v>0</v>
      </c>
      <c r="N43" s="170">
        <v>0</v>
      </c>
      <c r="O43" s="170">
        <f>ROUND(E43*N43,2)</f>
        <v>0</v>
      </c>
      <c r="P43" s="170">
        <v>0</v>
      </c>
      <c r="Q43" s="170">
        <f>ROUND(E43*P43,2)</f>
        <v>0</v>
      </c>
      <c r="R43" s="172" t="s">
        <v>163</v>
      </c>
      <c r="S43" s="172" t="s">
        <v>133</v>
      </c>
      <c r="T43" s="173" t="s">
        <v>134</v>
      </c>
      <c r="U43" s="157">
        <v>0.02</v>
      </c>
      <c r="V43" s="157">
        <f>ROUND(E43*U43,2)</f>
        <v>1.59</v>
      </c>
      <c r="W43" s="157"/>
      <c r="X43" s="157" t="s">
        <v>204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205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>
      <c r="A44" s="154"/>
      <c r="B44" s="155"/>
      <c r="C44" s="246" t="s">
        <v>206</v>
      </c>
      <c r="D44" s="247"/>
      <c r="E44" s="247"/>
      <c r="F44" s="247"/>
      <c r="G44" s="24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138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>
      <c r="A45" s="3"/>
      <c r="B45" s="4"/>
      <c r="C45" s="179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114</v>
      </c>
    </row>
    <row r="46" spans="1:60">
      <c r="A46" s="150"/>
      <c r="B46" s="151" t="s">
        <v>29</v>
      </c>
      <c r="C46" s="180"/>
      <c r="D46" s="152"/>
      <c r="E46" s="153"/>
      <c r="F46" s="153"/>
      <c r="G46" s="175">
        <f>G8+G29+G42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207</v>
      </c>
    </row>
    <row r="47" spans="1:60">
      <c r="C47" s="181"/>
      <c r="D47" s="10"/>
      <c r="AG47" t="s">
        <v>208</v>
      </c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3">
    <mergeCell ref="C13:G13"/>
    <mergeCell ref="A1:G1"/>
    <mergeCell ref="C2:G2"/>
    <mergeCell ref="C3:G3"/>
    <mergeCell ref="C4:G4"/>
    <mergeCell ref="C10:G10"/>
    <mergeCell ref="C44:G44"/>
    <mergeCell ref="C16:G16"/>
    <mergeCell ref="C19:G19"/>
    <mergeCell ref="C24:G24"/>
    <mergeCell ref="C27:G27"/>
    <mergeCell ref="C31:G31"/>
    <mergeCell ref="C40:G4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1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50" t="s">
        <v>101</v>
      </c>
      <c r="B1" s="250"/>
      <c r="C1" s="250"/>
      <c r="D1" s="250"/>
      <c r="E1" s="250"/>
      <c r="F1" s="250"/>
      <c r="G1" s="250"/>
      <c r="AG1" t="s">
        <v>102</v>
      </c>
    </row>
    <row r="2" spans="1:60" ht="25.15" customHeight="1">
      <c r="A2" s="139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103</v>
      </c>
    </row>
    <row r="3" spans="1:60" ht="25.15" customHeight="1">
      <c r="A3" s="139" t="s">
        <v>8</v>
      </c>
      <c r="B3" s="49" t="s">
        <v>62</v>
      </c>
      <c r="C3" s="251" t="s">
        <v>63</v>
      </c>
      <c r="D3" s="252"/>
      <c r="E3" s="252"/>
      <c r="F3" s="252"/>
      <c r="G3" s="253"/>
      <c r="AC3" s="121" t="s">
        <v>103</v>
      </c>
      <c r="AG3" t="s">
        <v>104</v>
      </c>
    </row>
    <row r="4" spans="1:60" ht="25.15" customHeight="1">
      <c r="A4" s="140" t="s">
        <v>9</v>
      </c>
      <c r="B4" s="141" t="s">
        <v>64</v>
      </c>
      <c r="C4" s="254" t="s">
        <v>63</v>
      </c>
      <c r="D4" s="255"/>
      <c r="E4" s="255"/>
      <c r="F4" s="255"/>
      <c r="G4" s="256"/>
      <c r="AG4" t="s">
        <v>105</v>
      </c>
    </row>
    <row r="5" spans="1:60">
      <c r="D5" s="10"/>
    </row>
    <row r="6" spans="1:60" ht="38.25">
      <c r="A6" s="143" t="s">
        <v>106</v>
      </c>
      <c r="B6" s="145" t="s">
        <v>107</v>
      </c>
      <c r="C6" s="145" t="s">
        <v>108</v>
      </c>
      <c r="D6" s="144" t="s">
        <v>109</v>
      </c>
      <c r="E6" s="143" t="s">
        <v>110</v>
      </c>
      <c r="F6" s="142" t="s">
        <v>111</v>
      </c>
      <c r="G6" s="143" t="s">
        <v>29</v>
      </c>
      <c r="H6" s="146" t="s">
        <v>30</v>
      </c>
      <c r="I6" s="146" t="s">
        <v>112</v>
      </c>
      <c r="J6" s="146" t="s">
        <v>31</v>
      </c>
      <c r="K6" s="146" t="s">
        <v>113</v>
      </c>
      <c r="L6" s="146" t="s">
        <v>114</v>
      </c>
      <c r="M6" s="146" t="s">
        <v>115</v>
      </c>
      <c r="N6" s="146" t="s">
        <v>116</v>
      </c>
      <c r="O6" s="146" t="s">
        <v>117</v>
      </c>
      <c r="P6" s="146" t="s">
        <v>118</v>
      </c>
      <c r="Q6" s="146" t="s">
        <v>119</v>
      </c>
      <c r="R6" s="146" t="s">
        <v>120</v>
      </c>
      <c r="S6" s="146" t="s">
        <v>121</v>
      </c>
      <c r="T6" s="146" t="s">
        <v>122</v>
      </c>
      <c r="U6" s="146" t="s">
        <v>123</v>
      </c>
      <c r="V6" s="146" t="s">
        <v>124</v>
      </c>
      <c r="W6" s="146" t="s">
        <v>125</v>
      </c>
      <c r="X6" s="146" t="s">
        <v>126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127</v>
      </c>
      <c r="B8" s="162" t="s">
        <v>49</v>
      </c>
      <c r="C8" s="176" t="s">
        <v>85</v>
      </c>
      <c r="D8" s="163"/>
      <c r="E8" s="164"/>
      <c r="F8" s="165"/>
      <c r="G8" s="165">
        <f>SUMIF(AG9:AG28,"&lt;&gt;NOR",G9:G28)</f>
        <v>0</v>
      </c>
      <c r="H8" s="165"/>
      <c r="I8" s="165">
        <f>SUM(I9:I28)</f>
        <v>0</v>
      </c>
      <c r="J8" s="165"/>
      <c r="K8" s="165">
        <f>SUM(K9:K28)</f>
        <v>44493.759999999995</v>
      </c>
      <c r="L8" s="165"/>
      <c r="M8" s="165">
        <f>SUM(M9:M28)</f>
        <v>0</v>
      </c>
      <c r="N8" s="164"/>
      <c r="O8" s="164">
        <f>SUM(O9:O28)</f>
        <v>0</v>
      </c>
      <c r="P8" s="164"/>
      <c r="Q8" s="164">
        <f>SUM(Q9:Q28)</f>
        <v>0</v>
      </c>
      <c r="R8" s="165"/>
      <c r="S8" s="165"/>
      <c r="T8" s="166"/>
      <c r="U8" s="160"/>
      <c r="V8" s="160">
        <f>SUM(V9:V28)</f>
        <v>18.810000000000002</v>
      </c>
      <c r="W8" s="160"/>
      <c r="X8" s="160"/>
      <c r="AG8" t="s">
        <v>128</v>
      </c>
    </row>
    <row r="9" spans="1:60" outlineLevel="1">
      <c r="A9" s="167">
        <v>1</v>
      </c>
      <c r="B9" s="168" t="s">
        <v>245</v>
      </c>
      <c r="C9" s="177" t="s">
        <v>246</v>
      </c>
      <c r="D9" s="169" t="s">
        <v>131</v>
      </c>
      <c r="E9" s="170">
        <v>31.25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242</v>
      </c>
      <c r="K9" s="172">
        <f>ROUND(E9*J9,2)</f>
        <v>7562.5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132</v>
      </c>
      <c r="S9" s="172" t="s">
        <v>133</v>
      </c>
      <c r="T9" s="173" t="s">
        <v>134</v>
      </c>
      <c r="U9" s="157">
        <v>0.42199999999999999</v>
      </c>
      <c r="V9" s="157">
        <f>ROUND(E9*U9,2)</f>
        <v>13.19</v>
      </c>
      <c r="W9" s="157"/>
      <c r="X9" s="157" t="s">
        <v>135</v>
      </c>
      <c r="Y9" s="147"/>
      <c r="Z9" s="147"/>
      <c r="AA9" s="147"/>
      <c r="AB9" s="147"/>
      <c r="AC9" s="147"/>
      <c r="AD9" s="147"/>
      <c r="AE9" s="147"/>
      <c r="AF9" s="147"/>
      <c r="AG9" s="147" t="s">
        <v>136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137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138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255</v>
      </c>
      <c r="D11" s="158"/>
      <c r="E11" s="159">
        <v>31.25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140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141</v>
      </c>
      <c r="C12" s="177" t="s">
        <v>142</v>
      </c>
      <c r="D12" s="169" t="s">
        <v>131</v>
      </c>
      <c r="E12" s="170">
        <v>31.25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51.2</v>
      </c>
      <c r="K12" s="172">
        <f>ROUND(E12*J12,2)</f>
        <v>1600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132</v>
      </c>
      <c r="S12" s="172" t="s">
        <v>133</v>
      </c>
      <c r="T12" s="173" t="s">
        <v>134</v>
      </c>
      <c r="U12" s="157">
        <v>8.7999999999999995E-2</v>
      </c>
      <c r="V12" s="157">
        <f>ROUND(E12*U12,2)</f>
        <v>2.75</v>
      </c>
      <c r="W12" s="157"/>
      <c r="X12" s="157" t="s">
        <v>135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136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137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138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256</v>
      </c>
      <c r="D14" s="158"/>
      <c r="E14" s="159">
        <v>31.25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140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>
      <c r="A15" s="167">
        <v>3</v>
      </c>
      <c r="B15" s="168" t="s">
        <v>144</v>
      </c>
      <c r="C15" s="177" t="s">
        <v>145</v>
      </c>
      <c r="D15" s="169" t="s">
        <v>131</v>
      </c>
      <c r="E15" s="170">
        <v>31.25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296.5</v>
      </c>
      <c r="K15" s="172">
        <f>ROUND(E15*J15,2)</f>
        <v>9265.6299999999992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132</v>
      </c>
      <c r="S15" s="172" t="s">
        <v>133</v>
      </c>
      <c r="T15" s="173" t="s">
        <v>134</v>
      </c>
      <c r="U15" s="157">
        <v>1.0999999999999999E-2</v>
      </c>
      <c r="V15" s="157">
        <f>ROUND(E15*U15,2)</f>
        <v>0.34</v>
      </c>
      <c r="W15" s="157"/>
      <c r="X15" s="157" t="s">
        <v>135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136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146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138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256</v>
      </c>
      <c r="D17" s="158"/>
      <c r="E17" s="159">
        <v>31.25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140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147</v>
      </c>
      <c r="C18" s="177" t="s">
        <v>148</v>
      </c>
      <c r="D18" s="169" t="s">
        <v>131</v>
      </c>
      <c r="E18" s="170">
        <v>312.5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23.9</v>
      </c>
      <c r="K18" s="172">
        <f>ROUND(E18*J18,2)</f>
        <v>7468.75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132</v>
      </c>
      <c r="S18" s="172" t="s">
        <v>133</v>
      </c>
      <c r="T18" s="173" t="s">
        <v>134</v>
      </c>
      <c r="U18" s="157">
        <v>0</v>
      </c>
      <c r="V18" s="157">
        <f>ROUND(E18*U18,2)</f>
        <v>0</v>
      </c>
      <c r="W18" s="157"/>
      <c r="X18" s="157" t="s">
        <v>135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136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246" t="s">
        <v>146</v>
      </c>
      <c r="D19" s="247"/>
      <c r="E19" s="247"/>
      <c r="F19" s="247"/>
      <c r="G19" s="24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138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54"/>
      <c r="B20" s="155"/>
      <c r="C20" s="178" t="s">
        <v>257</v>
      </c>
      <c r="D20" s="158"/>
      <c r="E20" s="159">
        <v>312.5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140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outlineLevel="1">
      <c r="A21" s="167">
        <v>5</v>
      </c>
      <c r="B21" s="168" t="s">
        <v>150</v>
      </c>
      <c r="C21" s="177" t="s">
        <v>151</v>
      </c>
      <c r="D21" s="169" t="s">
        <v>131</v>
      </c>
      <c r="E21" s="170">
        <v>31.25</v>
      </c>
      <c r="F21" s="171"/>
      <c r="G21" s="172">
        <f>ROUND(E21*F21,2)</f>
        <v>0</v>
      </c>
      <c r="H21" s="171">
        <v>0</v>
      </c>
      <c r="I21" s="172">
        <f>ROUND(E21*H21,2)</f>
        <v>0</v>
      </c>
      <c r="J21" s="171">
        <v>18.899999999999999</v>
      </c>
      <c r="K21" s="172">
        <f>ROUND(E21*J21,2)</f>
        <v>590.63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0</v>
      </c>
      <c r="Q21" s="170">
        <f>ROUND(E21*P21,2)</f>
        <v>0</v>
      </c>
      <c r="R21" s="172" t="s">
        <v>132</v>
      </c>
      <c r="S21" s="172" t="s">
        <v>133</v>
      </c>
      <c r="T21" s="173" t="s">
        <v>134</v>
      </c>
      <c r="U21" s="157">
        <v>8.9999999999999993E-3</v>
      </c>
      <c r="V21" s="157">
        <f>ROUND(E21*U21,2)</f>
        <v>0.28000000000000003</v>
      </c>
      <c r="W21" s="157"/>
      <c r="X21" s="157" t="s">
        <v>135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136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256</v>
      </c>
      <c r="D22" s="158"/>
      <c r="E22" s="159">
        <v>31.25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140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67">
        <v>6</v>
      </c>
      <c r="B23" s="168" t="s">
        <v>152</v>
      </c>
      <c r="C23" s="177" t="s">
        <v>153</v>
      </c>
      <c r="D23" s="169" t="s">
        <v>154</v>
      </c>
      <c r="E23" s="170">
        <v>125</v>
      </c>
      <c r="F23" s="171"/>
      <c r="G23" s="172">
        <f>ROUND(E23*F23,2)</f>
        <v>0</v>
      </c>
      <c r="H23" s="171">
        <v>0</v>
      </c>
      <c r="I23" s="172">
        <f>ROUND(E23*H23,2)</f>
        <v>0</v>
      </c>
      <c r="J23" s="171">
        <v>15.8</v>
      </c>
      <c r="K23" s="172">
        <f>ROUND(E23*J23,2)</f>
        <v>1975</v>
      </c>
      <c r="L23" s="172">
        <v>21</v>
      </c>
      <c r="M23" s="172">
        <f>G23*(1+L23/100)</f>
        <v>0</v>
      </c>
      <c r="N23" s="170">
        <v>0</v>
      </c>
      <c r="O23" s="170">
        <f>ROUND(E23*N23,2)</f>
        <v>0</v>
      </c>
      <c r="P23" s="170">
        <v>0</v>
      </c>
      <c r="Q23" s="170">
        <f>ROUND(E23*P23,2)</f>
        <v>0</v>
      </c>
      <c r="R23" s="172" t="s">
        <v>132</v>
      </c>
      <c r="S23" s="172" t="s">
        <v>133</v>
      </c>
      <c r="T23" s="173" t="s">
        <v>134</v>
      </c>
      <c r="U23" s="157">
        <v>1.7999999999999999E-2</v>
      </c>
      <c r="V23" s="157">
        <f>ROUND(E23*U23,2)</f>
        <v>2.25</v>
      </c>
      <c r="W23" s="157"/>
      <c r="X23" s="157" t="s">
        <v>135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136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54"/>
      <c r="B24" s="155"/>
      <c r="C24" s="246" t="s">
        <v>155</v>
      </c>
      <c r="D24" s="247"/>
      <c r="E24" s="247"/>
      <c r="F24" s="247"/>
      <c r="G24" s="24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138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178" t="s">
        <v>258</v>
      </c>
      <c r="D25" s="158"/>
      <c r="E25" s="159">
        <v>125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140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67">
        <v>7</v>
      </c>
      <c r="B26" s="168" t="s">
        <v>157</v>
      </c>
      <c r="C26" s="177" t="s">
        <v>158</v>
      </c>
      <c r="D26" s="169" t="s">
        <v>131</v>
      </c>
      <c r="E26" s="170">
        <v>31.25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513</v>
      </c>
      <c r="K26" s="172">
        <f>ROUND(E26*J26,2)</f>
        <v>16031.25</v>
      </c>
      <c r="L26" s="172">
        <v>21</v>
      </c>
      <c r="M26" s="172">
        <f>G26*(1+L26/100)</f>
        <v>0</v>
      </c>
      <c r="N26" s="170">
        <v>0</v>
      </c>
      <c r="O26" s="170">
        <f>ROUND(E26*N26,2)</f>
        <v>0</v>
      </c>
      <c r="P26" s="170">
        <v>0</v>
      </c>
      <c r="Q26" s="170">
        <f>ROUND(E26*P26,2)</f>
        <v>0</v>
      </c>
      <c r="R26" s="172" t="s">
        <v>132</v>
      </c>
      <c r="S26" s="172" t="s">
        <v>133</v>
      </c>
      <c r="T26" s="173" t="s">
        <v>134</v>
      </c>
      <c r="U26" s="157">
        <v>0</v>
      </c>
      <c r="V26" s="157">
        <f>ROUND(E26*U26,2)</f>
        <v>0</v>
      </c>
      <c r="W26" s="157"/>
      <c r="X26" s="157" t="s">
        <v>135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136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48" t="s">
        <v>159</v>
      </c>
      <c r="D27" s="249"/>
      <c r="E27" s="249"/>
      <c r="F27" s="249"/>
      <c r="G27" s="249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160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256</v>
      </c>
      <c r="D28" s="158"/>
      <c r="E28" s="159">
        <v>31.25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140</v>
      </c>
      <c r="AH28" s="147">
        <v>5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>
      <c r="A29" s="161" t="s">
        <v>127</v>
      </c>
      <c r="B29" s="162" t="s">
        <v>61</v>
      </c>
      <c r="C29" s="176" t="s">
        <v>87</v>
      </c>
      <c r="D29" s="163"/>
      <c r="E29" s="164"/>
      <c r="F29" s="165"/>
      <c r="G29" s="165">
        <f>SUMIF(AG30:AG34,"&lt;&gt;NOR",G30:G34)</f>
        <v>0</v>
      </c>
      <c r="H29" s="165"/>
      <c r="I29" s="165">
        <f>SUM(I30:I34)</f>
        <v>34095</v>
      </c>
      <c r="J29" s="165"/>
      <c r="K29" s="165">
        <f>SUM(K30:K34)</f>
        <v>6905</v>
      </c>
      <c r="L29" s="165"/>
      <c r="M29" s="165">
        <f>SUM(M30:M34)</f>
        <v>0</v>
      </c>
      <c r="N29" s="164"/>
      <c r="O29" s="164">
        <f>SUM(O30:O34)</f>
        <v>69.06</v>
      </c>
      <c r="P29" s="164"/>
      <c r="Q29" s="164">
        <f>SUM(Q30:Q34)</f>
        <v>0</v>
      </c>
      <c r="R29" s="165"/>
      <c r="S29" s="165"/>
      <c r="T29" s="166"/>
      <c r="U29" s="160"/>
      <c r="V29" s="160">
        <f>SUM(V30:V34)</f>
        <v>6.13</v>
      </c>
      <c r="W29" s="160"/>
      <c r="X29" s="160"/>
      <c r="AG29" t="s">
        <v>128</v>
      </c>
    </row>
    <row r="30" spans="1:60" outlineLevel="1">
      <c r="A30" s="167">
        <v>8</v>
      </c>
      <c r="B30" s="168" t="s">
        <v>166</v>
      </c>
      <c r="C30" s="177" t="s">
        <v>167</v>
      </c>
      <c r="D30" s="169" t="s">
        <v>154</v>
      </c>
      <c r="E30" s="170">
        <v>125</v>
      </c>
      <c r="F30" s="171"/>
      <c r="G30" s="172">
        <f>ROUND(E30*F30,2)</f>
        <v>0</v>
      </c>
      <c r="H30" s="171">
        <v>176.02</v>
      </c>
      <c r="I30" s="172">
        <f>ROUND(E30*H30,2)</f>
        <v>22002.5</v>
      </c>
      <c r="J30" s="171">
        <v>29.48</v>
      </c>
      <c r="K30" s="172">
        <f>ROUND(E30*J30,2)</f>
        <v>3685</v>
      </c>
      <c r="L30" s="172">
        <v>21</v>
      </c>
      <c r="M30" s="172">
        <f>G30*(1+L30/100)</f>
        <v>0</v>
      </c>
      <c r="N30" s="170">
        <v>0.32250000000000001</v>
      </c>
      <c r="O30" s="170">
        <f>ROUND(E30*N30,2)</f>
        <v>40.31</v>
      </c>
      <c r="P30" s="170">
        <v>0</v>
      </c>
      <c r="Q30" s="170">
        <f>ROUND(E30*P30,2)</f>
        <v>0</v>
      </c>
      <c r="R30" s="172" t="s">
        <v>163</v>
      </c>
      <c r="S30" s="172" t="s">
        <v>133</v>
      </c>
      <c r="T30" s="173" t="s">
        <v>134</v>
      </c>
      <c r="U30" s="157">
        <v>2.5999999999999999E-2</v>
      </c>
      <c r="V30" s="157">
        <f>ROUND(E30*U30,2)</f>
        <v>3.25</v>
      </c>
      <c r="W30" s="157"/>
      <c r="X30" s="157" t="s">
        <v>135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136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46" t="s">
        <v>168</v>
      </c>
      <c r="D31" s="247"/>
      <c r="E31" s="247"/>
      <c r="F31" s="247"/>
      <c r="G31" s="24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138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54"/>
      <c r="B32" s="155"/>
      <c r="C32" s="178" t="s">
        <v>259</v>
      </c>
      <c r="D32" s="158"/>
      <c r="E32" s="159">
        <v>125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140</v>
      </c>
      <c r="AH32" s="147">
        <v>5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>
      <c r="A33" s="167">
        <v>9</v>
      </c>
      <c r="B33" s="168" t="s">
        <v>260</v>
      </c>
      <c r="C33" s="177" t="s">
        <v>261</v>
      </c>
      <c r="D33" s="169" t="s">
        <v>154</v>
      </c>
      <c r="E33" s="170">
        <v>125</v>
      </c>
      <c r="F33" s="171"/>
      <c r="G33" s="172">
        <f>ROUND(E33*F33,2)</f>
        <v>0</v>
      </c>
      <c r="H33" s="171">
        <v>96.74</v>
      </c>
      <c r="I33" s="172">
        <f>ROUND(E33*H33,2)</f>
        <v>12092.5</v>
      </c>
      <c r="J33" s="171">
        <v>25.76</v>
      </c>
      <c r="K33" s="172">
        <f>ROUND(E33*J33,2)</f>
        <v>3220</v>
      </c>
      <c r="L33" s="172">
        <v>21</v>
      </c>
      <c r="M33" s="172">
        <f>G33*(1+L33/100)</f>
        <v>0</v>
      </c>
      <c r="N33" s="170">
        <v>0.23</v>
      </c>
      <c r="O33" s="170">
        <f>ROUND(E33*N33,2)</f>
        <v>28.75</v>
      </c>
      <c r="P33" s="170">
        <v>0</v>
      </c>
      <c r="Q33" s="170">
        <f>ROUND(E33*P33,2)</f>
        <v>0</v>
      </c>
      <c r="R33" s="172" t="s">
        <v>163</v>
      </c>
      <c r="S33" s="172" t="s">
        <v>133</v>
      </c>
      <c r="T33" s="173" t="s">
        <v>134</v>
      </c>
      <c r="U33" s="157">
        <v>2.3E-2</v>
      </c>
      <c r="V33" s="157">
        <f>ROUND(E33*U33,2)</f>
        <v>2.88</v>
      </c>
      <c r="W33" s="157"/>
      <c r="X33" s="157" t="s">
        <v>135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136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54"/>
      <c r="B34" s="155"/>
      <c r="C34" s="178" t="s">
        <v>262</v>
      </c>
      <c r="D34" s="158"/>
      <c r="E34" s="159">
        <v>125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140</v>
      </c>
      <c r="AH34" s="147">
        <v>5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>
      <c r="A35" s="161" t="s">
        <v>127</v>
      </c>
      <c r="B35" s="162" t="s">
        <v>94</v>
      </c>
      <c r="C35" s="176" t="s">
        <v>95</v>
      </c>
      <c r="D35" s="163"/>
      <c r="E35" s="164"/>
      <c r="F35" s="165"/>
      <c r="G35" s="165">
        <f>SUMIF(AG36:AG37,"&lt;&gt;NOR",G36:G37)</f>
        <v>0</v>
      </c>
      <c r="H35" s="165"/>
      <c r="I35" s="165">
        <f>SUM(I36:I37)</f>
        <v>0</v>
      </c>
      <c r="J35" s="165"/>
      <c r="K35" s="165">
        <f>SUM(K36:K37)</f>
        <v>5490.47</v>
      </c>
      <c r="L35" s="165"/>
      <c r="M35" s="165">
        <f>SUM(M36:M37)</f>
        <v>0</v>
      </c>
      <c r="N35" s="164"/>
      <c r="O35" s="164">
        <f>SUM(O36:O37)</f>
        <v>0</v>
      </c>
      <c r="P35" s="164"/>
      <c r="Q35" s="164">
        <f>SUM(Q36:Q37)</f>
        <v>0</v>
      </c>
      <c r="R35" s="165"/>
      <c r="S35" s="165"/>
      <c r="T35" s="166"/>
      <c r="U35" s="160"/>
      <c r="V35" s="160">
        <f>SUM(V36:V37)</f>
        <v>1.38</v>
      </c>
      <c r="W35" s="160"/>
      <c r="X35" s="160"/>
      <c r="AG35" t="s">
        <v>128</v>
      </c>
    </row>
    <row r="36" spans="1:60" outlineLevel="1">
      <c r="A36" s="167">
        <v>10</v>
      </c>
      <c r="B36" s="168" t="s">
        <v>201</v>
      </c>
      <c r="C36" s="177" t="s">
        <v>202</v>
      </c>
      <c r="D36" s="169" t="s">
        <v>203</v>
      </c>
      <c r="E36" s="170">
        <v>69.0625</v>
      </c>
      <c r="F36" s="171"/>
      <c r="G36" s="172">
        <f>ROUND(E36*F36,2)</f>
        <v>0</v>
      </c>
      <c r="H36" s="171">
        <v>0</v>
      </c>
      <c r="I36" s="172">
        <f>ROUND(E36*H36,2)</f>
        <v>0</v>
      </c>
      <c r="J36" s="171">
        <v>79.5</v>
      </c>
      <c r="K36" s="172">
        <f>ROUND(E36*J36,2)</f>
        <v>5490.47</v>
      </c>
      <c r="L36" s="172">
        <v>21</v>
      </c>
      <c r="M36" s="172">
        <f>G36*(1+L36/100)</f>
        <v>0</v>
      </c>
      <c r="N36" s="170">
        <v>0</v>
      </c>
      <c r="O36" s="170">
        <f>ROUND(E36*N36,2)</f>
        <v>0</v>
      </c>
      <c r="P36" s="170">
        <v>0</v>
      </c>
      <c r="Q36" s="170">
        <f>ROUND(E36*P36,2)</f>
        <v>0</v>
      </c>
      <c r="R36" s="172" t="s">
        <v>163</v>
      </c>
      <c r="S36" s="172" t="s">
        <v>133</v>
      </c>
      <c r="T36" s="173" t="s">
        <v>134</v>
      </c>
      <c r="U36" s="157">
        <v>0.02</v>
      </c>
      <c r="V36" s="157">
        <f>ROUND(E36*U36,2)</f>
        <v>1.38</v>
      </c>
      <c r="W36" s="157"/>
      <c r="X36" s="157" t="s">
        <v>204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205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54"/>
      <c r="B37" s="155"/>
      <c r="C37" s="246" t="s">
        <v>206</v>
      </c>
      <c r="D37" s="247"/>
      <c r="E37" s="247"/>
      <c r="F37" s="247"/>
      <c r="G37" s="24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47"/>
      <c r="Z37" s="147"/>
      <c r="AA37" s="147"/>
      <c r="AB37" s="147"/>
      <c r="AC37" s="147"/>
      <c r="AD37" s="147"/>
      <c r="AE37" s="147"/>
      <c r="AF37" s="147"/>
      <c r="AG37" s="147" t="s">
        <v>138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>
      <c r="A38" s="3"/>
      <c r="B38" s="4"/>
      <c r="C38" s="179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>
        <v>15</v>
      </c>
      <c r="AF38">
        <v>21</v>
      </c>
      <c r="AG38" t="s">
        <v>114</v>
      </c>
    </row>
    <row r="39" spans="1:60">
      <c r="A39" s="150"/>
      <c r="B39" s="151" t="s">
        <v>29</v>
      </c>
      <c r="C39" s="180"/>
      <c r="D39" s="152"/>
      <c r="E39" s="153"/>
      <c r="F39" s="153"/>
      <c r="G39" s="175">
        <f>G8+G29+G35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f>SUMIF(L7:L37,AE38,G7:G37)</f>
        <v>0</v>
      </c>
      <c r="AF39">
        <f>SUMIF(L7:L37,AF38,G7:G37)</f>
        <v>0</v>
      </c>
      <c r="AG39" t="s">
        <v>207</v>
      </c>
    </row>
    <row r="40" spans="1:60">
      <c r="C40" s="181"/>
      <c r="D40" s="10"/>
      <c r="AG40" t="s">
        <v>208</v>
      </c>
    </row>
    <row r="41" spans="1:60">
      <c r="D41" s="10"/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2">
    <mergeCell ref="C37:G37"/>
    <mergeCell ref="A1:G1"/>
    <mergeCell ref="C2:G2"/>
    <mergeCell ref="C3:G3"/>
    <mergeCell ref="C4:G4"/>
    <mergeCell ref="C10:G10"/>
    <mergeCell ref="C13:G13"/>
    <mergeCell ref="C16:G16"/>
    <mergeCell ref="C19:G19"/>
    <mergeCell ref="C24:G24"/>
    <mergeCell ref="C27:G27"/>
    <mergeCell ref="C31:G3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58</vt:i4>
      </vt:variant>
    </vt:vector>
  </HeadingPairs>
  <TitlesOfParts>
    <vt:vector size="67" baseType="lpstr">
      <vt:lpstr>Pokyny pro vyplnění</vt:lpstr>
      <vt:lpstr>Stavba</vt:lpstr>
      <vt:lpstr>VzorPolozky</vt:lpstr>
      <vt:lpstr>01 1 Pol</vt:lpstr>
      <vt:lpstr>02 2 Pol</vt:lpstr>
      <vt:lpstr>03 3 Pol</vt:lpstr>
      <vt:lpstr>04 4 Pol</vt:lpstr>
      <vt:lpstr>05 5 Pol</vt:lpstr>
      <vt:lpstr>06 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'02 2 Pol'!Názvy_tisku</vt:lpstr>
      <vt:lpstr>'03 3 Pol'!Názvy_tisku</vt:lpstr>
      <vt:lpstr>'04 4 Pol'!Názvy_tisku</vt:lpstr>
      <vt:lpstr>'05 5 Pol'!Názvy_tisku</vt:lpstr>
      <vt:lpstr>'06 6 Pol'!Názvy_tisku</vt:lpstr>
      <vt:lpstr>oadresa</vt:lpstr>
      <vt:lpstr>Stavba!Objednatel</vt:lpstr>
      <vt:lpstr>Stavba!Objekt</vt:lpstr>
      <vt:lpstr>'01 1 Pol'!Oblast_tisku</vt:lpstr>
      <vt:lpstr>'02 2 Pol'!Oblast_tisku</vt:lpstr>
      <vt:lpstr>'03 3 Pol'!Oblast_tisku</vt:lpstr>
      <vt:lpstr>'04 4 Pol'!Oblast_tisku</vt:lpstr>
      <vt:lpstr>'05 5 Pol'!Oblast_tisku</vt:lpstr>
      <vt:lpstr>'06 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Přibyla</dc:creator>
  <cp:lastModifiedBy>Admin</cp:lastModifiedBy>
  <cp:lastPrinted>2019-03-19T12:27:02Z</cp:lastPrinted>
  <dcterms:created xsi:type="dcterms:W3CDTF">2009-04-08T07:15:50Z</dcterms:created>
  <dcterms:modified xsi:type="dcterms:W3CDTF">2024-08-30T04:49:08Z</dcterms:modified>
</cp:coreProperties>
</file>