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/>
  <mc:AlternateContent xmlns:mc="http://schemas.openxmlformats.org/markup-compatibility/2006">
    <mc:Choice Requires="x15">
      <x15ac:absPath xmlns:x15ac="http://schemas.microsoft.com/office/spreadsheetml/2010/11/ac" url="C:\Users\Hana Němečková\Documents\7. ÚZEMNĚ SAMOSPRÁVNÉ CELKY\16. TUKLATY\ULICE V JEZÍRKÁCH\"/>
    </mc:Choice>
  </mc:AlternateContent>
  <xr:revisionPtr revIDLastSave="0" documentId="8_{5D5DBA87-7E6A-44CC-9C7D-2F98BF98134A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Rekapitulace stavby" sheetId="1" r:id="rId1"/>
    <sheet name="2384-AK1 - V Jezírkách, T..." sheetId="2" r:id="rId2"/>
  </sheets>
  <definedNames>
    <definedName name="_xlnm._FilterDatabase" localSheetId="1" hidden="1">'2384-AK1 - V Jezírkách, T...'!$C$123:$K$197</definedName>
    <definedName name="_xlnm.Print_Titles" localSheetId="1">'2384-AK1 - V Jezírkách, T...'!$123:$123</definedName>
    <definedName name="_xlnm.Print_Titles" localSheetId="0">'Rekapitulace stavby'!$92:$92</definedName>
    <definedName name="_xlnm.Print_Area" localSheetId="1">'2384-AK1 - V Jezírkách, T...'!$C$4:$J$76,'2384-AK1 - V Jezírkách, T...'!$C$82:$J$107,'2384-AK1 - V Jezírkách, T...'!$C$113:$J$197</definedName>
    <definedName name="_xlnm.Print_Area" localSheetId="0">'Rekapitulace stavby'!$D$4:$AO$76,'Rekapitulace stavby'!$C$82:$AQ$96</definedName>
  </definedNames>
  <calcPr calcId="191029"/>
</workbook>
</file>

<file path=xl/calcChain.xml><?xml version="1.0" encoding="utf-8"?>
<calcChain xmlns="http://schemas.openxmlformats.org/spreadsheetml/2006/main">
  <c r="J35" i="2" l="1"/>
  <c r="J34" i="2"/>
  <c r="AY95" i="1"/>
  <c r="J33" i="2"/>
  <c r="AX95" i="1"/>
  <c r="BI197" i="2"/>
  <c r="BH197" i="2"/>
  <c r="BG197" i="2"/>
  <c r="BF197" i="2"/>
  <c r="T197" i="2"/>
  <c r="R197" i="2"/>
  <c r="P197" i="2"/>
  <c r="BI196" i="2"/>
  <c r="BH196" i="2"/>
  <c r="BG196" i="2"/>
  <c r="BF196" i="2"/>
  <c r="T196" i="2"/>
  <c r="R196" i="2"/>
  <c r="P196" i="2"/>
  <c r="BI194" i="2"/>
  <c r="BH194" i="2"/>
  <c r="BG194" i="2"/>
  <c r="BF194" i="2"/>
  <c r="T194" i="2"/>
  <c r="T193" i="2" s="1"/>
  <c r="R194" i="2"/>
  <c r="R193" i="2"/>
  <c r="P194" i="2"/>
  <c r="P193" i="2"/>
  <c r="BI192" i="2"/>
  <c r="BH192" i="2"/>
  <c r="BG192" i="2"/>
  <c r="BF192" i="2"/>
  <c r="T192" i="2"/>
  <c r="R192" i="2"/>
  <c r="P192" i="2"/>
  <c r="BI191" i="2"/>
  <c r="BH191" i="2"/>
  <c r="BG191" i="2"/>
  <c r="BF191" i="2"/>
  <c r="T191" i="2"/>
  <c r="R191" i="2"/>
  <c r="P191" i="2"/>
  <c r="BI189" i="2"/>
  <c r="BH189" i="2"/>
  <c r="BG189" i="2"/>
  <c r="BF189" i="2"/>
  <c r="T189" i="2"/>
  <c r="R189" i="2"/>
  <c r="P189" i="2"/>
  <c r="BI188" i="2"/>
  <c r="BH188" i="2"/>
  <c r="BG188" i="2"/>
  <c r="BF188" i="2"/>
  <c r="T188" i="2"/>
  <c r="R188" i="2"/>
  <c r="P188" i="2"/>
  <c r="BI187" i="2"/>
  <c r="BH187" i="2"/>
  <c r="BG187" i="2"/>
  <c r="BF187" i="2"/>
  <c r="T187" i="2"/>
  <c r="R187" i="2"/>
  <c r="P187" i="2"/>
  <c r="BI186" i="2"/>
  <c r="BH186" i="2"/>
  <c r="BG186" i="2"/>
  <c r="BF186" i="2"/>
  <c r="T186" i="2"/>
  <c r="R186" i="2"/>
  <c r="P186" i="2"/>
  <c r="BI185" i="2"/>
  <c r="BH185" i="2"/>
  <c r="BG185" i="2"/>
  <c r="BF185" i="2"/>
  <c r="T185" i="2"/>
  <c r="R185" i="2"/>
  <c r="P185" i="2"/>
  <c r="BI184" i="2"/>
  <c r="BH184" i="2"/>
  <c r="BG184" i="2"/>
  <c r="BF184" i="2"/>
  <c r="T184" i="2"/>
  <c r="R184" i="2"/>
  <c r="P184" i="2"/>
  <c r="BI183" i="2"/>
  <c r="BH183" i="2"/>
  <c r="BG183" i="2"/>
  <c r="BF183" i="2"/>
  <c r="T183" i="2"/>
  <c r="R183" i="2"/>
  <c r="P183" i="2"/>
  <c r="BI180" i="2"/>
  <c r="BH180" i="2"/>
  <c r="BG180" i="2"/>
  <c r="BF180" i="2"/>
  <c r="T180" i="2"/>
  <c r="R180" i="2"/>
  <c r="P180" i="2"/>
  <c r="BI179" i="2"/>
  <c r="BH179" i="2"/>
  <c r="BG179" i="2"/>
  <c r="BF179" i="2"/>
  <c r="T179" i="2"/>
  <c r="R179" i="2"/>
  <c r="P179" i="2"/>
  <c r="BI178" i="2"/>
  <c r="BH178" i="2"/>
  <c r="BG178" i="2"/>
  <c r="BF178" i="2"/>
  <c r="T178" i="2"/>
  <c r="R178" i="2"/>
  <c r="P178" i="2"/>
  <c r="BI176" i="2"/>
  <c r="BH176" i="2"/>
  <c r="BG176" i="2"/>
  <c r="BF176" i="2"/>
  <c r="T176" i="2"/>
  <c r="R176" i="2"/>
  <c r="P176" i="2"/>
  <c r="BI175" i="2"/>
  <c r="BH175" i="2"/>
  <c r="BG175" i="2"/>
  <c r="BF175" i="2"/>
  <c r="T175" i="2"/>
  <c r="R175" i="2"/>
  <c r="P175" i="2"/>
  <c r="BI174" i="2"/>
  <c r="BH174" i="2"/>
  <c r="BG174" i="2"/>
  <c r="BF174" i="2"/>
  <c r="T174" i="2"/>
  <c r="R174" i="2"/>
  <c r="P174" i="2"/>
  <c r="BI173" i="2"/>
  <c r="BH173" i="2"/>
  <c r="BG173" i="2"/>
  <c r="BF173" i="2"/>
  <c r="T173" i="2"/>
  <c r="R173" i="2"/>
  <c r="P173" i="2"/>
  <c r="BI172" i="2"/>
  <c r="BH172" i="2"/>
  <c r="BG172" i="2"/>
  <c r="BF172" i="2"/>
  <c r="T172" i="2"/>
  <c r="R172" i="2"/>
  <c r="P172" i="2"/>
  <c r="BI171" i="2"/>
  <c r="BH171" i="2"/>
  <c r="BG171" i="2"/>
  <c r="BF171" i="2"/>
  <c r="T171" i="2"/>
  <c r="R171" i="2"/>
  <c r="P171" i="2"/>
  <c r="BI170" i="2"/>
  <c r="BH170" i="2"/>
  <c r="BG170" i="2"/>
  <c r="BF170" i="2"/>
  <c r="T170" i="2"/>
  <c r="R170" i="2"/>
  <c r="P170" i="2"/>
  <c r="BI169" i="2"/>
  <c r="BH169" i="2"/>
  <c r="BG169" i="2"/>
  <c r="BF169" i="2"/>
  <c r="T169" i="2"/>
  <c r="R169" i="2"/>
  <c r="P169" i="2"/>
  <c r="BI168" i="2"/>
  <c r="BH168" i="2"/>
  <c r="BG168" i="2"/>
  <c r="BF168" i="2"/>
  <c r="T168" i="2"/>
  <c r="R168" i="2"/>
  <c r="P168" i="2"/>
  <c r="BI167" i="2"/>
  <c r="BH167" i="2"/>
  <c r="BG167" i="2"/>
  <c r="BF167" i="2"/>
  <c r="T167" i="2"/>
  <c r="R167" i="2"/>
  <c r="P167" i="2"/>
  <c r="BI166" i="2"/>
  <c r="BH166" i="2"/>
  <c r="BG166" i="2"/>
  <c r="BF166" i="2"/>
  <c r="T166" i="2"/>
  <c r="R166" i="2"/>
  <c r="P166" i="2"/>
  <c r="BI165" i="2"/>
  <c r="BH165" i="2"/>
  <c r="BG165" i="2"/>
  <c r="BF165" i="2"/>
  <c r="T165" i="2"/>
  <c r="R165" i="2"/>
  <c r="P165" i="2"/>
  <c r="BI164" i="2"/>
  <c r="BH164" i="2"/>
  <c r="BG164" i="2"/>
  <c r="BF164" i="2"/>
  <c r="T164" i="2"/>
  <c r="R164" i="2"/>
  <c r="P164" i="2"/>
  <c r="BI163" i="2"/>
  <c r="BH163" i="2"/>
  <c r="BG163" i="2"/>
  <c r="BF163" i="2"/>
  <c r="T163" i="2"/>
  <c r="R163" i="2"/>
  <c r="P163" i="2"/>
  <c r="BI162" i="2"/>
  <c r="BH162" i="2"/>
  <c r="BG162" i="2"/>
  <c r="BF162" i="2"/>
  <c r="T162" i="2"/>
  <c r="R162" i="2"/>
  <c r="P162" i="2"/>
  <c r="BI161" i="2"/>
  <c r="BH161" i="2"/>
  <c r="BG161" i="2"/>
  <c r="BF161" i="2"/>
  <c r="T161" i="2"/>
  <c r="R161" i="2"/>
  <c r="P161" i="2"/>
  <c r="BI160" i="2"/>
  <c r="BH160" i="2"/>
  <c r="BG160" i="2"/>
  <c r="BF160" i="2"/>
  <c r="T160" i="2"/>
  <c r="R160" i="2"/>
  <c r="P160" i="2"/>
  <c r="BI158" i="2"/>
  <c r="BH158" i="2"/>
  <c r="BG158" i="2"/>
  <c r="BF158" i="2"/>
  <c r="T158" i="2"/>
  <c r="R158" i="2"/>
  <c r="P158" i="2"/>
  <c r="BI157" i="2"/>
  <c r="BH157" i="2"/>
  <c r="BG157" i="2"/>
  <c r="BF157" i="2"/>
  <c r="T157" i="2"/>
  <c r="R157" i="2"/>
  <c r="P157" i="2"/>
  <c r="BI155" i="2"/>
  <c r="BH155" i="2"/>
  <c r="BG155" i="2"/>
  <c r="BF155" i="2"/>
  <c r="T155" i="2"/>
  <c r="R155" i="2"/>
  <c r="P155" i="2"/>
  <c r="BI154" i="2"/>
  <c r="BH154" i="2"/>
  <c r="BG154" i="2"/>
  <c r="BF154" i="2"/>
  <c r="T154" i="2"/>
  <c r="R154" i="2"/>
  <c r="P154" i="2"/>
  <c r="BI153" i="2"/>
  <c r="BH153" i="2"/>
  <c r="BG153" i="2"/>
  <c r="BF153" i="2"/>
  <c r="T153" i="2"/>
  <c r="R153" i="2"/>
  <c r="P153" i="2"/>
  <c r="BI152" i="2"/>
  <c r="BH152" i="2"/>
  <c r="BG152" i="2"/>
  <c r="BF152" i="2"/>
  <c r="T152" i="2"/>
  <c r="R152" i="2"/>
  <c r="P152" i="2"/>
  <c r="BI151" i="2"/>
  <c r="BH151" i="2"/>
  <c r="BG151" i="2"/>
  <c r="BF151" i="2"/>
  <c r="T151" i="2"/>
  <c r="R151" i="2"/>
  <c r="P151" i="2"/>
  <c r="BI150" i="2"/>
  <c r="BH150" i="2"/>
  <c r="BG150" i="2"/>
  <c r="BF150" i="2"/>
  <c r="T150" i="2"/>
  <c r="R150" i="2"/>
  <c r="P150" i="2"/>
  <c r="BI149" i="2"/>
  <c r="BH149" i="2"/>
  <c r="BG149" i="2"/>
  <c r="BF149" i="2"/>
  <c r="T149" i="2"/>
  <c r="R149" i="2"/>
  <c r="P149" i="2"/>
  <c r="BI148" i="2"/>
  <c r="BH148" i="2"/>
  <c r="BG148" i="2"/>
  <c r="BF148" i="2"/>
  <c r="T148" i="2"/>
  <c r="R148" i="2"/>
  <c r="P148" i="2"/>
  <c r="BI146" i="2"/>
  <c r="BH146" i="2"/>
  <c r="BG146" i="2"/>
  <c r="BF146" i="2"/>
  <c r="T146" i="2"/>
  <c r="T145" i="2"/>
  <c r="R146" i="2"/>
  <c r="R145" i="2"/>
  <c r="P146" i="2"/>
  <c r="P145" i="2"/>
  <c r="BI144" i="2"/>
  <c r="BH144" i="2"/>
  <c r="BG144" i="2"/>
  <c r="BF144" i="2"/>
  <c r="T144" i="2"/>
  <c r="R144" i="2"/>
  <c r="P144" i="2"/>
  <c r="BI143" i="2"/>
  <c r="BH143" i="2"/>
  <c r="BG143" i="2"/>
  <c r="BF143" i="2"/>
  <c r="T143" i="2"/>
  <c r="R143" i="2"/>
  <c r="P143" i="2"/>
  <c r="BI142" i="2"/>
  <c r="BH142" i="2"/>
  <c r="BG142" i="2"/>
  <c r="BF142" i="2"/>
  <c r="T142" i="2"/>
  <c r="R142" i="2"/>
  <c r="P142" i="2"/>
  <c r="BI141" i="2"/>
  <c r="BH141" i="2"/>
  <c r="BG141" i="2"/>
  <c r="BF141" i="2"/>
  <c r="T141" i="2"/>
  <c r="R141" i="2"/>
  <c r="P141" i="2"/>
  <c r="BI140" i="2"/>
  <c r="BH140" i="2"/>
  <c r="BG140" i="2"/>
  <c r="BF140" i="2"/>
  <c r="T140" i="2"/>
  <c r="R140" i="2"/>
  <c r="P140" i="2"/>
  <c r="BI139" i="2"/>
  <c r="BH139" i="2"/>
  <c r="BG139" i="2"/>
  <c r="BF139" i="2"/>
  <c r="T139" i="2"/>
  <c r="R139" i="2"/>
  <c r="P139" i="2"/>
  <c r="BI138" i="2"/>
  <c r="BH138" i="2"/>
  <c r="BG138" i="2"/>
  <c r="BF138" i="2"/>
  <c r="T138" i="2"/>
  <c r="R138" i="2"/>
  <c r="P138" i="2"/>
  <c r="BI137" i="2"/>
  <c r="BH137" i="2"/>
  <c r="BG137" i="2"/>
  <c r="BF137" i="2"/>
  <c r="T137" i="2"/>
  <c r="R137" i="2"/>
  <c r="P137" i="2"/>
  <c r="BI136" i="2"/>
  <c r="BH136" i="2"/>
  <c r="BG136" i="2"/>
  <c r="BF136" i="2"/>
  <c r="T136" i="2"/>
  <c r="R136" i="2"/>
  <c r="P136" i="2"/>
  <c r="BI135" i="2"/>
  <c r="BH135" i="2"/>
  <c r="BG135" i="2"/>
  <c r="BF135" i="2"/>
  <c r="T135" i="2"/>
  <c r="R135" i="2"/>
  <c r="P135" i="2"/>
  <c r="BI134" i="2"/>
  <c r="BH134" i="2"/>
  <c r="BG134" i="2"/>
  <c r="BF134" i="2"/>
  <c r="T134" i="2"/>
  <c r="R134" i="2"/>
  <c r="P134" i="2"/>
  <c r="BI133" i="2"/>
  <c r="BH133" i="2"/>
  <c r="BG133" i="2"/>
  <c r="BF133" i="2"/>
  <c r="T133" i="2"/>
  <c r="R133" i="2"/>
  <c r="P133" i="2"/>
  <c r="BI132" i="2"/>
  <c r="BH132" i="2"/>
  <c r="BG132" i="2"/>
  <c r="BF132" i="2"/>
  <c r="T132" i="2"/>
  <c r="R132" i="2"/>
  <c r="P132" i="2"/>
  <c r="BI131" i="2"/>
  <c r="BH131" i="2"/>
  <c r="BG131" i="2"/>
  <c r="BF131" i="2"/>
  <c r="T131" i="2"/>
  <c r="R131" i="2"/>
  <c r="P131" i="2"/>
  <c r="BI130" i="2"/>
  <c r="BH130" i="2"/>
  <c r="BG130" i="2"/>
  <c r="BF130" i="2"/>
  <c r="T130" i="2"/>
  <c r="R130" i="2"/>
  <c r="P130" i="2"/>
  <c r="BI129" i="2"/>
  <c r="BH129" i="2"/>
  <c r="BG129" i="2"/>
  <c r="BF129" i="2"/>
  <c r="T129" i="2"/>
  <c r="R129" i="2"/>
  <c r="P129" i="2"/>
  <c r="BI128" i="2"/>
  <c r="BH128" i="2"/>
  <c r="BG128" i="2"/>
  <c r="BF128" i="2"/>
  <c r="T128" i="2"/>
  <c r="R128" i="2"/>
  <c r="P128" i="2"/>
  <c r="BI127" i="2"/>
  <c r="BH127" i="2"/>
  <c r="BG127" i="2"/>
  <c r="BF127" i="2"/>
  <c r="T127" i="2"/>
  <c r="R127" i="2"/>
  <c r="P127" i="2"/>
  <c r="F118" i="2"/>
  <c r="E116" i="2"/>
  <c r="F87" i="2"/>
  <c r="E85" i="2"/>
  <c r="J22" i="2"/>
  <c r="E22" i="2"/>
  <c r="J90" i="2" s="1"/>
  <c r="J21" i="2"/>
  <c r="J19" i="2"/>
  <c r="E19" i="2"/>
  <c r="J89" i="2"/>
  <c r="J18" i="2"/>
  <c r="J16" i="2"/>
  <c r="E16" i="2"/>
  <c r="F121" i="2"/>
  <c r="J15" i="2"/>
  <c r="J13" i="2"/>
  <c r="E13" i="2"/>
  <c r="F89" i="2" s="1"/>
  <c r="J12" i="2"/>
  <c r="J10" i="2"/>
  <c r="J118" i="2"/>
  <c r="L90" i="1"/>
  <c r="AM90" i="1"/>
  <c r="AM89" i="1"/>
  <c r="L89" i="1"/>
  <c r="AM87" i="1"/>
  <c r="L87" i="1"/>
  <c r="L85" i="1"/>
  <c r="L84" i="1"/>
  <c r="BK192" i="2"/>
  <c r="BK187" i="2"/>
  <c r="BK160" i="2"/>
  <c r="BK143" i="2"/>
  <c r="BK138" i="2"/>
  <c r="J133" i="2"/>
  <c r="J187" i="2"/>
  <c r="BK167" i="2"/>
  <c r="BK164" i="2"/>
  <c r="J160" i="2"/>
  <c r="BK155" i="2"/>
  <c r="J151" i="2"/>
  <c r="J144" i="2"/>
  <c r="BK136" i="2"/>
  <c r="BK130" i="2"/>
  <c r="BK186" i="2"/>
  <c r="BK184" i="2"/>
  <c r="BK180" i="2"/>
  <c r="BK178" i="2"/>
  <c r="BK175" i="2"/>
  <c r="J174" i="2"/>
  <c r="BK171" i="2"/>
  <c r="J192" i="2"/>
  <c r="J172" i="2"/>
  <c r="BK168" i="2"/>
  <c r="J150" i="2"/>
  <c r="BK144" i="2"/>
  <c r="J136" i="2"/>
  <c r="BK131" i="2"/>
  <c r="BK197" i="2"/>
  <c r="J191" i="2"/>
  <c r="J162" i="2"/>
  <c r="J153" i="2"/>
  <c r="BK146" i="2"/>
  <c r="J139" i="2"/>
  <c r="J134" i="2"/>
  <c r="BK128" i="2"/>
  <c r="BK170" i="2"/>
  <c r="BK166" i="2"/>
  <c r="J165" i="2"/>
  <c r="BK162" i="2"/>
  <c r="BK157" i="2"/>
  <c r="J155" i="2"/>
  <c r="BK150" i="2"/>
  <c r="J143" i="2"/>
  <c r="BK134" i="2"/>
  <c r="BK129" i="2"/>
  <c r="J186" i="2"/>
  <c r="J184" i="2"/>
  <c r="J180" i="2"/>
  <c r="J178" i="2"/>
  <c r="J175" i="2"/>
  <c r="J173" i="2"/>
  <c r="J167" i="2"/>
  <c r="J197" i="2"/>
  <c r="BK189" i="2"/>
  <c r="J170" i="2"/>
  <c r="BK153" i="2"/>
  <c r="J146" i="2"/>
  <c r="J140" i="2"/>
  <c r="BK135" i="2"/>
  <c r="J127" i="2"/>
  <c r="J194" i="2"/>
  <c r="J163" i="2"/>
  <c r="BK161" i="2"/>
  <c r="BK151" i="2"/>
  <c r="J142" i="2"/>
  <c r="BK137" i="2"/>
  <c r="J130" i="2"/>
  <c r="AS94" i="1"/>
  <c r="BK169" i="2"/>
  <c r="J166" i="2"/>
  <c r="J164" i="2"/>
  <c r="J161" i="2"/>
  <c r="J157" i="2"/>
  <c r="BK152" i="2"/>
  <c r="J149" i="2"/>
  <c r="BK140" i="2"/>
  <c r="J132" i="2"/>
  <c r="J128" i="2"/>
  <c r="J185" i="2"/>
  <c r="J183" i="2"/>
  <c r="J179" i="2"/>
  <c r="J176" i="2"/>
  <c r="BK173" i="2"/>
  <c r="J169" i="2"/>
  <c r="BK196" i="2"/>
  <c r="BK191" i="2"/>
  <c r="J171" i="2"/>
  <c r="J152" i="2"/>
  <c r="BK142" i="2"/>
  <c r="J137" i="2"/>
  <c r="BK132" i="2"/>
  <c r="J196" i="2"/>
  <c r="J189" i="2"/>
  <c r="J158" i="2"/>
  <c r="BK149" i="2"/>
  <c r="BK141" i="2"/>
  <c r="J135" i="2"/>
  <c r="J129" i="2"/>
  <c r="J188" i="2"/>
  <c r="J168" i="2"/>
  <c r="BK165" i="2"/>
  <c r="BK163" i="2"/>
  <c r="BK158" i="2"/>
  <c r="J154" i="2"/>
  <c r="BK148" i="2"/>
  <c r="J138" i="2"/>
  <c r="J131" i="2"/>
  <c r="BK127" i="2"/>
  <c r="BK185" i="2"/>
  <c r="BK183" i="2"/>
  <c r="BK179" i="2"/>
  <c r="BK176" i="2"/>
  <c r="BK174" i="2"/>
  <c r="BK172" i="2"/>
  <c r="BK194" i="2"/>
  <c r="BK188" i="2"/>
  <c r="BK154" i="2"/>
  <c r="J148" i="2"/>
  <c r="J141" i="2"/>
  <c r="BK139" i="2"/>
  <c r="BK133" i="2"/>
  <c r="R126" i="2" l="1"/>
  <c r="T147" i="2"/>
  <c r="T159" i="2"/>
  <c r="T177" i="2"/>
  <c r="P182" i="2"/>
  <c r="BK190" i="2"/>
  <c r="J190" i="2"/>
  <c r="J104" i="2"/>
  <c r="BK195" i="2"/>
  <c r="J195" i="2"/>
  <c r="J106" i="2"/>
  <c r="T126" i="2"/>
  <c r="T125" i="2" s="1"/>
  <c r="P147" i="2"/>
  <c r="R156" i="2"/>
  <c r="BK159" i="2"/>
  <c r="J159" i="2"/>
  <c r="J100" i="2"/>
  <c r="BK177" i="2"/>
  <c r="J177" i="2"/>
  <c r="J101" i="2"/>
  <c r="BK182" i="2"/>
  <c r="T190" i="2"/>
  <c r="R195" i="2"/>
  <c r="P126" i="2"/>
  <c r="BK147" i="2"/>
  <c r="J147" i="2"/>
  <c r="J98" i="2"/>
  <c r="BK156" i="2"/>
  <c r="J156" i="2"/>
  <c r="J99" i="2"/>
  <c r="T156" i="2"/>
  <c r="P159" i="2"/>
  <c r="R177" i="2"/>
  <c r="R182" i="2"/>
  <c r="P190" i="2"/>
  <c r="P195" i="2"/>
  <c r="BK126" i="2"/>
  <c r="J126" i="2"/>
  <c r="J96" i="2"/>
  <c r="R147" i="2"/>
  <c r="P156" i="2"/>
  <c r="R159" i="2"/>
  <c r="P177" i="2"/>
  <c r="T182" i="2"/>
  <c r="R190" i="2"/>
  <c r="T195" i="2"/>
  <c r="BK193" i="2"/>
  <c r="J193" i="2" s="1"/>
  <c r="J105" i="2" s="1"/>
  <c r="BK145" i="2"/>
  <c r="J145" i="2"/>
  <c r="J97" i="2"/>
  <c r="F90" i="2"/>
  <c r="F120" i="2"/>
  <c r="J121" i="2"/>
  <c r="BE130" i="2"/>
  <c r="BE132" i="2"/>
  <c r="BE134" i="2"/>
  <c r="BE138" i="2"/>
  <c r="BE141" i="2"/>
  <c r="BE143" i="2"/>
  <c r="BE153" i="2"/>
  <c r="BE169" i="2"/>
  <c r="BE172" i="2"/>
  <c r="BE188" i="2"/>
  <c r="BE191" i="2"/>
  <c r="BE192" i="2"/>
  <c r="BE196" i="2"/>
  <c r="BE197" i="2"/>
  <c r="BE167" i="2"/>
  <c r="BE168" i="2"/>
  <c r="BE171" i="2"/>
  <c r="BE173" i="2"/>
  <c r="BE174" i="2"/>
  <c r="BE175" i="2"/>
  <c r="BE176" i="2"/>
  <c r="BE178" i="2"/>
  <c r="BE179" i="2"/>
  <c r="BE180" i="2"/>
  <c r="BE183" i="2"/>
  <c r="BE184" i="2"/>
  <c r="BE185" i="2"/>
  <c r="BE187" i="2"/>
  <c r="J120" i="2"/>
  <c r="BE129" i="2"/>
  <c r="BE135" i="2"/>
  <c r="BE139" i="2"/>
  <c r="BE144" i="2"/>
  <c r="BE149" i="2"/>
  <c r="BE151" i="2"/>
  <c r="BE154" i="2"/>
  <c r="BE155" i="2"/>
  <c r="BE162" i="2"/>
  <c r="BE165" i="2"/>
  <c r="BE166" i="2"/>
  <c r="BE170" i="2"/>
  <c r="J87" i="2"/>
  <c r="BE127" i="2"/>
  <c r="BE128" i="2"/>
  <c r="BE131" i="2"/>
  <c r="BE133" i="2"/>
  <c r="BE136" i="2"/>
  <c r="BE137" i="2"/>
  <c r="BE140" i="2"/>
  <c r="BE142" i="2"/>
  <c r="BE146" i="2"/>
  <c r="BE148" i="2"/>
  <c r="BE150" i="2"/>
  <c r="BE152" i="2"/>
  <c r="BE157" i="2"/>
  <c r="BE158" i="2"/>
  <c r="BE160" i="2"/>
  <c r="BE161" i="2"/>
  <c r="BE163" i="2"/>
  <c r="BE164" i="2"/>
  <c r="BE186" i="2"/>
  <c r="BE189" i="2"/>
  <c r="BE194" i="2"/>
  <c r="J32" i="2"/>
  <c r="AW95" i="1" s="1"/>
  <c r="F33" i="2"/>
  <c r="BB95" i="1" s="1"/>
  <c r="BB94" i="1" s="1"/>
  <c r="AX94" i="1" s="1"/>
  <c r="F34" i="2"/>
  <c r="BC95" i="1"/>
  <c r="BC94" i="1"/>
  <c r="W32" i="1"/>
  <c r="F32" i="2"/>
  <c r="BA95" i="1"/>
  <c r="BA94" i="1"/>
  <c r="W30" i="1" s="1"/>
  <c r="F35" i="2"/>
  <c r="BD95" i="1" s="1"/>
  <c r="BD94" i="1" s="1"/>
  <c r="W33" i="1" s="1"/>
  <c r="T181" i="2" l="1"/>
  <c r="T124" i="2"/>
  <c r="P181" i="2"/>
  <c r="R181" i="2"/>
  <c r="P125" i="2"/>
  <c r="P124" i="2"/>
  <c r="AU95" i="1"/>
  <c r="AU94" i="1" s="1"/>
  <c r="BK181" i="2"/>
  <c r="J181" i="2"/>
  <c r="J102" i="2"/>
  <c r="R125" i="2"/>
  <c r="R124" i="2"/>
  <c r="J182" i="2"/>
  <c r="J103" i="2"/>
  <c r="BK125" i="2"/>
  <c r="J125" i="2"/>
  <c r="J95" i="2"/>
  <c r="W31" i="1"/>
  <c r="AW94" i="1"/>
  <c r="AK30" i="1"/>
  <c r="F31" i="2"/>
  <c r="AZ95" i="1" s="1"/>
  <c r="AZ94" i="1" s="1"/>
  <c r="W29" i="1" s="1"/>
  <c r="AY94" i="1"/>
  <c r="J31" i="2"/>
  <c r="AV95" i="1" s="1"/>
  <c r="AT95" i="1" s="1"/>
  <c r="BK124" i="2" l="1"/>
  <c r="J124" i="2"/>
  <c r="J28" i="2"/>
  <c r="AG95" i="1"/>
  <c r="AG94" i="1"/>
  <c r="AK26" i="1"/>
  <c r="AV94" i="1"/>
  <c r="AK29" i="1"/>
  <c r="AK35" i="1"/>
  <c r="J37" i="2" l="1"/>
  <c r="J94" i="2"/>
  <c r="AN95" i="1"/>
  <c r="AT94" i="1"/>
  <c r="AN94" i="1" l="1"/>
</calcChain>
</file>

<file path=xl/sharedStrings.xml><?xml version="1.0" encoding="utf-8"?>
<sst xmlns="http://schemas.openxmlformats.org/spreadsheetml/2006/main" count="1185" uniqueCount="381">
  <si>
    <t>Export Komplet</t>
  </si>
  <si>
    <t/>
  </si>
  <si>
    <t>2.0</t>
  </si>
  <si>
    <t>False</t>
  </si>
  <si>
    <t>{63f37608-269b-4e70-bbd1-291a111c9643}</t>
  </si>
  <si>
    <t>&gt;&gt;  skryté sloupce  &lt;&lt;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</si>
  <si>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</si>
  <si>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</si>
  <si>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</si>
  <si>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</si>
  <si>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</si>
  <si>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</si>
  <si>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</si>
  <si>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</si>
  <si>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2384-AK1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</si>
  <si>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</si>
  <si>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</si>
  <si>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V Jezírkách, Tuklaty</t>
  </si>
  <si>
    <t>KSO:</t>
  </si>
  <si>
    <t>CC-CZ:</t>
  </si>
  <si>
    <t>Místo:</t>
  </si>
  <si>
    <t xml:space="preserve"> </t>
  </si>
  <si>
    <t>Datum:</t>
  </si>
  <si>
    <t>25. 1. 2024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</si>
  <si>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</si>
  <si>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</si>
  <si>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</si>
  <si>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</si>
  <si>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</si>
  <si>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</si>
  <si>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</si>
  <si>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</si>
  <si>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</si>
  <si>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</si>
  <si>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</si>
  <si>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</si>
  <si>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</si>
  <si>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</si>
  <si>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</si>
  <si>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</si>
  <si>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</si>
  <si>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</si>
  <si>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</si>
  <si>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</si>
  <si>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</si>
  <si>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</si>
  <si>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</si>
  <si>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</si>
  <si>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</si>
  <si>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</si>
  <si>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</si>
  <si>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</si>
  <si>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</si>
  <si>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</si>
  <si>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</si>
  <si>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</si>
  <si>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</si>
  <si>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</si>
  <si>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</si>
  <si>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</si>
  <si>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</si>
  <si>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</si>
  <si>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</si>
  <si>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</si>
  <si>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</si>
  <si>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</si>
  <si>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</si>
  <si>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</si>
  <si>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</si>
  <si>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</si>
  <si>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</si>
  <si>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</si>
  <si>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</si>
  <si>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</si>
  <si>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</si>
  <si>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</si>
  <si>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</si>
  <si>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</si>
  <si>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</si>
  <si>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</si>
  <si>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</si>
  <si>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</si>
  <si>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</si>
  <si>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</si>
  <si>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</si>
  <si>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</si>
  <si>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</si>
  <si>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</si>
  <si>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</si>
  <si>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</si>
  <si>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</si>
  <si>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</si>
  <si>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</si>
  <si>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</si>
  <si>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</si>
  <si>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</si>
  <si>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</si>
  <si>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</si>
  <si>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</si>
  <si>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</si>
  <si>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</si>
  <si>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</si>
  <si>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</si>
  <si>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</si>
  <si>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</si>
  <si>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</si>
  <si>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</si>
  <si>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</si>
  <si>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</si>
  <si>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</si>
  <si>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</si>
  <si>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</si>
  <si>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</si>
  <si>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</si>
  <si>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</si>
  <si>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</si>
  <si>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</si>
  <si>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113107322</t>
  </si>
  <si>
    <t>Odstranění podkladu z kameniva drceného tl přes 100 do 200 mm strojně pl do 50 m2</t>
  </si>
  <si>
    <t>m2</t>
  </si>
  <si>
    <t>4</t>
  </si>
  <si>
    <t>-1802010153</t>
  </si>
  <si>
    <t>113107323</t>
  </si>
  <si>
    <t>Odstranění podkladu z kameniva drceného tl 300 mm strojně pl do 50 m2</t>
  </si>
  <si>
    <t>1962151194</t>
  </si>
  <si>
    <t>3</t>
  </si>
  <si>
    <t>121151103</t>
  </si>
  <si>
    <t>Sejmutí ornice plochy do 100 m2 tl vrstvy do 200 mm strojně</t>
  </si>
  <si>
    <t>1258974798</t>
  </si>
  <si>
    <t>122351101</t>
  </si>
  <si>
    <t>Odkopávky a prokopávky nezapažené v hornině třídy těžitelnosti II skupiny 4 objem do 20 m3 strojně</t>
  </si>
  <si>
    <t>m3</t>
  </si>
  <si>
    <t>-1068331586</t>
  </si>
  <si>
    <t>5</t>
  </si>
  <si>
    <t>129001101</t>
  </si>
  <si>
    <t>Příplatek za ztížení odkopávky nebo prokopávky v blízkosti inženýrských sítí</t>
  </si>
  <si>
    <t>-149133165</t>
  </si>
  <si>
    <t>6</t>
  </si>
  <si>
    <t>132151104</t>
  </si>
  <si>
    <t>Hloubení rýh nezapažených š do 800 mm v hornině třídy těžitelnosti I skupiny 1 a 2 objem přes 100 m3 strojně</t>
  </si>
  <si>
    <t>-1385030368</t>
  </si>
  <si>
    <t>7</t>
  </si>
  <si>
    <t>132351104</t>
  </si>
  <si>
    <t>Hloubení rýh nezapažených š do 800 mm v hornině třídy těžitelnosti II skupiny 4 objem přes 100 m3 strojně</t>
  </si>
  <si>
    <t>1252524854</t>
  </si>
  <si>
    <t>8</t>
  </si>
  <si>
    <t>1741111xx</t>
  </si>
  <si>
    <t>Zásyp jam po výsadbě</t>
  </si>
  <si>
    <t>-561643685</t>
  </si>
  <si>
    <t>9</t>
  </si>
  <si>
    <t>174151101</t>
  </si>
  <si>
    <t>Zásyp jam, šachet rýh nebo kolem objektů sypaninou se zhutněním</t>
  </si>
  <si>
    <t>1263656879</t>
  </si>
  <si>
    <t>10</t>
  </si>
  <si>
    <t>174151101.1</t>
  </si>
  <si>
    <t>-262412442</t>
  </si>
  <si>
    <t>11</t>
  </si>
  <si>
    <t>M</t>
  </si>
  <si>
    <t>583441xx</t>
  </si>
  <si>
    <t>štěrk frakce 32/63</t>
  </si>
  <si>
    <t>t</t>
  </si>
  <si>
    <t>-1220717439</t>
  </si>
  <si>
    <t>181152302</t>
  </si>
  <si>
    <t>Úprava pláně pro silnice a dálnice v zářezech se zhutněním</t>
  </si>
  <si>
    <t>1338699162</t>
  </si>
  <si>
    <t>13</t>
  </si>
  <si>
    <t>181411131</t>
  </si>
  <si>
    <t>Založení parkového trávníku výsevem pl do 1000 m2 v rovině a ve svahu do 1:5</t>
  </si>
  <si>
    <t>-48216134</t>
  </si>
  <si>
    <t>14</t>
  </si>
  <si>
    <t>00572410</t>
  </si>
  <si>
    <t>osivo směs travní parková</t>
  </si>
  <si>
    <t>kg</t>
  </si>
  <si>
    <t>-392927071</t>
  </si>
  <si>
    <t>15</t>
  </si>
  <si>
    <t>183101121</t>
  </si>
  <si>
    <t>Hloubení jamek bez výměny půdy zeminy skupiny 1 až 4 obj přes 0,4 do 1 m3 v rovině a svahu do 1:5</t>
  </si>
  <si>
    <t>kus</t>
  </si>
  <si>
    <t>817767497</t>
  </si>
  <si>
    <t>16</t>
  </si>
  <si>
    <t>184201112</t>
  </si>
  <si>
    <t>Výsadba stromu bez balu do jamky v kmene přes 1,8 do 2,5 m v rovině a svahu do 1:5</t>
  </si>
  <si>
    <t>-543549061</t>
  </si>
  <si>
    <t>17</t>
  </si>
  <si>
    <t>02650316xy</t>
  </si>
  <si>
    <t>strom listnatý</t>
  </si>
  <si>
    <t>298527986</t>
  </si>
  <si>
    <t>18</t>
  </si>
  <si>
    <t>R 1001</t>
  </si>
  <si>
    <t>ochrana vedení IS (ODKOPÁNÍ, chránička-TK žlab, ZÁSYP, HUTNĚNÍ)</t>
  </si>
  <si>
    <t>m</t>
  </si>
  <si>
    <t>303574459</t>
  </si>
  <si>
    <t>Zakládání</t>
  </si>
  <si>
    <t>19</t>
  </si>
  <si>
    <t>212752101</t>
  </si>
  <si>
    <t>Trativod z drenážních trubek korugovaných PE-HD SN 4 perforace 360° včetně lože otevřený výkop DN 100 pro liniové stavby</t>
  </si>
  <si>
    <t>-870513326</t>
  </si>
  <si>
    <t>Komunikace pozemní</t>
  </si>
  <si>
    <t>20</t>
  </si>
  <si>
    <t>564841111</t>
  </si>
  <si>
    <t>Podklad ze štěrkodrtě ŠD tl 120 mm</t>
  </si>
  <si>
    <t>-585152133</t>
  </si>
  <si>
    <t>564851111</t>
  </si>
  <si>
    <t>Podklad ze štěrkodrtě ŠD plochy přes 100 m2 tl 150 mm</t>
  </si>
  <si>
    <t>-2014912748</t>
  </si>
  <si>
    <t>22</t>
  </si>
  <si>
    <t>564851114</t>
  </si>
  <si>
    <t>Podklad ze štěrkodrtě ŠD tl 180 mm</t>
  </si>
  <si>
    <t>-882602140</t>
  </si>
  <si>
    <t>23</t>
  </si>
  <si>
    <t>596212210</t>
  </si>
  <si>
    <t>Kladení zámkové dlažby pozemních komunikací tl 80 mm skupiny A pl do 50 m2</t>
  </si>
  <si>
    <t>-716351025</t>
  </si>
  <si>
    <t>24</t>
  </si>
  <si>
    <t>59245020</t>
  </si>
  <si>
    <t>dlažba tvar obdélník betonová 200x100x80mm přírodní</t>
  </si>
  <si>
    <t>-905426735</t>
  </si>
  <si>
    <t>25</t>
  </si>
  <si>
    <t>596412211</t>
  </si>
  <si>
    <t>Kladení dlažby z vegetačních tvárnic pozemních komunikací tl 80 mm pl přes 50 do 100 m2</t>
  </si>
  <si>
    <t>423231349</t>
  </si>
  <si>
    <t>26</t>
  </si>
  <si>
    <t>5924601xx</t>
  </si>
  <si>
    <t>dlažba plošná betonová zasakovací 80mm</t>
  </si>
  <si>
    <t>483359362</t>
  </si>
  <si>
    <t>27</t>
  </si>
  <si>
    <t>59944111x</t>
  </si>
  <si>
    <t>Vyplnění spár mezi silničními dílci drobným kamenivem těženým</t>
  </si>
  <si>
    <t>-791915556</t>
  </si>
  <si>
    <t>Trubní vedení</t>
  </si>
  <si>
    <t>28</t>
  </si>
  <si>
    <t>899331111</t>
  </si>
  <si>
    <t>Výšková úprava uličního vstupu</t>
  </si>
  <si>
    <t>-1988941740</t>
  </si>
  <si>
    <t>29</t>
  </si>
  <si>
    <t>899431111</t>
  </si>
  <si>
    <t>Výšková úprava krycího hrnce, šoupěte nebo hydrantu do 200 mm</t>
  </si>
  <si>
    <t>-1722741199</t>
  </si>
  <si>
    <t>Ostatní konstrukce a práce, bourání</t>
  </si>
  <si>
    <t>30</t>
  </si>
  <si>
    <t>914111111</t>
  </si>
  <si>
    <t>Montáž svislé dopravní značky do velikosti 1 m2 objímkami na sloupek nebo konzolu</t>
  </si>
  <si>
    <t>2111021458</t>
  </si>
  <si>
    <t>62</t>
  </si>
  <si>
    <t>40445654</t>
  </si>
  <si>
    <t>informativní značky zónové IZ5 1000x750mm</t>
  </si>
  <si>
    <t>1728184764</t>
  </si>
  <si>
    <t>32</t>
  </si>
  <si>
    <t>914511112</t>
  </si>
  <si>
    <t>Montáž sloupku dopravních značek délky do 3,5 m s betonovým základem a patkou</t>
  </si>
  <si>
    <t>42141592</t>
  </si>
  <si>
    <t>33</t>
  </si>
  <si>
    <t>404452350</t>
  </si>
  <si>
    <t>sloupek Al 60 - 350</t>
  </si>
  <si>
    <t>1773752030</t>
  </si>
  <si>
    <t>34</t>
  </si>
  <si>
    <t>404452400</t>
  </si>
  <si>
    <t>patka hliníková HP 60</t>
  </si>
  <si>
    <t>1435682793</t>
  </si>
  <si>
    <t>35</t>
  </si>
  <si>
    <t>404452530</t>
  </si>
  <si>
    <t>víčko plastové na sloupek 60</t>
  </si>
  <si>
    <t>1532282414</t>
  </si>
  <si>
    <t>36</t>
  </si>
  <si>
    <t>404452560</t>
  </si>
  <si>
    <t>upínací svorka na sloupek US 60</t>
  </si>
  <si>
    <t>-1040556798</t>
  </si>
  <si>
    <t>37</t>
  </si>
  <si>
    <t>916131213</t>
  </si>
  <si>
    <t>Osazení silničního obrubníku betonového stojatého s boční opěrou do lože z betonu prostého</t>
  </si>
  <si>
    <t>-97699551</t>
  </si>
  <si>
    <t>38</t>
  </si>
  <si>
    <t>59217031</t>
  </si>
  <si>
    <t>obrubník betonový silniční 1000x150x250mm</t>
  </si>
  <si>
    <t>520861765</t>
  </si>
  <si>
    <t>39</t>
  </si>
  <si>
    <t>919411131</t>
  </si>
  <si>
    <t>Čelo propustku z betonu prostého se zvýšenými nároky na prostředí pro propustek z trub DN 300 až 500</t>
  </si>
  <si>
    <t>-131524337</t>
  </si>
  <si>
    <t>40</t>
  </si>
  <si>
    <t>9194431xx</t>
  </si>
  <si>
    <t>Vtoková/výtoková část propustku z trub DN 500</t>
  </si>
  <si>
    <t>1324269222</t>
  </si>
  <si>
    <t>41</t>
  </si>
  <si>
    <t>919521130</t>
  </si>
  <si>
    <t>Zřízení silničního propustku z trub betonových nebo ŽB DN 500</t>
  </si>
  <si>
    <t>731494145</t>
  </si>
  <si>
    <t>42</t>
  </si>
  <si>
    <t>59223022</t>
  </si>
  <si>
    <t>trouba betonová hrdlová DN 500</t>
  </si>
  <si>
    <t>1976862375</t>
  </si>
  <si>
    <t>43</t>
  </si>
  <si>
    <t>919535557</t>
  </si>
  <si>
    <t>Obetonování trubního propustku betonem prostým tř. C 16/20</t>
  </si>
  <si>
    <t>-640105734</t>
  </si>
  <si>
    <t>44</t>
  </si>
  <si>
    <t>938908411</t>
  </si>
  <si>
    <t>Očištění povrchu krytu nebo podkladu živičného, betonového nebo dlážděného vodou</t>
  </si>
  <si>
    <t>-456774497</t>
  </si>
  <si>
    <t>45</t>
  </si>
  <si>
    <t>R-007</t>
  </si>
  <si>
    <t>Lokální oprava rýhy za obrubou</t>
  </si>
  <si>
    <t>619974148</t>
  </si>
  <si>
    <t>46</t>
  </si>
  <si>
    <t>S205</t>
  </si>
  <si>
    <t>Sadové práce</t>
  </si>
  <si>
    <t>kpl</t>
  </si>
  <si>
    <t>-1361734229</t>
  </si>
  <si>
    <t>997</t>
  </si>
  <si>
    <t>Přesun sutě</t>
  </si>
  <si>
    <t>47</t>
  </si>
  <si>
    <t>997211511</t>
  </si>
  <si>
    <t>Vodorovná doprava suti po suchu na vzdálenost do 1 km</t>
  </si>
  <si>
    <t>-1094694967</t>
  </si>
  <si>
    <t>48</t>
  </si>
  <si>
    <t>997211519</t>
  </si>
  <si>
    <t>Příplatek ZKD 29 km u vodorovné dopravy suti</t>
  </si>
  <si>
    <t>108370227</t>
  </si>
  <si>
    <t>49</t>
  </si>
  <si>
    <t>997221855</t>
  </si>
  <si>
    <t>Poplatek za uložení na skládce (skládkovné) zeminy a kameniva kód odpadu 170 504</t>
  </si>
  <si>
    <t>382940430</t>
  </si>
  <si>
    <t>VRN</t>
  </si>
  <si>
    <t>Vedlejší rozpočtové náklady</t>
  </si>
  <si>
    <t>VRN1</t>
  </si>
  <si>
    <t>Průzkumné, geodetické a projektové práce</t>
  </si>
  <si>
    <t>50</t>
  </si>
  <si>
    <t>011503000</t>
  </si>
  <si>
    <t>Stavební průzkum bez rozlišení - pasportizace/repasportizace</t>
  </si>
  <si>
    <t>1024</t>
  </si>
  <si>
    <t>-913215597</t>
  </si>
  <si>
    <t>51</t>
  </si>
  <si>
    <t>012103000</t>
  </si>
  <si>
    <t>Geodetické práce před výstavbou</t>
  </si>
  <si>
    <t>-1638390072</t>
  </si>
  <si>
    <t>52</t>
  </si>
  <si>
    <t>012203000</t>
  </si>
  <si>
    <t>Geodetické práce při provádění stavby</t>
  </si>
  <si>
    <t>-1984089319</t>
  </si>
  <si>
    <t>53</t>
  </si>
  <si>
    <t>012303000</t>
  </si>
  <si>
    <t>Geodetické práce po výstavbě</t>
  </si>
  <si>
    <t>-803378858</t>
  </si>
  <si>
    <t>54</t>
  </si>
  <si>
    <t>013203000</t>
  </si>
  <si>
    <t>Dokumentace stavby bez rozlišení - DIO</t>
  </si>
  <si>
    <t>-786962722</t>
  </si>
  <si>
    <t>55</t>
  </si>
  <si>
    <t>013244000</t>
  </si>
  <si>
    <t>Dokumentace pro provádění stavby</t>
  </si>
  <si>
    <t>-387559344</t>
  </si>
  <si>
    <t>56</t>
  </si>
  <si>
    <t>013254000</t>
  </si>
  <si>
    <t>Dokumentace skutečného provedení stavby</t>
  </si>
  <si>
    <t>881515810</t>
  </si>
  <si>
    <t>VRN3</t>
  </si>
  <si>
    <t>Zařízení staveniště</t>
  </si>
  <si>
    <t>57</t>
  </si>
  <si>
    <t>030001000</t>
  </si>
  <si>
    <t>521051307</t>
  </si>
  <si>
    <t>58</t>
  </si>
  <si>
    <t>034303000</t>
  </si>
  <si>
    <t>Dopravní značení na staveništi</t>
  </si>
  <si>
    <t>474721161</t>
  </si>
  <si>
    <t>VRN4</t>
  </si>
  <si>
    <t>Inženýrská činnost</t>
  </si>
  <si>
    <t>59</t>
  </si>
  <si>
    <t>043002000</t>
  </si>
  <si>
    <t>Zkoušky a ostatní měření</t>
  </si>
  <si>
    <t>-1684350249</t>
  </si>
  <si>
    <t>VRN9</t>
  </si>
  <si>
    <t>Ostatní náklady</t>
  </si>
  <si>
    <t>60</t>
  </si>
  <si>
    <t>R-007.1</t>
  </si>
  <si>
    <t>Sondy</t>
  </si>
  <si>
    <t>-515473927</t>
  </si>
  <si>
    <t>61</t>
  </si>
  <si>
    <t>R-012</t>
  </si>
  <si>
    <t>Vytyčení všech IS</t>
  </si>
  <si>
    <t>ks</t>
  </si>
  <si>
    <t>-1441500837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</si>
</sst>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20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19" fillId="5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9" xfId="0" applyNumberFormat="1" applyFont="1" applyBorder="1" applyAlignment="1">
      <alignment vertical="center"/>
    </xf>
    <xf numFmtId="4" fontId="25" fillId="0" borderId="20" xfId="0" applyNumberFormat="1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4" fontId="25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5" borderId="0" xfId="0" applyFont="1" applyFill="1" applyAlignment="1">
      <alignment horizontal="left" vertical="center"/>
    </xf>
    <xf numFmtId="0" fontId="19" fillId="5" borderId="0" xfId="0" applyFont="1" applyFill="1" applyAlignment="1">
      <alignment horizontal="right" vertical="center"/>
    </xf>
    <xf numFmtId="0" fontId="27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18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/>
    <xf numFmtId="166" fontId="28" fillId="0" borderId="12" xfId="0" applyNumberFormat="1" applyFont="1" applyBorder="1" applyAlignment="1"/>
    <xf numFmtId="166" fontId="28" fillId="0" borderId="13" xfId="0" applyNumberFormat="1" applyFont="1" applyBorder="1" applyAlignment="1"/>
    <xf numFmtId="4" fontId="29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3" borderId="22" xfId="0" applyNumberFormat="1" applyFont="1" applyFill="1" applyBorder="1" applyAlignment="1" applyProtection="1">
      <alignment vertical="center"/>
      <protection locked="0"/>
    </xf>
    <xf numFmtId="4" fontId="19" fillId="3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3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0" fillId="0" borderId="22" xfId="0" applyFont="1" applyBorder="1" applyAlignment="1" applyProtection="1">
      <alignment horizontal="center" vertical="center"/>
      <protection locked="0"/>
    </xf>
    <xf numFmtId="49" fontId="30" fillId="0" borderId="22" xfId="0" applyNumberFormat="1" applyFont="1" applyBorder="1" applyAlignment="1" applyProtection="1">
      <alignment horizontal="left" vertical="center" wrapText="1"/>
      <protection locked="0"/>
    </xf>
    <xf numFmtId="0" fontId="30" fillId="0" borderId="22" xfId="0" applyFont="1" applyBorder="1" applyAlignment="1" applyProtection="1">
      <alignment horizontal="left" vertical="center" wrapText="1"/>
      <protection locked="0"/>
    </xf>
    <xf numFmtId="0" fontId="30" fillId="0" borderId="22" xfId="0" applyFont="1" applyBorder="1" applyAlignment="1" applyProtection="1">
      <alignment horizontal="center" vertical="center" wrapText="1"/>
      <protection locked="0"/>
    </xf>
    <xf numFmtId="167" fontId="30" fillId="3" borderId="22" xfId="0" applyNumberFormat="1" applyFont="1" applyFill="1" applyBorder="1" applyAlignment="1" applyProtection="1">
      <alignment vertical="center"/>
      <protection locked="0"/>
    </xf>
    <xf numFmtId="4" fontId="30" fillId="3" borderId="22" xfId="0" applyNumberFormat="1" applyFont="1" applyFill="1" applyBorder="1" applyAlignment="1" applyProtection="1">
      <alignment vertical="center"/>
      <protection locked="0"/>
    </xf>
    <xf numFmtId="4" fontId="30" fillId="0" borderId="22" xfId="0" applyNumberFormat="1" applyFont="1" applyBorder="1" applyAlignment="1" applyProtection="1">
      <alignment vertical="center"/>
      <protection locked="0"/>
    </xf>
    <xf numFmtId="0" fontId="31" fillId="0" borderId="22" xfId="0" applyFont="1" applyBorder="1" applyAlignment="1" applyProtection="1">
      <alignment vertical="center"/>
      <protection locked="0"/>
    </xf>
    <xf numFmtId="0" fontId="31" fillId="0" borderId="3" xfId="0" applyFont="1" applyBorder="1" applyAlignment="1">
      <alignment vertical="center"/>
    </xf>
    <xf numFmtId="0" fontId="30" fillId="3" borderId="14" xfId="0" applyFont="1" applyFill="1" applyBorder="1" applyAlignment="1" applyProtection="1">
      <alignment horizontal="left" vertical="center"/>
      <protection locked="0"/>
    </xf>
    <xf numFmtId="0" fontId="30" fillId="0" borderId="0" xfId="0" applyFont="1" applyBorder="1" applyAlignment="1">
      <alignment horizontal="center" vertical="center"/>
    </xf>
    <xf numFmtId="0" fontId="20" fillId="3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9" fillId="5" borderId="6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left"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right" vertical="center"/>
    </xf>
    <xf numFmtId="0" fontId="19" fillId="5" borderId="8" xfId="0" applyFont="1" applyFill="1" applyBorder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abSelected="1" topLeftCell="A43" workbookViewId="0"/>
  </sheetViews>
  <sheetFormatPr defaultRowHeight="14.4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 ht="10.199999999999999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" customHeight="1">
      <c r="AR2" s="205" t="s">
        <v>5</v>
      </c>
      <c r="AS2" s="171"/>
      <c r="AT2" s="171"/>
      <c r="AU2" s="171"/>
      <c r="AV2" s="171"/>
      <c r="AW2" s="171"/>
      <c r="AX2" s="171"/>
      <c r="AY2" s="171"/>
      <c r="AZ2" s="171"/>
      <c r="BA2" s="171"/>
      <c r="BB2" s="171"/>
      <c r="BC2" s="171"/>
      <c r="BD2" s="171"/>
      <c r="BE2" s="171"/>
      <c r="BS2" s="14" t="s">
        <v>6</v>
      </c>
      <c r="BT2" s="14" t="s">
        <v>7</v>
      </c>
    </row>
    <row r="3" spans="1:74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pans="1:74" s="1" customFormat="1" ht="24.9" customHeight="1">
      <c r="B4" s="17"/>
      <c r="D4" s="18" t="s">
        <v>9</v>
      </c>
      <c r="AR4" s="17"/>
      <c r="AS4" s="19" t="s">
        <v>10</v>
      </c>
      <c r="BE4" s="20" t="s">
        <v>11</v>
      </c>
      <c r="BS4" s="14" t="s">
        <v>12</v>
      </c>
    </row>
    <row r="5" spans="1:74" s="1" customFormat="1" ht="12" customHeight="1">
      <c r="B5" s="17"/>
      <c r="D5" s="21" t="s">
        <v>13</v>
      </c>
      <c r="K5" s="170" t="s">
        <v>14</v>
      </c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71"/>
      <c r="AN5" s="171"/>
      <c r="AO5" s="171"/>
      <c r="AR5" s="17"/>
      <c r="BE5" s="167" t="s">
        <v>15</v>
      </c>
      <c r="BS5" s="14" t="s">
        <v>6</v>
      </c>
    </row>
    <row r="6" spans="1:74" s="1" customFormat="1" ht="36.9" customHeight="1">
      <c r="B6" s="17"/>
      <c r="D6" s="23" t="s">
        <v>16</v>
      </c>
      <c r="K6" s="172" t="s">
        <v>17</v>
      </c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R6" s="17"/>
      <c r="BE6" s="168"/>
      <c r="BS6" s="14" t="s">
        <v>6</v>
      </c>
    </row>
    <row r="7" spans="1:74" s="1" customFormat="1" ht="12" customHeight="1">
      <c r="B7" s="17"/>
      <c r="D7" s="24" t="s">
        <v>18</v>
      </c>
      <c r="K7" s="22" t="s">
        <v>1</v>
      </c>
      <c r="AK7" s="24" t="s">
        <v>19</v>
      </c>
      <c r="AN7" s="22" t="s">
        <v>1</v>
      </c>
      <c r="AR7" s="17"/>
      <c r="BE7" s="168"/>
      <c r="BS7" s="14" t="s">
        <v>6</v>
      </c>
    </row>
    <row r="8" spans="1:74" s="1" customFormat="1" ht="12" customHeight="1">
      <c r="B8" s="17"/>
      <c r="D8" s="24" t="s">
        <v>20</v>
      </c>
      <c r="K8" s="22" t="s">
        <v>21</v>
      </c>
      <c r="AK8" s="24" t="s">
        <v>22</v>
      </c>
      <c r="AN8" s="25" t="s">
        <v>23</v>
      </c>
      <c r="AR8" s="17"/>
      <c r="BE8" s="168"/>
      <c r="BS8" s="14" t="s">
        <v>6</v>
      </c>
    </row>
    <row r="9" spans="1:74" s="1" customFormat="1" ht="14.4" customHeight="1">
      <c r="B9" s="17"/>
      <c r="AR9" s="17"/>
      <c r="BE9" s="168"/>
      <c r="BS9" s="14" t="s">
        <v>6</v>
      </c>
    </row>
    <row r="10" spans="1:74" s="1" customFormat="1" ht="12" customHeight="1">
      <c r="B10" s="17"/>
      <c r="D10" s="24" t="s">
        <v>24</v>
      </c>
      <c r="AK10" s="24" t="s">
        <v>25</v>
      </c>
      <c r="AN10" s="22" t="s">
        <v>1</v>
      </c>
      <c r="AR10" s="17"/>
      <c r="BE10" s="168"/>
      <c r="BS10" s="14" t="s">
        <v>6</v>
      </c>
    </row>
    <row r="11" spans="1:74" s="1" customFormat="1" ht="18.45" customHeight="1">
      <c r="B11" s="17"/>
      <c r="E11" s="22" t="s">
        <v>21</v>
      </c>
      <c r="AK11" s="24" t="s">
        <v>26</v>
      </c>
      <c r="AN11" s="22" t="s">
        <v>1</v>
      </c>
      <c r="AR11" s="17"/>
      <c r="BE11" s="168"/>
      <c r="BS11" s="14" t="s">
        <v>6</v>
      </c>
    </row>
    <row r="12" spans="1:74" s="1" customFormat="1" ht="6.9" customHeight="1">
      <c r="B12" s="17"/>
      <c r="AR12" s="17"/>
      <c r="BE12" s="168"/>
      <c r="BS12" s="14" t="s">
        <v>6</v>
      </c>
    </row>
    <row r="13" spans="1:74" s="1" customFormat="1" ht="12" customHeight="1">
      <c r="B13" s="17"/>
      <c r="D13" s="24" t="s">
        <v>27</v>
      </c>
      <c r="AK13" s="24" t="s">
        <v>25</v>
      </c>
      <c r="AN13" s="26" t="s">
        <v>28</v>
      </c>
      <c r="AR13" s="17"/>
      <c r="BE13" s="168"/>
      <c r="BS13" s="14" t="s">
        <v>6</v>
      </c>
    </row>
    <row r="14" spans="1:74" ht="13.2">
      <c r="B14" s="17"/>
      <c r="E14" s="173" t="s">
        <v>28</v>
      </c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24" t="s">
        <v>26</v>
      </c>
      <c r="AN14" s="26" t="s">
        <v>28</v>
      </c>
      <c r="AR14" s="17"/>
      <c r="BE14" s="168"/>
      <c r="BS14" s="14" t="s">
        <v>6</v>
      </c>
    </row>
    <row r="15" spans="1:74" s="1" customFormat="1" ht="6.9" customHeight="1">
      <c r="B15" s="17"/>
      <c r="AR15" s="17"/>
      <c r="BE15" s="168"/>
      <c r="BS15" s="14" t="s">
        <v>3</v>
      </c>
    </row>
    <row r="16" spans="1:74" s="1" customFormat="1" ht="12" customHeight="1">
      <c r="B16" s="17"/>
      <c r="D16" s="24" t="s">
        <v>29</v>
      </c>
      <c r="AK16" s="24" t="s">
        <v>25</v>
      </c>
      <c r="AN16" s="22" t="s">
        <v>1</v>
      </c>
      <c r="AR16" s="17"/>
      <c r="BE16" s="168"/>
      <c r="BS16" s="14" t="s">
        <v>3</v>
      </c>
    </row>
    <row r="17" spans="1:71" s="1" customFormat="1" ht="18.45" customHeight="1">
      <c r="B17" s="17"/>
      <c r="E17" s="22" t="s">
        <v>21</v>
      </c>
      <c r="AK17" s="24" t="s">
        <v>26</v>
      </c>
      <c r="AN17" s="22" t="s">
        <v>1</v>
      </c>
      <c r="AR17" s="17"/>
      <c r="BE17" s="168"/>
      <c r="BS17" s="14" t="s">
        <v>30</v>
      </c>
    </row>
    <row r="18" spans="1:71" s="1" customFormat="1" ht="6.9" customHeight="1">
      <c r="B18" s="17"/>
      <c r="AR18" s="17"/>
      <c r="BE18" s="168"/>
      <c r="BS18" s="14" t="s">
        <v>6</v>
      </c>
    </row>
    <row r="19" spans="1:71" s="1" customFormat="1" ht="12" customHeight="1">
      <c r="B19" s="17"/>
      <c r="D19" s="24" t="s">
        <v>31</v>
      </c>
      <c r="AK19" s="24" t="s">
        <v>25</v>
      </c>
      <c r="AN19" s="22" t="s">
        <v>1</v>
      </c>
      <c r="AR19" s="17"/>
      <c r="BE19" s="168"/>
      <c r="BS19" s="14" t="s">
        <v>6</v>
      </c>
    </row>
    <row r="20" spans="1:71" s="1" customFormat="1" ht="18.45" customHeight="1">
      <c r="B20" s="17"/>
      <c r="E20" s="22" t="s">
        <v>21</v>
      </c>
      <c r="AK20" s="24" t="s">
        <v>26</v>
      </c>
      <c r="AN20" s="22" t="s">
        <v>1</v>
      </c>
      <c r="AR20" s="17"/>
      <c r="BE20" s="168"/>
      <c r="BS20" s="14" t="s">
        <v>30</v>
      </c>
    </row>
    <row r="21" spans="1:71" s="1" customFormat="1" ht="6.9" customHeight="1">
      <c r="B21" s="17"/>
      <c r="AR21" s="17"/>
      <c r="BE21" s="168"/>
    </row>
    <row r="22" spans="1:71" s="1" customFormat="1" ht="12" customHeight="1">
      <c r="B22" s="17"/>
      <c r="D22" s="24" t="s">
        <v>32</v>
      </c>
      <c r="AR22" s="17"/>
      <c r="BE22" s="168"/>
    </row>
    <row r="23" spans="1:71" s="1" customFormat="1" ht="16.5" customHeight="1">
      <c r="B23" s="17"/>
      <c r="E23" s="175" t="s">
        <v>1</v>
      </c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R23" s="17"/>
      <c r="BE23" s="168"/>
    </row>
    <row r="24" spans="1:71" s="1" customFormat="1" ht="6.9" customHeight="1">
      <c r="B24" s="17"/>
      <c r="AR24" s="17"/>
      <c r="BE24" s="168"/>
    </row>
    <row r="25" spans="1:71" s="1" customFormat="1" ht="6.9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168"/>
    </row>
    <row r="26" spans="1:71" s="2" customFormat="1" ht="25.95" customHeight="1">
      <c r="A26" s="29"/>
      <c r="B26" s="30"/>
      <c r="C26" s="29"/>
      <c r="D26" s="31" t="s">
        <v>33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176">
        <f>ROUND(AG94,2)</f>
        <v>0</v>
      </c>
      <c r="AL26" s="177"/>
      <c r="AM26" s="177"/>
      <c r="AN26" s="177"/>
      <c r="AO26" s="177"/>
      <c r="AP26" s="29"/>
      <c r="AQ26" s="29"/>
      <c r="AR26" s="30"/>
      <c r="BE26" s="168"/>
    </row>
    <row r="27" spans="1:71" s="2" customFormat="1" ht="6.9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168"/>
    </row>
    <row r="28" spans="1:71" s="2" customFormat="1" ht="13.2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178" t="s">
        <v>34</v>
      </c>
      <c r="M28" s="178"/>
      <c r="N28" s="178"/>
      <c r="O28" s="178"/>
      <c r="P28" s="178"/>
      <c r="Q28" s="29"/>
      <c r="R28" s="29"/>
      <c r="S28" s="29"/>
      <c r="T28" s="29"/>
      <c r="U28" s="29"/>
      <c r="V28" s="29"/>
      <c r="W28" s="178" t="s">
        <v>35</v>
      </c>
      <c r="X28" s="178"/>
      <c r="Y28" s="178"/>
      <c r="Z28" s="178"/>
      <c r="AA28" s="178"/>
      <c r="AB28" s="178"/>
      <c r="AC28" s="178"/>
      <c r="AD28" s="178"/>
      <c r="AE28" s="178"/>
      <c r="AF28" s="29"/>
      <c r="AG28" s="29"/>
      <c r="AH28" s="29"/>
      <c r="AI28" s="29"/>
      <c r="AJ28" s="29"/>
      <c r="AK28" s="178" t="s">
        <v>36</v>
      </c>
      <c r="AL28" s="178"/>
      <c r="AM28" s="178"/>
      <c r="AN28" s="178"/>
      <c r="AO28" s="178"/>
      <c r="AP28" s="29"/>
      <c r="AQ28" s="29"/>
      <c r="AR28" s="30"/>
      <c r="BE28" s="168"/>
    </row>
    <row r="29" spans="1:71" s="3" customFormat="1" ht="14.4" customHeight="1">
      <c r="B29" s="34"/>
      <c r="D29" s="24" t="s">
        <v>37</v>
      </c>
      <c r="F29" s="24" t="s">
        <v>38</v>
      </c>
      <c r="L29" s="181">
        <v>0.21</v>
      </c>
      <c r="M29" s="180"/>
      <c r="N29" s="180"/>
      <c r="O29" s="180"/>
      <c r="P29" s="180"/>
      <c r="W29" s="179">
        <f>ROUND(AZ94, 2)</f>
        <v>0</v>
      </c>
      <c r="X29" s="180"/>
      <c r="Y29" s="180"/>
      <c r="Z29" s="180"/>
      <c r="AA29" s="180"/>
      <c r="AB29" s="180"/>
      <c r="AC29" s="180"/>
      <c r="AD29" s="180"/>
      <c r="AE29" s="180"/>
      <c r="AK29" s="179">
        <f>ROUND(AV94, 2)</f>
        <v>0</v>
      </c>
      <c r="AL29" s="180"/>
      <c r="AM29" s="180"/>
      <c r="AN29" s="180"/>
      <c r="AO29" s="180"/>
      <c r="AR29" s="34"/>
      <c r="BE29" s="169"/>
    </row>
    <row r="30" spans="1:71" s="3" customFormat="1" ht="14.4" customHeight="1">
      <c r="B30" s="34"/>
      <c r="F30" s="24" t="s">
        <v>39</v>
      </c>
      <c r="L30" s="181">
        <v>0.12</v>
      </c>
      <c r="M30" s="180"/>
      <c r="N30" s="180"/>
      <c r="O30" s="180"/>
      <c r="P30" s="180"/>
      <c r="W30" s="179">
        <f>ROUND(BA94, 2)</f>
        <v>0</v>
      </c>
      <c r="X30" s="180"/>
      <c r="Y30" s="180"/>
      <c r="Z30" s="180"/>
      <c r="AA30" s="180"/>
      <c r="AB30" s="180"/>
      <c r="AC30" s="180"/>
      <c r="AD30" s="180"/>
      <c r="AE30" s="180"/>
      <c r="AK30" s="179">
        <f>ROUND(AW94, 2)</f>
        <v>0</v>
      </c>
      <c r="AL30" s="180"/>
      <c r="AM30" s="180"/>
      <c r="AN30" s="180"/>
      <c r="AO30" s="180"/>
      <c r="AR30" s="34"/>
      <c r="BE30" s="169"/>
    </row>
    <row r="31" spans="1:71" s="3" customFormat="1" ht="14.4" hidden="1" customHeight="1">
      <c r="B31" s="34"/>
      <c r="F31" s="24" t="s">
        <v>40</v>
      </c>
      <c r="L31" s="181">
        <v>0.21</v>
      </c>
      <c r="M31" s="180"/>
      <c r="N31" s="180"/>
      <c r="O31" s="180"/>
      <c r="P31" s="180"/>
      <c r="W31" s="179">
        <f>ROUND(BB94, 2)</f>
        <v>0</v>
      </c>
      <c r="X31" s="180"/>
      <c r="Y31" s="180"/>
      <c r="Z31" s="180"/>
      <c r="AA31" s="180"/>
      <c r="AB31" s="180"/>
      <c r="AC31" s="180"/>
      <c r="AD31" s="180"/>
      <c r="AE31" s="180"/>
      <c r="AK31" s="179">
        <v>0</v>
      </c>
      <c r="AL31" s="180"/>
      <c r="AM31" s="180"/>
      <c r="AN31" s="180"/>
      <c r="AO31" s="180"/>
      <c r="AR31" s="34"/>
      <c r="BE31" s="169"/>
    </row>
    <row r="32" spans="1:71" s="3" customFormat="1" ht="14.4" hidden="1" customHeight="1">
      <c r="B32" s="34"/>
      <c r="F32" s="24" t="s">
        <v>41</v>
      </c>
      <c r="L32" s="181">
        <v>0.12</v>
      </c>
      <c r="M32" s="180"/>
      <c r="N32" s="180"/>
      <c r="O32" s="180"/>
      <c r="P32" s="180"/>
      <c r="W32" s="179">
        <f>ROUND(BC94, 2)</f>
        <v>0</v>
      </c>
      <c r="X32" s="180"/>
      <c r="Y32" s="180"/>
      <c r="Z32" s="180"/>
      <c r="AA32" s="180"/>
      <c r="AB32" s="180"/>
      <c r="AC32" s="180"/>
      <c r="AD32" s="180"/>
      <c r="AE32" s="180"/>
      <c r="AK32" s="179">
        <v>0</v>
      </c>
      <c r="AL32" s="180"/>
      <c r="AM32" s="180"/>
      <c r="AN32" s="180"/>
      <c r="AO32" s="180"/>
      <c r="AR32" s="34"/>
      <c r="BE32" s="169"/>
    </row>
    <row r="33" spans="1:57" s="3" customFormat="1" ht="14.4" hidden="1" customHeight="1">
      <c r="B33" s="34"/>
      <c r="F33" s="24" t="s">
        <v>42</v>
      </c>
      <c r="L33" s="181">
        <v>0</v>
      </c>
      <c r="M33" s="180"/>
      <c r="N33" s="180"/>
      <c r="O33" s="180"/>
      <c r="P33" s="180"/>
      <c r="W33" s="179">
        <f>ROUND(BD94, 2)</f>
        <v>0</v>
      </c>
      <c r="X33" s="180"/>
      <c r="Y33" s="180"/>
      <c r="Z33" s="180"/>
      <c r="AA33" s="180"/>
      <c r="AB33" s="180"/>
      <c r="AC33" s="180"/>
      <c r="AD33" s="180"/>
      <c r="AE33" s="180"/>
      <c r="AK33" s="179">
        <v>0</v>
      </c>
      <c r="AL33" s="180"/>
      <c r="AM33" s="180"/>
      <c r="AN33" s="180"/>
      <c r="AO33" s="180"/>
      <c r="AR33" s="34"/>
      <c r="BE33" s="169"/>
    </row>
    <row r="34" spans="1:57" s="2" customFormat="1" ht="6.9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168"/>
    </row>
    <row r="35" spans="1:57" s="2" customFormat="1" ht="25.95" customHeight="1">
      <c r="A35" s="29"/>
      <c r="B35" s="30"/>
      <c r="C35" s="35"/>
      <c r="D35" s="36" t="s">
        <v>43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44</v>
      </c>
      <c r="U35" s="37"/>
      <c r="V35" s="37"/>
      <c r="W35" s="37"/>
      <c r="X35" s="182" t="s">
        <v>45</v>
      </c>
      <c r="Y35" s="183"/>
      <c r="Z35" s="183"/>
      <c r="AA35" s="183"/>
      <c r="AB35" s="183"/>
      <c r="AC35" s="37"/>
      <c r="AD35" s="37"/>
      <c r="AE35" s="37"/>
      <c r="AF35" s="37"/>
      <c r="AG35" s="37"/>
      <c r="AH35" s="37"/>
      <c r="AI35" s="37"/>
      <c r="AJ35" s="37"/>
      <c r="AK35" s="184">
        <f>SUM(AK26:AK33)</f>
        <v>0</v>
      </c>
      <c r="AL35" s="183"/>
      <c r="AM35" s="183"/>
      <c r="AN35" s="183"/>
      <c r="AO35" s="185"/>
      <c r="AP35" s="35"/>
      <c r="AQ35" s="35"/>
      <c r="AR35" s="30"/>
      <c r="BE35" s="29"/>
    </row>
    <row r="36" spans="1:57" s="2" customFormat="1" ht="6.9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" customHeight="1">
      <c r="B38" s="17"/>
      <c r="AR38" s="17"/>
    </row>
    <row r="39" spans="1:57" s="1" customFormat="1" ht="14.4" customHeight="1">
      <c r="B39" s="17"/>
      <c r="AR39" s="17"/>
    </row>
    <row r="40" spans="1:57" s="1" customFormat="1" ht="14.4" customHeight="1">
      <c r="B40" s="17"/>
      <c r="AR40" s="17"/>
    </row>
    <row r="41" spans="1:57" s="1" customFormat="1" ht="14.4" customHeight="1">
      <c r="B41" s="17"/>
      <c r="AR41" s="17"/>
    </row>
    <row r="42" spans="1:57" s="1" customFormat="1" ht="14.4" customHeight="1">
      <c r="B42" s="17"/>
      <c r="AR42" s="17"/>
    </row>
    <row r="43" spans="1:57" s="1" customFormat="1" ht="14.4" customHeight="1">
      <c r="B43" s="17"/>
      <c r="AR43" s="17"/>
    </row>
    <row r="44" spans="1:57" s="1" customFormat="1" ht="14.4" customHeight="1">
      <c r="B44" s="17"/>
      <c r="AR44" s="17"/>
    </row>
    <row r="45" spans="1:57" s="1" customFormat="1" ht="14.4" customHeight="1">
      <c r="B45" s="17"/>
      <c r="AR45" s="17"/>
    </row>
    <row r="46" spans="1:57" s="1" customFormat="1" ht="14.4" customHeight="1">
      <c r="B46" s="17"/>
      <c r="AR46" s="17"/>
    </row>
    <row r="47" spans="1:57" s="1" customFormat="1" ht="14.4" customHeight="1">
      <c r="B47" s="17"/>
      <c r="AR47" s="17"/>
    </row>
    <row r="48" spans="1:57" s="1" customFormat="1" ht="14.4" customHeight="1">
      <c r="B48" s="17"/>
      <c r="AR48" s="17"/>
    </row>
    <row r="49" spans="1:57" s="2" customFormat="1" ht="14.4" customHeight="1">
      <c r="B49" s="39"/>
      <c r="D49" s="40" t="s">
        <v>46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47</v>
      </c>
      <c r="AI49" s="41"/>
      <c r="AJ49" s="41"/>
      <c r="AK49" s="41"/>
      <c r="AL49" s="41"/>
      <c r="AM49" s="41"/>
      <c r="AN49" s="41"/>
      <c r="AO49" s="41"/>
      <c r="AR49" s="39"/>
    </row>
    <row r="50" spans="1:57" ht="10.199999999999999">
      <c r="B50" s="17"/>
      <c r="AR50" s="17"/>
    </row>
    <row r="51" spans="1:57" ht="10.199999999999999">
      <c r="B51" s="17"/>
      <c r="AR51" s="17"/>
    </row>
    <row r="52" spans="1:57" ht="10.199999999999999">
      <c r="B52" s="17"/>
      <c r="AR52" s="17"/>
    </row>
    <row r="53" spans="1:57" ht="10.199999999999999">
      <c r="B53" s="17"/>
      <c r="AR53" s="17"/>
    </row>
    <row r="54" spans="1:57" ht="10.199999999999999">
      <c r="B54" s="17"/>
      <c r="AR54" s="17"/>
    </row>
    <row r="55" spans="1:57" ht="10.199999999999999">
      <c r="B55" s="17"/>
      <c r="AR55" s="17"/>
    </row>
    <row r="56" spans="1:57" ht="10.199999999999999">
      <c r="B56" s="17"/>
      <c r="AR56" s="17"/>
    </row>
    <row r="57" spans="1:57" ht="10.199999999999999">
      <c r="B57" s="17"/>
      <c r="AR57" s="17"/>
    </row>
    <row r="58" spans="1:57" ht="10.199999999999999">
      <c r="B58" s="17"/>
      <c r="AR58" s="17"/>
    </row>
    <row r="59" spans="1:57" ht="10.199999999999999">
      <c r="B59" s="17"/>
      <c r="AR59" s="17"/>
    </row>
    <row r="60" spans="1:57" s="2" customFormat="1" ht="13.2">
      <c r="A60" s="29"/>
      <c r="B60" s="30"/>
      <c r="C60" s="29"/>
      <c r="D60" s="42" t="s">
        <v>48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2" t="s">
        <v>49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2" t="s">
        <v>48</v>
      </c>
      <c r="AI60" s="32"/>
      <c r="AJ60" s="32"/>
      <c r="AK60" s="32"/>
      <c r="AL60" s="32"/>
      <c r="AM60" s="42" t="s">
        <v>49</v>
      </c>
      <c r="AN60" s="32"/>
      <c r="AO60" s="32"/>
      <c r="AP60" s="29"/>
      <c r="AQ60" s="29"/>
      <c r="AR60" s="30"/>
      <c r="BE60" s="29"/>
    </row>
    <row r="61" spans="1:57" ht="10.199999999999999">
      <c r="B61" s="17"/>
      <c r="AR61" s="17"/>
    </row>
    <row r="62" spans="1:57" ht="10.199999999999999">
      <c r="B62" s="17"/>
      <c r="AR62" s="17"/>
    </row>
    <row r="63" spans="1:57" ht="10.199999999999999">
      <c r="B63" s="17"/>
      <c r="AR63" s="17"/>
    </row>
    <row r="64" spans="1:57" s="2" customFormat="1" ht="13.2">
      <c r="A64" s="29"/>
      <c r="B64" s="30"/>
      <c r="C64" s="29"/>
      <c r="D64" s="40" t="s">
        <v>50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51</v>
      </c>
      <c r="AI64" s="43"/>
      <c r="AJ64" s="43"/>
      <c r="AK64" s="43"/>
      <c r="AL64" s="43"/>
      <c r="AM64" s="43"/>
      <c r="AN64" s="43"/>
      <c r="AO64" s="43"/>
      <c r="AP64" s="29"/>
      <c r="AQ64" s="29"/>
      <c r="AR64" s="30"/>
      <c r="BE64" s="29"/>
    </row>
    <row r="65" spans="1:57" ht="10.199999999999999">
      <c r="B65" s="17"/>
      <c r="AR65" s="17"/>
    </row>
    <row r="66" spans="1:57" ht="10.199999999999999">
      <c r="B66" s="17"/>
      <c r="AR66" s="17"/>
    </row>
    <row r="67" spans="1:57" ht="10.199999999999999">
      <c r="B67" s="17"/>
      <c r="AR67" s="17"/>
    </row>
    <row r="68" spans="1:57" ht="10.199999999999999">
      <c r="B68" s="17"/>
      <c r="AR68" s="17"/>
    </row>
    <row r="69" spans="1:57" ht="10.199999999999999">
      <c r="B69" s="17"/>
      <c r="AR69" s="17"/>
    </row>
    <row r="70" spans="1:57" ht="10.199999999999999">
      <c r="B70" s="17"/>
      <c r="AR70" s="17"/>
    </row>
    <row r="71" spans="1:57" ht="10.199999999999999">
      <c r="B71" s="17"/>
      <c r="AR71" s="17"/>
    </row>
    <row r="72" spans="1:57" ht="10.199999999999999">
      <c r="B72" s="17"/>
      <c r="AR72" s="17"/>
    </row>
    <row r="73" spans="1:57" ht="10.199999999999999">
      <c r="B73" s="17"/>
      <c r="AR73" s="17"/>
    </row>
    <row r="74" spans="1:57" ht="10.199999999999999">
      <c r="B74" s="17"/>
      <c r="AR74" s="17"/>
    </row>
    <row r="75" spans="1:57" s="2" customFormat="1" ht="13.2">
      <c r="A75" s="29"/>
      <c r="B75" s="30"/>
      <c r="C75" s="29"/>
      <c r="D75" s="42" t="s">
        <v>48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2" t="s">
        <v>49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2" t="s">
        <v>48</v>
      </c>
      <c r="AI75" s="32"/>
      <c r="AJ75" s="32"/>
      <c r="AK75" s="32"/>
      <c r="AL75" s="32"/>
      <c r="AM75" s="42" t="s">
        <v>49</v>
      </c>
      <c r="AN75" s="32"/>
      <c r="AO75" s="32"/>
      <c r="AP75" s="29"/>
      <c r="AQ75" s="29"/>
      <c r="AR75" s="30"/>
      <c r="BE75" s="29"/>
    </row>
    <row r="76" spans="1:57" s="2" customFormat="1" ht="10.199999999999999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0"/>
      <c r="BE77" s="29"/>
    </row>
    <row r="81" spans="1:90" s="2" customFormat="1" ht="6.9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0"/>
      <c r="BE81" s="29"/>
    </row>
    <row r="82" spans="1:90" s="2" customFormat="1" ht="24.9" customHeight="1">
      <c r="A82" s="29"/>
      <c r="B82" s="30"/>
      <c r="C82" s="18" t="s">
        <v>52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0" s="2" customFormat="1" ht="6.9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0" s="4" customFormat="1" ht="12" customHeight="1">
      <c r="B84" s="48"/>
      <c r="C84" s="24" t="s">
        <v>13</v>
      </c>
      <c r="L84" s="4" t="str">
        <f>K5</f>
        <v>2384-AK1</v>
      </c>
      <c r="AR84" s="48"/>
    </row>
    <row r="85" spans="1:90" s="5" customFormat="1" ht="36.9" customHeight="1">
      <c r="B85" s="49"/>
      <c r="C85" s="50" t="s">
        <v>16</v>
      </c>
      <c r="L85" s="186" t="str">
        <f>K6</f>
        <v>V Jezírkách, Tuklaty</v>
      </c>
      <c r="M85" s="187"/>
      <c r="N85" s="187"/>
      <c r="O85" s="187"/>
      <c r="P85" s="187"/>
      <c r="Q85" s="187"/>
      <c r="R85" s="187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  <c r="AF85" s="187"/>
      <c r="AG85" s="187"/>
      <c r="AH85" s="187"/>
      <c r="AI85" s="187"/>
      <c r="AJ85" s="187"/>
      <c r="AK85" s="187"/>
      <c r="AL85" s="187"/>
      <c r="AM85" s="187"/>
      <c r="AN85" s="187"/>
      <c r="AO85" s="187"/>
      <c r="AR85" s="49"/>
    </row>
    <row r="86" spans="1:90" s="2" customFormat="1" ht="6.9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0" s="2" customFormat="1" ht="12" customHeight="1">
      <c r="A87" s="29"/>
      <c r="B87" s="30"/>
      <c r="C87" s="24" t="s">
        <v>20</v>
      </c>
      <c r="D87" s="29"/>
      <c r="E87" s="29"/>
      <c r="F87" s="29"/>
      <c r="G87" s="29"/>
      <c r="H87" s="29"/>
      <c r="I87" s="29"/>
      <c r="J87" s="29"/>
      <c r="K87" s="29"/>
      <c r="L87" s="51" t="str">
        <f>IF(K8="","",K8)</f>
        <v xml:space="preserve"> 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22</v>
      </c>
      <c r="AJ87" s="29"/>
      <c r="AK87" s="29"/>
      <c r="AL87" s="29"/>
      <c r="AM87" s="188" t="str">
        <f>IF(AN8= "","",AN8)</f>
        <v>25. 1. 2024</v>
      </c>
      <c r="AN87" s="188"/>
      <c r="AO87" s="29"/>
      <c r="AP87" s="29"/>
      <c r="AQ87" s="29"/>
      <c r="AR87" s="30"/>
      <c r="BE87" s="29"/>
    </row>
    <row r="88" spans="1:90" s="2" customFormat="1" ht="6.9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0" s="2" customFormat="1" ht="15.15" customHeight="1">
      <c r="A89" s="29"/>
      <c r="B89" s="30"/>
      <c r="C89" s="24" t="s">
        <v>24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 xml:space="preserve"> 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29</v>
      </c>
      <c r="AJ89" s="29"/>
      <c r="AK89" s="29"/>
      <c r="AL89" s="29"/>
      <c r="AM89" s="189" t="str">
        <f>IF(E17="","",E17)</f>
        <v xml:space="preserve"> </v>
      </c>
      <c r="AN89" s="190"/>
      <c r="AO89" s="190"/>
      <c r="AP89" s="190"/>
      <c r="AQ89" s="29"/>
      <c r="AR89" s="30"/>
      <c r="AS89" s="191" t="s">
        <v>53</v>
      </c>
      <c r="AT89" s="192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9"/>
    </row>
    <row r="90" spans="1:90" s="2" customFormat="1" ht="15.15" customHeight="1">
      <c r="A90" s="29"/>
      <c r="B90" s="30"/>
      <c r="C90" s="24" t="s">
        <v>27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31</v>
      </c>
      <c r="AJ90" s="29"/>
      <c r="AK90" s="29"/>
      <c r="AL90" s="29"/>
      <c r="AM90" s="189" t="str">
        <f>IF(E20="","",E20)</f>
        <v xml:space="preserve"> </v>
      </c>
      <c r="AN90" s="190"/>
      <c r="AO90" s="190"/>
      <c r="AP90" s="190"/>
      <c r="AQ90" s="29"/>
      <c r="AR90" s="30"/>
      <c r="AS90" s="193"/>
      <c r="AT90" s="194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9"/>
    </row>
    <row r="91" spans="1:90" s="2" customFormat="1" ht="10.8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193"/>
      <c r="AT91" s="194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9"/>
    </row>
    <row r="92" spans="1:90" s="2" customFormat="1" ht="29.25" customHeight="1">
      <c r="A92" s="29"/>
      <c r="B92" s="30"/>
      <c r="C92" s="195" t="s">
        <v>54</v>
      </c>
      <c r="D92" s="196"/>
      <c r="E92" s="196"/>
      <c r="F92" s="196"/>
      <c r="G92" s="196"/>
      <c r="H92" s="57"/>
      <c r="I92" s="197" t="s">
        <v>55</v>
      </c>
      <c r="J92" s="196"/>
      <c r="K92" s="196"/>
      <c r="L92" s="196"/>
      <c r="M92" s="196"/>
      <c r="N92" s="196"/>
      <c r="O92" s="196"/>
      <c r="P92" s="196"/>
      <c r="Q92" s="196"/>
      <c r="R92" s="196"/>
      <c r="S92" s="196"/>
      <c r="T92" s="196"/>
      <c r="U92" s="196"/>
      <c r="V92" s="196"/>
      <c r="W92" s="196"/>
      <c r="X92" s="196"/>
      <c r="Y92" s="196"/>
      <c r="Z92" s="196"/>
      <c r="AA92" s="196"/>
      <c r="AB92" s="196"/>
      <c r="AC92" s="196"/>
      <c r="AD92" s="196"/>
      <c r="AE92" s="196"/>
      <c r="AF92" s="196"/>
      <c r="AG92" s="198" t="s">
        <v>56</v>
      </c>
      <c r="AH92" s="196"/>
      <c r="AI92" s="196"/>
      <c r="AJ92" s="196"/>
      <c r="AK92" s="196"/>
      <c r="AL92" s="196"/>
      <c r="AM92" s="196"/>
      <c r="AN92" s="197" t="s">
        <v>57</v>
      </c>
      <c r="AO92" s="196"/>
      <c r="AP92" s="199"/>
      <c r="AQ92" s="58" t="s">
        <v>58</v>
      </c>
      <c r="AR92" s="30"/>
      <c r="AS92" s="59" t="s">
        <v>59</v>
      </c>
      <c r="AT92" s="60" t="s">
        <v>60</v>
      </c>
      <c r="AU92" s="60" t="s">
        <v>61</v>
      </c>
      <c r="AV92" s="60" t="s">
        <v>62</v>
      </c>
      <c r="AW92" s="60" t="s">
        <v>63</v>
      </c>
      <c r="AX92" s="60" t="s">
        <v>64</v>
      </c>
      <c r="AY92" s="60" t="s">
        <v>65</v>
      </c>
      <c r="AZ92" s="60" t="s">
        <v>66</v>
      </c>
      <c r="BA92" s="60" t="s">
        <v>67</v>
      </c>
      <c r="BB92" s="60" t="s">
        <v>68</v>
      </c>
      <c r="BC92" s="60" t="s">
        <v>69</v>
      </c>
      <c r="BD92" s="61" t="s">
        <v>70</v>
      </c>
      <c r="BE92" s="29"/>
    </row>
    <row r="93" spans="1:90" s="2" customFormat="1" ht="10.8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9"/>
    </row>
    <row r="94" spans="1:90" s="6" customFormat="1" ht="32.4" customHeight="1">
      <c r="B94" s="65"/>
      <c r="C94" s="66" t="s">
        <v>71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203">
        <f>ROUND(AG95,2)</f>
        <v>0</v>
      </c>
      <c r="AH94" s="203"/>
      <c r="AI94" s="203"/>
      <c r="AJ94" s="203"/>
      <c r="AK94" s="203"/>
      <c r="AL94" s="203"/>
      <c r="AM94" s="203"/>
      <c r="AN94" s="204">
        <f>SUM(AG94,AT94)</f>
        <v>0</v>
      </c>
      <c r="AO94" s="204"/>
      <c r="AP94" s="204"/>
      <c r="AQ94" s="69" t="s">
        <v>1</v>
      </c>
      <c r="AR94" s="65"/>
      <c r="AS94" s="70">
        <f>ROUND(AS95,2)</f>
        <v>0</v>
      </c>
      <c r="AT94" s="71">
        <f>ROUND(SUM(AV94:AW94),2)</f>
        <v>0</v>
      </c>
      <c r="AU94" s="72">
        <f>ROUND(AU95,5)</f>
        <v>0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ROUND(AZ95,2)</f>
        <v>0</v>
      </c>
      <c r="BA94" s="71">
        <f>ROUND(BA95,2)</f>
        <v>0</v>
      </c>
      <c r="BB94" s="71">
        <f>ROUND(BB95,2)</f>
        <v>0</v>
      </c>
      <c r="BC94" s="71">
        <f>ROUND(BC95,2)</f>
        <v>0</v>
      </c>
      <c r="BD94" s="73">
        <f>ROUND(BD95,2)</f>
        <v>0</v>
      </c>
      <c r="BS94" s="74" t="s">
        <v>72</v>
      </c>
      <c r="BT94" s="74" t="s">
        <v>73</v>
      </c>
      <c r="BV94" s="74" t="s">
        <v>74</v>
      </c>
      <c r="BW94" s="74" t="s">
        <v>4</v>
      </c>
      <c r="BX94" s="74" t="s">
        <v>75</v>
      </c>
      <c r="CL94" s="74" t="s">
        <v>1</v>
      </c>
    </row>
    <row r="95" spans="1:90" s="7" customFormat="1" ht="24.75" customHeight="1">
      <c r="A95" s="75" t="s">
        <v>76</v>
      </c>
      <c r="B95" s="76"/>
      <c r="C95" s="77"/>
      <c r="D95" s="202" t="s">
        <v>14</v>
      </c>
      <c r="E95" s="202"/>
      <c r="F95" s="202"/>
      <c r="G95" s="202"/>
      <c r="H95" s="202"/>
      <c r="I95" s="78"/>
      <c r="J95" s="202" t="s">
        <v>17</v>
      </c>
      <c r="K95" s="202"/>
      <c r="L95" s="202"/>
      <c r="M95" s="202"/>
      <c r="N95" s="202"/>
      <c r="O95" s="202"/>
      <c r="P95" s="202"/>
      <c r="Q95" s="202"/>
      <c r="R95" s="202"/>
      <c r="S95" s="202"/>
      <c r="T95" s="202"/>
      <c r="U95" s="202"/>
      <c r="V95" s="202"/>
      <c r="W95" s="202"/>
      <c r="X95" s="202"/>
      <c r="Y95" s="202"/>
      <c r="Z95" s="202"/>
      <c r="AA95" s="202"/>
      <c r="AB95" s="202"/>
      <c r="AC95" s="202"/>
      <c r="AD95" s="202"/>
      <c r="AE95" s="202"/>
      <c r="AF95" s="202"/>
      <c r="AG95" s="200">
        <f>'2384-AK1 - V Jezírkách, T...'!J28</f>
        <v>0</v>
      </c>
      <c r="AH95" s="201"/>
      <c r="AI95" s="201"/>
      <c r="AJ95" s="201"/>
      <c r="AK95" s="201"/>
      <c r="AL95" s="201"/>
      <c r="AM95" s="201"/>
      <c r="AN95" s="200">
        <f>SUM(AG95,AT95)</f>
        <v>0</v>
      </c>
      <c r="AO95" s="201"/>
      <c r="AP95" s="201"/>
      <c r="AQ95" s="79" t="s">
        <v>77</v>
      </c>
      <c r="AR95" s="76"/>
      <c r="AS95" s="80">
        <v>0</v>
      </c>
      <c r="AT95" s="81">
        <f>ROUND(SUM(AV95:AW95),2)</f>
        <v>0</v>
      </c>
      <c r="AU95" s="82">
        <f>'2384-AK1 - V Jezírkách, T...'!P124</f>
        <v>0</v>
      </c>
      <c r="AV95" s="81">
        <f>'2384-AK1 - V Jezírkách, T...'!J31</f>
        <v>0</v>
      </c>
      <c r="AW95" s="81">
        <f>'2384-AK1 - V Jezírkách, T...'!J32</f>
        <v>0</v>
      </c>
      <c r="AX95" s="81">
        <f>'2384-AK1 - V Jezírkách, T...'!J33</f>
        <v>0</v>
      </c>
      <c r="AY95" s="81">
        <f>'2384-AK1 - V Jezírkách, T...'!J34</f>
        <v>0</v>
      </c>
      <c r="AZ95" s="81">
        <f>'2384-AK1 - V Jezírkách, T...'!F31</f>
        <v>0</v>
      </c>
      <c r="BA95" s="81">
        <f>'2384-AK1 - V Jezírkách, T...'!F32</f>
        <v>0</v>
      </c>
      <c r="BB95" s="81">
        <f>'2384-AK1 - V Jezírkách, T...'!F33</f>
        <v>0</v>
      </c>
      <c r="BC95" s="81">
        <f>'2384-AK1 - V Jezírkách, T...'!F34</f>
        <v>0</v>
      </c>
      <c r="BD95" s="83">
        <f>'2384-AK1 - V Jezírkách, T...'!F35</f>
        <v>0</v>
      </c>
      <c r="BT95" s="84" t="s">
        <v>78</v>
      </c>
      <c r="BU95" s="84" t="s">
        <v>79</v>
      </c>
      <c r="BV95" s="84" t="s">
        <v>74</v>
      </c>
      <c r="BW95" s="84" t="s">
        <v>4</v>
      </c>
      <c r="BX95" s="84" t="s">
        <v>75</v>
      </c>
      <c r="CL95" s="84" t="s">
        <v>1</v>
      </c>
    </row>
    <row r="96" spans="1:90" s="2" customFormat="1" ht="30" customHeight="1">
      <c r="A96" s="29"/>
      <c r="B96" s="30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30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</row>
    <row r="97" spans="1:57" s="2" customFormat="1" ht="6.9" customHeight="1">
      <c r="A97" s="29"/>
      <c r="B97" s="44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30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</row>
  </sheetData>
  <mergeCells count="42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2384-AK1 - V Jezírkách, T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198"/>
  <sheetViews>
    <sheetView showGridLines="0" workbookViewId="0"/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05" t="s">
        <v>5</v>
      </c>
      <c r="M2" s="171"/>
      <c r="N2" s="171"/>
      <c r="O2" s="171"/>
      <c r="P2" s="171"/>
      <c r="Q2" s="171"/>
      <c r="R2" s="171"/>
      <c r="S2" s="171"/>
      <c r="T2" s="171"/>
      <c r="U2" s="171"/>
      <c r="V2" s="171"/>
      <c r="AT2" s="14" t="s">
        <v>4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80</v>
      </c>
    </row>
    <row r="4" spans="1:46" s="1" customFormat="1" ht="24.9" customHeight="1">
      <c r="B4" s="17"/>
      <c r="D4" s="18" t="s">
        <v>81</v>
      </c>
      <c r="L4" s="17"/>
      <c r="M4" s="85" t="s">
        <v>10</v>
      </c>
      <c r="AT4" s="14" t="s">
        <v>3</v>
      </c>
    </row>
    <row r="5" spans="1:46" s="1" customFormat="1" ht="6.9" customHeight="1">
      <c r="B5" s="17"/>
      <c r="L5" s="17"/>
    </row>
    <row r="6" spans="1:46" s="2" customFormat="1" ht="12" customHeight="1">
      <c r="A6" s="29"/>
      <c r="B6" s="30"/>
      <c r="C6" s="29"/>
      <c r="D6" s="24" t="s">
        <v>16</v>
      </c>
      <c r="E6" s="29"/>
      <c r="F6" s="29"/>
      <c r="G6" s="29"/>
      <c r="H6" s="29"/>
      <c r="I6" s="29"/>
      <c r="J6" s="29"/>
      <c r="K6" s="29"/>
      <c r="L6" s="3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</row>
    <row r="7" spans="1:46" s="2" customFormat="1" ht="16.5" customHeight="1">
      <c r="A7" s="29"/>
      <c r="B7" s="30"/>
      <c r="C7" s="29"/>
      <c r="D7" s="29"/>
      <c r="E7" s="186" t="s">
        <v>17</v>
      </c>
      <c r="F7" s="206"/>
      <c r="G7" s="206"/>
      <c r="H7" s="206"/>
      <c r="I7" s="29"/>
      <c r="J7" s="29"/>
      <c r="K7" s="29"/>
      <c r="L7" s="3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</row>
    <row r="8" spans="1:46" s="2" customFormat="1" ht="10.199999999999999">
      <c r="A8" s="29"/>
      <c r="B8" s="30"/>
      <c r="C8" s="29"/>
      <c r="D8" s="29"/>
      <c r="E8" s="29"/>
      <c r="F8" s="29"/>
      <c r="G8" s="29"/>
      <c r="H8" s="29"/>
      <c r="I8" s="29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2" customHeight="1">
      <c r="A9" s="29"/>
      <c r="B9" s="30"/>
      <c r="C9" s="29"/>
      <c r="D9" s="24" t="s">
        <v>18</v>
      </c>
      <c r="E9" s="29"/>
      <c r="F9" s="22" t="s">
        <v>1</v>
      </c>
      <c r="G9" s="29"/>
      <c r="H9" s="29"/>
      <c r="I9" s="24" t="s">
        <v>19</v>
      </c>
      <c r="J9" s="22" t="s">
        <v>1</v>
      </c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20</v>
      </c>
      <c r="E10" s="29"/>
      <c r="F10" s="22" t="s">
        <v>21</v>
      </c>
      <c r="G10" s="29"/>
      <c r="H10" s="29"/>
      <c r="I10" s="24" t="s">
        <v>22</v>
      </c>
      <c r="J10" s="52" t="str">
        <f>'Rekapitulace stavby'!AN8</f>
        <v>25. 1. 2024</v>
      </c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0.8" customHeight="1">
      <c r="A11" s="29"/>
      <c r="B11" s="30"/>
      <c r="C11" s="29"/>
      <c r="D11" s="29"/>
      <c r="E11" s="29"/>
      <c r="F11" s="29"/>
      <c r="G11" s="29"/>
      <c r="H11" s="29"/>
      <c r="I11" s="29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24</v>
      </c>
      <c r="E12" s="29"/>
      <c r="F12" s="29"/>
      <c r="G12" s="29"/>
      <c r="H12" s="29"/>
      <c r="I12" s="24" t="s">
        <v>25</v>
      </c>
      <c r="J12" s="22" t="str">
        <f>IF('Rekapitulace stavby'!AN10="","",'Rekapitulace stavby'!AN10)</f>
        <v/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8" customHeight="1">
      <c r="A13" s="29"/>
      <c r="B13" s="30"/>
      <c r="C13" s="29"/>
      <c r="D13" s="29"/>
      <c r="E13" s="22" t="str">
        <f>IF('Rekapitulace stavby'!E11="","",'Rekapitulace stavby'!E11)</f>
        <v xml:space="preserve"> </v>
      </c>
      <c r="F13" s="29"/>
      <c r="G13" s="29"/>
      <c r="H13" s="29"/>
      <c r="I13" s="24" t="s">
        <v>26</v>
      </c>
      <c r="J13" s="22" t="str">
        <f>IF('Rekapitulace stavby'!AN11="","",'Rekapitulace stavby'!AN11)</f>
        <v/>
      </c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6.9" customHeight="1">
      <c r="A14" s="29"/>
      <c r="B14" s="30"/>
      <c r="C14" s="29"/>
      <c r="D14" s="29"/>
      <c r="E14" s="29"/>
      <c r="F14" s="29"/>
      <c r="G14" s="29"/>
      <c r="H14" s="29"/>
      <c r="I14" s="29"/>
      <c r="J14" s="29"/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2" customHeight="1">
      <c r="A15" s="29"/>
      <c r="B15" s="30"/>
      <c r="C15" s="29"/>
      <c r="D15" s="24" t="s">
        <v>27</v>
      </c>
      <c r="E15" s="29"/>
      <c r="F15" s="29"/>
      <c r="G15" s="29"/>
      <c r="H15" s="29"/>
      <c r="I15" s="24" t="s">
        <v>25</v>
      </c>
      <c r="J15" s="25" t="str">
        <f>'Rekapitulace stavby'!AN13</f>
        <v>Vyplň údaj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8" customHeight="1">
      <c r="A16" s="29"/>
      <c r="B16" s="30"/>
      <c r="C16" s="29"/>
      <c r="D16" s="29"/>
      <c r="E16" s="207" t="str">
        <f>'Rekapitulace stavby'!E14</f>
        <v>Vyplň údaj</v>
      </c>
      <c r="F16" s="170"/>
      <c r="G16" s="170"/>
      <c r="H16" s="170"/>
      <c r="I16" s="24" t="s">
        <v>26</v>
      </c>
      <c r="J16" s="25" t="str">
        <f>'Rekapitulace stavby'!AN14</f>
        <v>Vyplň údaj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6.9" customHeight="1">
      <c r="A17" s="29"/>
      <c r="B17" s="30"/>
      <c r="C17" s="29"/>
      <c r="D17" s="29"/>
      <c r="E17" s="29"/>
      <c r="F17" s="29"/>
      <c r="G17" s="29"/>
      <c r="H17" s="29"/>
      <c r="I17" s="29"/>
      <c r="J17" s="29"/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2" customHeight="1">
      <c r="A18" s="29"/>
      <c r="B18" s="30"/>
      <c r="C18" s="29"/>
      <c r="D18" s="24" t="s">
        <v>29</v>
      </c>
      <c r="E18" s="29"/>
      <c r="F18" s="29"/>
      <c r="G18" s="29"/>
      <c r="H18" s="29"/>
      <c r="I18" s="24" t="s">
        <v>25</v>
      </c>
      <c r="J18" s="22" t="str">
        <f>IF('Rekapitulace stavby'!AN16="","",'Rekapitulace stavby'!AN16)</f>
        <v/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8" customHeight="1">
      <c r="A19" s="29"/>
      <c r="B19" s="30"/>
      <c r="C19" s="29"/>
      <c r="D19" s="29"/>
      <c r="E19" s="22" t="str">
        <f>IF('Rekapitulace stavby'!E17="","",'Rekapitulace stavby'!E17)</f>
        <v xml:space="preserve"> </v>
      </c>
      <c r="F19" s="29"/>
      <c r="G19" s="29"/>
      <c r="H19" s="29"/>
      <c r="I19" s="24" t="s">
        <v>26</v>
      </c>
      <c r="J19" s="22" t="str">
        <f>IF('Rekapitulace stavby'!AN17="","",'Rekapitulace stavby'!AN17)</f>
        <v/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6.9" customHeight="1">
      <c r="A20" s="29"/>
      <c r="B20" s="30"/>
      <c r="C20" s="29"/>
      <c r="D20" s="29"/>
      <c r="E20" s="29"/>
      <c r="F20" s="29"/>
      <c r="G20" s="29"/>
      <c r="H20" s="29"/>
      <c r="I20" s="29"/>
      <c r="J20" s="29"/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2" customHeight="1">
      <c r="A21" s="29"/>
      <c r="B21" s="30"/>
      <c r="C21" s="29"/>
      <c r="D21" s="24" t="s">
        <v>31</v>
      </c>
      <c r="E21" s="29"/>
      <c r="F21" s="29"/>
      <c r="G21" s="29"/>
      <c r="H21" s="29"/>
      <c r="I21" s="24" t="s">
        <v>25</v>
      </c>
      <c r="J21" s="22" t="str">
        <f>IF('Rekapitulace stavby'!AN19="","",'Rekapitulace stavby'!AN19)</f>
        <v/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8" customHeight="1">
      <c r="A22" s="29"/>
      <c r="B22" s="30"/>
      <c r="C22" s="29"/>
      <c r="D22" s="29"/>
      <c r="E22" s="22" t="str">
        <f>IF('Rekapitulace stavby'!E20="","",'Rekapitulace stavby'!E20)</f>
        <v xml:space="preserve"> </v>
      </c>
      <c r="F22" s="29"/>
      <c r="G22" s="29"/>
      <c r="H22" s="29"/>
      <c r="I22" s="24" t="s">
        <v>26</v>
      </c>
      <c r="J22" s="22" t="str">
        <f>IF('Rekapitulace stavby'!AN20="","",'Rekapitulace stavby'!AN20)</f>
        <v/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6.9" customHeight="1">
      <c r="A23" s="29"/>
      <c r="B23" s="30"/>
      <c r="C23" s="29"/>
      <c r="D23" s="29"/>
      <c r="E23" s="29"/>
      <c r="F23" s="29"/>
      <c r="G23" s="29"/>
      <c r="H23" s="29"/>
      <c r="I23" s="29"/>
      <c r="J23" s="29"/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2" customHeight="1">
      <c r="A24" s="29"/>
      <c r="B24" s="30"/>
      <c r="C24" s="29"/>
      <c r="D24" s="24" t="s">
        <v>32</v>
      </c>
      <c r="E24" s="29"/>
      <c r="F24" s="29"/>
      <c r="G24" s="29"/>
      <c r="H24" s="29"/>
      <c r="I24" s="29"/>
      <c r="J24" s="29"/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8" customFormat="1" ht="16.5" customHeight="1">
      <c r="A25" s="86"/>
      <c r="B25" s="87"/>
      <c r="C25" s="86"/>
      <c r="D25" s="86"/>
      <c r="E25" s="175" t="s">
        <v>1</v>
      </c>
      <c r="F25" s="175"/>
      <c r="G25" s="175"/>
      <c r="H25" s="175"/>
      <c r="I25" s="86"/>
      <c r="J25" s="86"/>
      <c r="K25" s="86"/>
      <c r="L25" s="88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</row>
    <row r="26" spans="1:31" s="2" customFormat="1" ht="6.9" customHeight="1">
      <c r="A26" s="29"/>
      <c r="B26" s="30"/>
      <c r="C26" s="29"/>
      <c r="D26" s="29"/>
      <c r="E26" s="29"/>
      <c r="F26" s="29"/>
      <c r="G26" s="29"/>
      <c r="H26" s="29"/>
      <c r="I26" s="2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" customHeight="1">
      <c r="A27" s="29"/>
      <c r="B27" s="30"/>
      <c r="C27" s="29"/>
      <c r="D27" s="63"/>
      <c r="E27" s="63"/>
      <c r="F27" s="63"/>
      <c r="G27" s="63"/>
      <c r="H27" s="63"/>
      <c r="I27" s="63"/>
      <c r="J27" s="63"/>
      <c r="K27" s="63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25.35" customHeight="1">
      <c r="A28" s="29"/>
      <c r="B28" s="30"/>
      <c r="C28" s="29"/>
      <c r="D28" s="89" t="s">
        <v>33</v>
      </c>
      <c r="E28" s="29"/>
      <c r="F28" s="29"/>
      <c r="G28" s="29"/>
      <c r="H28" s="29"/>
      <c r="I28" s="29"/>
      <c r="J28" s="68">
        <f>ROUND(J124, 2)</f>
        <v>0</v>
      </c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" customHeight="1">
      <c r="A29" s="29"/>
      <c r="B29" s="30"/>
      <c r="C29" s="29"/>
      <c r="D29" s="63"/>
      <c r="E29" s="63"/>
      <c r="F29" s="63"/>
      <c r="G29" s="63"/>
      <c r="H29" s="63"/>
      <c r="I29" s="63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" customHeight="1">
      <c r="A30" s="29"/>
      <c r="B30" s="30"/>
      <c r="C30" s="29"/>
      <c r="D30" s="29"/>
      <c r="E30" s="29"/>
      <c r="F30" s="33" t="s">
        <v>35</v>
      </c>
      <c r="G30" s="29"/>
      <c r="H30" s="29"/>
      <c r="I30" s="33" t="s">
        <v>34</v>
      </c>
      <c r="J30" s="33" t="s">
        <v>36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" customHeight="1">
      <c r="A31" s="29"/>
      <c r="B31" s="30"/>
      <c r="C31" s="29"/>
      <c r="D31" s="90" t="s">
        <v>37</v>
      </c>
      <c r="E31" s="24" t="s">
        <v>38</v>
      </c>
      <c r="F31" s="91">
        <f>ROUND((SUM(BE124:BE197)),  2)</f>
        <v>0</v>
      </c>
      <c r="G31" s="29"/>
      <c r="H31" s="29"/>
      <c r="I31" s="92">
        <v>0.21</v>
      </c>
      <c r="J31" s="91">
        <f>ROUND(((SUM(BE124:BE197))*I31),  2)</f>
        <v>0</v>
      </c>
      <c r="K31" s="29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" customHeight="1">
      <c r="A32" s="29"/>
      <c r="B32" s="30"/>
      <c r="C32" s="29"/>
      <c r="D32" s="29"/>
      <c r="E32" s="24" t="s">
        <v>39</v>
      </c>
      <c r="F32" s="91">
        <f>ROUND((SUM(BF124:BF197)),  2)</f>
        <v>0</v>
      </c>
      <c r="G32" s="29"/>
      <c r="H32" s="29"/>
      <c r="I32" s="92">
        <v>0.12</v>
      </c>
      <c r="J32" s="91">
        <f>ROUND(((SUM(BF124:BF197))*I32),  2)</f>
        <v>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" hidden="1" customHeight="1">
      <c r="A33" s="29"/>
      <c r="B33" s="30"/>
      <c r="C33" s="29"/>
      <c r="D33" s="29"/>
      <c r="E33" s="24" t="s">
        <v>40</v>
      </c>
      <c r="F33" s="91">
        <f>ROUND((SUM(BG124:BG197)),  2)</f>
        <v>0</v>
      </c>
      <c r="G33" s="29"/>
      <c r="H33" s="29"/>
      <c r="I33" s="92">
        <v>0.21</v>
      </c>
      <c r="J33" s="91">
        <f>0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" hidden="1" customHeight="1">
      <c r="A34" s="29"/>
      <c r="B34" s="30"/>
      <c r="C34" s="29"/>
      <c r="D34" s="29"/>
      <c r="E34" s="24" t="s">
        <v>41</v>
      </c>
      <c r="F34" s="91">
        <f>ROUND((SUM(BH124:BH197)),  2)</f>
        <v>0</v>
      </c>
      <c r="G34" s="29"/>
      <c r="H34" s="29"/>
      <c r="I34" s="92">
        <v>0.12</v>
      </c>
      <c r="J34" s="91">
        <f>0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" hidden="1" customHeight="1">
      <c r="A35" s="29"/>
      <c r="B35" s="30"/>
      <c r="C35" s="29"/>
      <c r="D35" s="29"/>
      <c r="E35" s="24" t="s">
        <v>42</v>
      </c>
      <c r="F35" s="91">
        <f>ROUND((SUM(BI124:BI197)),  2)</f>
        <v>0</v>
      </c>
      <c r="G35" s="29"/>
      <c r="H35" s="29"/>
      <c r="I35" s="92">
        <v>0</v>
      </c>
      <c r="J35" s="91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6.9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25.35" customHeight="1">
      <c r="A37" s="29"/>
      <c r="B37" s="30"/>
      <c r="C37" s="93"/>
      <c r="D37" s="94" t="s">
        <v>43</v>
      </c>
      <c r="E37" s="57"/>
      <c r="F37" s="57"/>
      <c r="G37" s="95" t="s">
        <v>44</v>
      </c>
      <c r="H37" s="96" t="s">
        <v>45</v>
      </c>
      <c r="I37" s="57"/>
      <c r="J37" s="97">
        <f>SUM(J28:J35)</f>
        <v>0</v>
      </c>
      <c r="K37" s="98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1" customFormat="1" ht="14.4" customHeight="1">
      <c r="B39" s="17"/>
      <c r="L39" s="17"/>
    </row>
    <row r="40" spans="1:31" s="1" customFormat="1" ht="14.4" customHeight="1">
      <c r="B40" s="17"/>
      <c r="L40" s="17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39"/>
      <c r="D50" s="40" t="s">
        <v>46</v>
      </c>
      <c r="E50" s="41"/>
      <c r="F50" s="41"/>
      <c r="G50" s="40" t="s">
        <v>47</v>
      </c>
      <c r="H50" s="41"/>
      <c r="I50" s="41"/>
      <c r="J50" s="41"/>
      <c r="K50" s="41"/>
      <c r="L50" s="39"/>
    </row>
    <row r="51" spans="1:31" ht="10.199999999999999">
      <c r="B51" s="17"/>
      <c r="L51" s="17"/>
    </row>
    <row r="52" spans="1:31" ht="10.199999999999999">
      <c r="B52" s="17"/>
      <c r="L52" s="17"/>
    </row>
    <row r="53" spans="1:31" ht="10.199999999999999">
      <c r="B53" s="17"/>
      <c r="L53" s="17"/>
    </row>
    <row r="54" spans="1:31" ht="10.199999999999999">
      <c r="B54" s="17"/>
      <c r="L54" s="17"/>
    </row>
    <row r="55" spans="1:31" ht="10.199999999999999">
      <c r="B55" s="17"/>
      <c r="L55" s="17"/>
    </row>
    <row r="56" spans="1:31" ht="10.199999999999999">
      <c r="B56" s="17"/>
      <c r="L56" s="17"/>
    </row>
    <row r="57" spans="1:31" ht="10.199999999999999">
      <c r="B57" s="17"/>
      <c r="L57" s="17"/>
    </row>
    <row r="58" spans="1:31" ht="10.199999999999999">
      <c r="B58" s="17"/>
      <c r="L58" s="17"/>
    </row>
    <row r="59" spans="1:31" ht="10.199999999999999">
      <c r="B59" s="17"/>
      <c r="L59" s="17"/>
    </row>
    <row r="60" spans="1:31" ht="10.199999999999999">
      <c r="B60" s="17"/>
      <c r="L60" s="17"/>
    </row>
    <row r="61" spans="1:31" s="2" customFormat="1" ht="13.2">
      <c r="A61" s="29"/>
      <c r="B61" s="30"/>
      <c r="C61" s="29"/>
      <c r="D61" s="42" t="s">
        <v>48</v>
      </c>
      <c r="E61" s="32"/>
      <c r="F61" s="99" t="s">
        <v>49</v>
      </c>
      <c r="G61" s="42" t="s">
        <v>48</v>
      </c>
      <c r="H61" s="32"/>
      <c r="I61" s="32"/>
      <c r="J61" s="100" t="s">
        <v>49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0.199999999999999">
      <c r="B62" s="17"/>
      <c r="L62" s="17"/>
    </row>
    <row r="63" spans="1:31" ht="10.199999999999999">
      <c r="B63" s="17"/>
      <c r="L63" s="17"/>
    </row>
    <row r="64" spans="1:31" ht="10.199999999999999">
      <c r="B64" s="17"/>
      <c r="L64" s="17"/>
    </row>
    <row r="65" spans="1:31" s="2" customFormat="1" ht="13.2">
      <c r="A65" s="29"/>
      <c r="B65" s="30"/>
      <c r="C65" s="29"/>
      <c r="D65" s="40" t="s">
        <v>50</v>
      </c>
      <c r="E65" s="43"/>
      <c r="F65" s="43"/>
      <c r="G65" s="40" t="s">
        <v>51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0.199999999999999">
      <c r="B66" s="17"/>
      <c r="L66" s="17"/>
    </row>
    <row r="67" spans="1:31" ht="10.199999999999999">
      <c r="B67" s="17"/>
      <c r="L67" s="17"/>
    </row>
    <row r="68" spans="1:31" ht="10.199999999999999">
      <c r="B68" s="17"/>
      <c r="L68" s="17"/>
    </row>
    <row r="69" spans="1:31" ht="10.199999999999999">
      <c r="B69" s="17"/>
      <c r="L69" s="17"/>
    </row>
    <row r="70" spans="1:31" ht="10.199999999999999">
      <c r="B70" s="17"/>
      <c r="L70" s="17"/>
    </row>
    <row r="71" spans="1:31" ht="10.199999999999999">
      <c r="B71" s="17"/>
      <c r="L71" s="17"/>
    </row>
    <row r="72" spans="1:31" ht="10.199999999999999">
      <c r="B72" s="17"/>
      <c r="L72" s="17"/>
    </row>
    <row r="73" spans="1:31" ht="10.199999999999999">
      <c r="B73" s="17"/>
      <c r="L73" s="17"/>
    </row>
    <row r="74" spans="1:31" ht="10.199999999999999">
      <c r="B74" s="17"/>
      <c r="L74" s="17"/>
    </row>
    <row r="75" spans="1:31" ht="10.199999999999999">
      <c r="B75" s="17"/>
      <c r="L75" s="17"/>
    </row>
    <row r="76" spans="1:31" s="2" customFormat="1" ht="13.2">
      <c r="A76" s="29"/>
      <c r="B76" s="30"/>
      <c r="C76" s="29"/>
      <c r="D76" s="42" t="s">
        <v>48</v>
      </c>
      <c r="E76" s="32"/>
      <c r="F76" s="99" t="s">
        <v>49</v>
      </c>
      <c r="G76" s="42" t="s">
        <v>48</v>
      </c>
      <c r="H76" s="32"/>
      <c r="I76" s="32"/>
      <c r="J76" s="100" t="s">
        <v>49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" customHeight="1">
      <c r="A82" s="29"/>
      <c r="B82" s="30"/>
      <c r="C82" s="18" t="s">
        <v>82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16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186" t="str">
        <f>E7</f>
        <v>V Jezírkách, Tuklaty</v>
      </c>
      <c r="F85" s="206"/>
      <c r="G85" s="206"/>
      <c r="H85" s="206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6.9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2" customHeight="1">
      <c r="A87" s="29"/>
      <c r="B87" s="30"/>
      <c r="C87" s="24" t="s">
        <v>20</v>
      </c>
      <c r="D87" s="29"/>
      <c r="E87" s="29"/>
      <c r="F87" s="22" t="str">
        <f>F10</f>
        <v xml:space="preserve"> </v>
      </c>
      <c r="G87" s="29"/>
      <c r="H87" s="29"/>
      <c r="I87" s="24" t="s">
        <v>22</v>
      </c>
      <c r="J87" s="52" t="str">
        <f>IF(J10="","",J10)</f>
        <v>25. 1. 2024</v>
      </c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5.15" customHeight="1">
      <c r="A89" s="29"/>
      <c r="B89" s="30"/>
      <c r="C89" s="24" t="s">
        <v>24</v>
      </c>
      <c r="D89" s="29"/>
      <c r="E89" s="29"/>
      <c r="F89" s="22" t="str">
        <f>E13</f>
        <v xml:space="preserve"> </v>
      </c>
      <c r="G89" s="29"/>
      <c r="H89" s="29"/>
      <c r="I89" s="24" t="s">
        <v>29</v>
      </c>
      <c r="J89" s="27" t="str">
        <f>E19</f>
        <v xml:space="preserve"> 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15.15" customHeight="1">
      <c r="A90" s="29"/>
      <c r="B90" s="30"/>
      <c r="C90" s="24" t="s">
        <v>27</v>
      </c>
      <c r="D90" s="29"/>
      <c r="E90" s="29"/>
      <c r="F90" s="22" t="str">
        <f>IF(E16="","",E16)</f>
        <v>Vyplň údaj</v>
      </c>
      <c r="G90" s="29"/>
      <c r="H90" s="29"/>
      <c r="I90" s="24" t="s">
        <v>31</v>
      </c>
      <c r="J90" s="27" t="str">
        <f>E22</f>
        <v xml:space="preserve"> </v>
      </c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0.35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29.25" customHeight="1">
      <c r="A92" s="29"/>
      <c r="B92" s="30"/>
      <c r="C92" s="101" t="s">
        <v>83</v>
      </c>
      <c r="D92" s="93"/>
      <c r="E92" s="93"/>
      <c r="F92" s="93"/>
      <c r="G92" s="93"/>
      <c r="H92" s="93"/>
      <c r="I92" s="93"/>
      <c r="J92" s="102" t="s">
        <v>84</v>
      </c>
      <c r="K92" s="93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2.8" customHeight="1">
      <c r="A94" s="29"/>
      <c r="B94" s="30"/>
      <c r="C94" s="103" t="s">
        <v>85</v>
      </c>
      <c r="D94" s="29"/>
      <c r="E94" s="29"/>
      <c r="F94" s="29"/>
      <c r="G94" s="29"/>
      <c r="H94" s="29"/>
      <c r="I94" s="29"/>
      <c r="J94" s="68">
        <f>J124</f>
        <v>0</v>
      </c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U94" s="14" t="s">
        <v>86</v>
      </c>
    </row>
    <row r="95" spans="1:47" s="9" customFormat="1" ht="24.9" customHeight="1">
      <c r="B95" s="104"/>
      <c r="D95" s="105" t="s">
        <v>87</v>
      </c>
      <c r="E95" s="106"/>
      <c r="F95" s="106"/>
      <c r="G95" s="106"/>
      <c r="H95" s="106"/>
      <c r="I95" s="106"/>
      <c r="J95" s="107">
        <f>J125</f>
        <v>0</v>
      </c>
      <c r="L95" s="104"/>
    </row>
    <row r="96" spans="1:47" s="10" customFormat="1" ht="19.95" customHeight="1">
      <c r="B96" s="108"/>
      <c r="D96" s="109" t="s">
        <v>88</v>
      </c>
      <c r="E96" s="110"/>
      <c r="F96" s="110"/>
      <c r="G96" s="110"/>
      <c r="H96" s="110"/>
      <c r="I96" s="110"/>
      <c r="J96" s="111">
        <f>J126</f>
        <v>0</v>
      </c>
      <c r="L96" s="108"/>
    </row>
    <row r="97" spans="1:31" s="10" customFormat="1" ht="19.95" customHeight="1">
      <c r="B97" s="108"/>
      <c r="D97" s="109" t="s">
        <v>89</v>
      </c>
      <c r="E97" s="110"/>
      <c r="F97" s="110"/>
      <c r="G97" s="110"/>
      <c r="H97" s="110"/>
      <c r="I97" s="110"/>
      <c r="J97" s="111">
        <f>J145</f>
        <v>0</v>
      </c>
      <c r="L97" s="108"/>
    </row>
    <row r="98" spans="1:31" s="10" customFormat="1" ht="19.95" customHeight="1">
      <c r="B98" s="108"/>
      <c r="D98" s="109" t="s">
        <v>90</v>
      </c>
      <c r="E98" s="110"/>
      <c r="F98" s="110"/>
      <c r="G98" s="110"/>
      <c r="H98" s="110"/>
      <c r="I98" s="110"/>
      <c r="J98" s="111">
        <f>J147</f>
        <v>0</v>
      </c>
      <c r="L98" s="108"/>
    </row>
    <row r="99" spans="1:31" s="10" customFormat="1" ht="19.95" customHeight="1">
      <c r="B99" s="108"/>
      <c r="D99" s="109" t="s">
        <v>91</v>
      </c>
      <c r="E99" s="110"/>
      <c r="F99" s="110"/>
      <c r="G99" s="110"/>
      <c r="H99" s="110"/>
      <c r="I99" s="110"/>
      <c r="J99" s="111">
        <f>J156</f>
        <v>0</v>
      </c>
      <c r="L99" s="108"/>
    </row>
    <row r="100" spans="1:31" s="10" customFormat="1" ht="19.95" customHeight="1">
      <c r="B100" s="108"/>
      <c r="D100" s="109" t="s">
        <v>92</v>
      </c>
      <c r="E100" s="110"/>
      <c r="F100" s="110"/>
      <c r="G100" s="110"/>
      <c r="H100" s="110"/>
      <c r="I100" s="110"/>
      <c r="J100" s="111">
        <f>J159</f>
        <v>0</v>
      </c>
      <c r="L100" s="108"/>
    </row>
    <row r="101" spans="1:31" s="10" customFormat="1" ht="19.95" customHeight="1">
      <c r="B101" s="108"/>
      <c r="D101" s="109" t="s">
        <v>93</v>
      </c>
      <c r="E101" s="110"/>
      <c r="F101" s="110"/>
      <c r="G101" s="110"/>
      <c r="H101" s="110"/>
      <c r="I101" s="110"/>
      <c r="J101" s="111">
        <f>J177</f>
        <v>0</v>
      </c>
      <c r="L101" s="108"/>
    </row>
    <row r="102" spans="1:31" s="9" customFormat="1" ht="24.9" customHeight="1">
      <c r="B102" s="104"/>
      <c r="D102" s="105" t="s">
        <v>94</v>
      </c>
      <c r="E102" s="106"/>
      <c r="F102" s="106"/>
      <c r="G102" s="106"/>
      <c r="H102" s="106"/>
      <c r="I102" s="106"/>
      <c r="J102" s="107">
        <f>J181</f>
        <v>0</v>
      </c>
      <c r="L102" s="104"/>
    </row>
    <row r="103" spans="1:31" s="10" customFormat="1" ht="19.95" customHeight="1">
      <c r="B103" s="108"/>
      <c r="D103" s="109" t="s">
        <v>95</v>
      </c>
      <c r="E103" s="110"/>
      <c r="F103" s="110"/>
      <c r="G103" s="110"/>
      <c r="H103" s="110"/>
      <c r="I103" s="110"/>
      <c r="J103" s="111">
        <f>J182</f>
        <v>0</v>
      </c>
      <c r="L103" s="108"/>
    </row>
    <row r="104" spans="1:31" s="10" customFormat="1" ht="19.95" customHeight="1">
      <c r="B104" s="108"/>
      <c r="D104" s="109" t="s">
        <v>96</v>
      </c>
      <c r="E104" s="110"/>
      <c r="F104" s="110"/>
      <c r="G104" s="110"/>
      <c r="H104" s="110"/>
      <c r="I104" s="110"/>
      <c r="J104" s="111">
        <f>J190</f>
        <v>0</v>
      </c>
      <c r="L104" s="108"/>
    </row>
    <row r="105" spans="1:31" s="10" customFormat="1" ht="19.95" customHeight="1">
      <c r="B105" s="108"/>
      <c r="D105" s="109" t="s">
        <v>97</v>
      </c>
      <c r="E105" s="110"/>
      <c r="F105" s="110"/>
      <c r="G105" s="110"/>
      <c r="H105" s="110"/>
      <c r="I105" s="110"/>
      <c r="J105" s="111">
        <f>J193</f>
        <v>0</v>
      </c>
      <c r="L105" s="108"/>
    </row>
    <row r="106" spans="1:31" s="10" customFormat="1" ht="19.95" customHeight="1">
      <c r="B106" s="108"/>
      <c r="D106" s="109" t="s">
        <v>98</v>
      </c>
      <c r="E106" s="110"/>
      <c r="F106" s="110"/>
      <c r="G106" s="110"/>
      <c r="H106" s="110"/>
      <c r="I106" s="110"/>
      <c r="J106" s="111">
        <f>J195</f>
        <v>0</v>
      </c>
      <c r="L106" s="108"/>
    </row>
    <row r="107" spans="1:31" s="2" customFormat="1" ht="21.75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6.9" customHeight="1">
      <c r="A108" s="29"/>
      <c r="B108" s="44"/>
      <c r="C108" s="45"/>
      <c r="D108" s="45"/>
      <c r="E108" s="45"/>
      <c r="F108" s="45"/>
      <c r="G108" s="45"/>
      <c r="H108" s="45"/>
      <c r="I108" s="45"/>
      <c r="J108" s="45"/>
      <c r="K108" s="45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12" spans="1:31" s="2" customFormat="1" ht="6.9" customHeight="1">
      <c r="A112" s="29"/>
      <c r="B112" s="46"/>
      <c r="C112" s="47"/>
      <c r="D112" s="47"/>
      <c r="E112" s="47"/>
      <c r="F112" s="47"/>
      <c r="G112" s="47"/>
      <c r="H112" s="47"/>
      <c r="I112" s="47"/>
      <c r="J112" s="47"/>
      <c r="K112" s="47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24.9" customHeight="1">
      <c r="A113" s="29"/>
      <c r="B113" s="30"/>
      <c r="C113" s="18" t="s">
        <v>99</v>
      </c>
      <c r="D113" s="29"/>
      <c r="E113" s="29"/>
      <c r="F113" s="29"/>
      <c r="G113" s="29"/>
      <c r="H113" s="29"/>
      <c r="I113" s="2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6.9" customHeight="1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2" customHeight="1">
      <c r="A115" s="29"/>
      <c r="B115" s="30"/>
      <c r="C115" s="24" t="s">
        <v>16</v>
      </c>
      <c r="D115" s="29"/>
      <c r="E115" s="29"/>
      <c r="F115" s="29"/>
      <c r="G115" s="29"/>
      <c r="H115" s="29"/>
      <c r="I115" s="2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6.5" customHeight="1">
      <c r="A116" s="29"/>
      <c r="B116" s="30"/>
      <c r="C116" s="29"/>
      <c r="D116" s="29"/>
      <c r="E116" s="186" t="str">
        <f>E7</f>
        <v>V Jezírkách, Tuklaty</v>
      </c>
      <c r="F116" s="206"/>
      <c r="G116" s="206"/>
      <c r="H116" s="206"/>
      <c r="I116" s="2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2" customHeight="1">
      <c r="A118" s="29"/>
      <c r="B118" s="30"/>
      <c r="C118" s="24" t="s">
        <v>20</v>
      </c>
      <c r="D118" s="29"/>
      <c r="E118" s="29"/>
      <c r="F118" s="22" t="str">
        <f>F10</f>
        <v xml:space="preserve"> </v>
      </c>
      <c r="G118" s="29"/>
      <c r="H118" s="29"/>
      <c r="I118" s="24" t="s">
        <v>22</v>
      </c>
      <c r="J118" s="52" t="str">
        <f>IF(J10="","",J10)</f>
        <v>25. 1. 2024</v>
      </c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6.9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5.15" customHeight="1">
      <c r="A120" s="29"/>
      <c r="B120" s="30"/>
      <c r="C120" s="24" t="s">
        <v>24</v>
      </c>
      <c r="D120" s="29"/>
      <c r="E120" s="29"/>
      <c r="F120" s="22" t="str">
        <f>E13</f>
        <v xml:space="preserve"> </v>
      </c>
      <c r="G120" s="29"/>
      <c r="H120" s="29"/>
      <c r="I120" s="24" t="s">
        <v>29</v>
      </c>
      <c r="J120" s="27" t="str">
        <f>E19</f>
        <v xml:space="preserve"> </v>
      </c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5.15" customHeight="1">
      <c r="A121" s="29"/>
      <c r="B121" s="30"/>
      <c r="C121" s="24" t="s">
        <v>27</v>
      </c>
      <c r="D121" s="29"/>
      <c r="E121" s="29"/>
      <c r="F121" s="22" t="str">
        <f>IF(E16="","",E16)</f>
        <v>Vyplň údaj</v>
      </c>
      <c r="G121" s="29"/>
      <c r="H121" s="29"/>
      <c r="I121" s="24" t="s">
        <v>31</v>
      </c>
      <c r="J121" s="27" t="str">
        <f>E22</f>
        <v xml:space="preserve"> </v>
      </c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10.35" customHeight="1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11" customFormat="1" ht="29.25" customHeight="1">
      <c r="A123" s="112"/>
      <c r="B123" s="113"/>
      <c r="C123" s="114" t="s">
        <v>100</v>
      </c>
      <c r="D123" s="115" t="s">
        <v>58</v>
      </c>
      <c r="E123" s="115" t="s">
        <v>54</v>
      </c>
      <c r="F123" s="115" t="s">
        <v>55</v>
      </c>
      <c r="G123" s="115" t="s">
        <v>101</v>
      </c>
      <c r="H123" s="115" t="s">
        <v>102</v>
      </c>
      <c r="I123" s="115" t="s">
        <v>103</v>
      </c>
      <c r="J123" s="116" t="s">
        <v>84</v>
      </c>
      <c r="K123" s="117" t="s">
        <v>104</v>
      </c>
      <c r="L123" s="118"/>
      <c r="M123" s="59" t="s">
        <v>1</v>
      </c>
      <c r="N123" s="60" t="s">
        <v>37</v>
      </c>
      <c r="O123" s="60" t="s">
        <v>105</v>
      </c>
      <c r="P123" s="60" t="s">
        <v>106</v>
      </c>
      <c r="Q123" s="60" t="s">
        <v>107</v>
      </c>
      <c r="R123" s="60" t="s">
        <v>108</v>
      </c>
      <c r="S123" s="60" t="s">
        <v>109</v>
      </c>
      <c r="T123" s="61" t="s">
        <v>110</v>
      </c>
      <c r="U123" s="112"/>
      <c r="V123" s="112"/>
      <c r="W123" s="112"/>
      <c r="X123" s="112"/>
      <c r="Y123" s="112"/>
      <c r="Z123" s="112"/>
      <c r="AA123" s="112"/>
      <c r="AB123" s="112"/>
      <c r="AC123" s="112"/>
      <c r="AD123" s="112"/>
      <c r="AE123" s="112"/>
    </row>
    <row r="124" spans="1:65" s="2" customFormat="1" ht="22.8" customHeight="1">
      <c r="A124" s="29"/>
      <c r="B124" s="30"/>
      <c r="C124" s="66" t="s">
        <v>111</v>
      </c>
      <c r="D124" s="29"/>
      <c r="E124" s="29"/>
      <c r="F124" s="29"/>
      <c r="G124" s="29"/>
      <c r="H124" s="29"/>
      <c r="I124" s="29"/>
      <c r="J124" s="119">
        <f>BK124</f>
        <v>0</v>
      </c>
      <c r="K124" s="29"/>
      <c r="L124" s="30"/>
      <c r="M124" s="62"/>
      <c r="N124" s="53"/>
      <c r="O124" s="63"/>
      <c r="P124" s="120">
        <f>P125+P181</f>
        <v>0</v>
      </c>
      <c r="Q124" s="63"/>
      <c r="R124" s="120">
        <f>R125+R181</f>
        <v>1380.0919120000001</v>
      </c>
      <c r="S124" s="63"/>
      <c r="T124" s="121">
        <f>T125+T181</f>
        <v>1951.6000000000001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T124" s="14" t="s">
        <v>72</v>
      </c>
      <c r="AU124" s="14" t="s">
        <v>86</v>
      </c>
      <c r="BK124" s="122">
        <f>BK125+BK181</f>
        <v>0</v>
      </c>
    </row>
    <row r="125" spans="1:65" s="12" customFormat="1" ht="25.95" customHeight="1">
      <c r="B125" s="123"/>
      <c r="D125" s="124" t="s">
        <v>72</v>
      </c>
      <c r="E125" s="125" t="s">
        <v>112</v>
      </c>
      <c r="F125" s="125" t="s">
        <v>113</v>
      </c>
      <c r="I125" s="126"/>
      <c r="J125" s="127">
        <f>BK125</f>
        <v>0</v>
      </c>
      <c r="L125" s="123"/>
      <c r="M125" s="128"/>
      <c r="N125" s="129"/>
      <c r="O125" s="129"/>
      <c r="P125" s="130">
        <f>P126+P145+P147+P156+P159+P177</f>
        <v>0</v>
      </c>
      <c r="Q125" s="129"/>
      <c r="R125" s="130">
        <f>R126+R145+R147+R156+R159+R177</f>
        <v>1380.022612</v>
      </c>
      <c r="S125" s="129"/>
      <c r="T125" s="131">
        <f>T126+T145+T147+T156+T159+T177</f>
        <v>1951.6000000000001</v>
      </c>
      <c r="AR125" s="124" t="s">
        <v>78</v>
      </c>
      <c r="AT125" s="132" t="s">
        <v>72</v>
      </c>
      <c r="AU125" s="132" t="s">
        <v>73</v>
      </c>
      <c r="AY125" s="124" t="s">
        <v>114</v>
      </c>
      <c r="BK125" s="133">
        <f>BK126+BK145+BK147+BK156+BK159+BK177</f>
        <v>0</v>
      </c>
    </row>
    <row r="126" spans="1:65" s="12" customFormat="1" ht="22.8" customHeight="1">
      <c r="B126" s="123"/>
      <c r="D126" s="124" t="s">
        <v>72</v>
      </c>
      <c r="E126" s="134" t="s">
        <v>78</v>
      </c>
      <c r="F126" s="134" t="s">
        <v>115</v>
      </c>
      <c r="I126" s="126"/>
      <c r="J126" s="135">
        <f>BK126</f>
        <v>0</v>
      </c>
      <c r="L126" s="123"/>
      <c r="M126" s="128"/>
      <c r="N126" s="129"/>
      <c r="O126" s="129"/>
      <c r="P126" s="130">
        <f>SUM(P127:P144)</f>
        <v>0</v>
      </c>
      <c r="Q126" s="129"/>
      <c r="R126" s="130">
        <f>SUM(R127:R144)</f>
        <v>115.325</v>
      </c>
      <c r="S126" s="129"/>
      <c r="T126" s="131">
        <f>SUM(T127:T144)</f>
        <v>1868.8000000000002</v>
      </c>
      <c r="AR126" s="124" t="s">
        <v>78</v>
      </c>
      <c r="AT126" s="132" t="s">
        <v>72</v>
      </c>
      <c r="AU126" s="132" t="s">
        <v>78</v>
      </c>
      <c r="AY126" s="124" t="s">
        <v>114</v>
      </c>
      <c r="BK126" s="133">
        <f>SUM(BK127:BK144)</f>
        <v>0</v>
      </c>
    </row>
    <row r="127" spans="1:65" s="2" customFormat="1" ht="24.15" customHeight="1">
      <c r="A127" s="29"/>
      <c r="B127" s="136"/>
      <c r="C127" s="137" t="s">
        <v>78</v>
      </c>
      <c r="D127" s="137" t="s">
        <v>116</v>
      </c>
      <c r="E127" s="138" t="s">
        <v>117</v>
      </c>
      <c r="F127" s="139" t="s">
        <v>118</v>
      </c>
      <c r="G127" s="140" t="s">
        <v>119</v>
      </c>
      <c r="H127" s="141">
        <v>2560</v>
      </c>
      <c r="I127" s="142"/>
      <c r="J127" s="143">
        <f t="shared" ref="J127:J144" si="0">ROUND(I127*H127,2)</f>
        <v>0</v>
      </c>
      <c r="K127" s="144"/>
      <c r="L127" s="30"/>
      <c r="M127" s="145" t="s">
        <v>1</v>
      </c>
      <c r="N127" s="146" t="s">
        <v>38</v>
      </c>
      <c r="O127" s="55"/>
      <c r="P127" s="147">
        <f t="shared" ref="P127:P144" si="1">O127*H127</f>
        <v>0</v>
      </c>
      <c r="Q127" s="147">
        <v>0</v>
      </c>
      <c r="R127" s="147">
        <f t="shared" ref="R127:R144" si="2">Q127*H127</f>
        <v>0</v>
      </c>
      <c r="S127" s="147">
        <v>0.28999999999999998</v>
      </c>
      <c r="T127" s="148">
        <f t="shared" ref="T127:T144" si="3">S127*H127</f>
        <v>742.4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49" t="s">
        <v>120</v>
      </c>
      <c r="AT127" s="149" t="s">
        <v>116</v>
      </c>
      <c r="AU127" s="149" t="s">
        <v>80</v>
      </c>
      <c r="AY127" s="14" t="s">
        <v>114</v>
      </c>
      <c r="BE127" s="150">
        <f t="shared" ref="BE127:BE144" si="4">IF(N127="základní",J127,0)</f>
        <v>0</v>
      </c>
      <c r="BF127" s="150">
        <f t="shared" ref="BF127:BF144" si="5">IF(N127="snížená",J127,0)</f>
        <v>0</v>
      </c>
      <c r="BG127" s="150">
        <f t="shared" ref="BG127:BG144" si="6">IF(N127="zákl. přenesená",J127,0)</f>
        <v>0</v>
      </c>
      <c r="BH127" s="150">
        <f t="shared" ref="BH127:BH144" si="7">IF(N127="sníž. přenesená",J127,0)</f>
        <v>0</v>
      </c>
      <c r="BI127" s="150">
        <f t="shared" ref="BI127:BI144" si="8">IF(N127="nulová",J127,0)</f>
        <v>0</v>
      </c>
      <c r="BJ127" s="14" t="s">
        <v>78</v>
      </c>
      <c r="BK127" s="150">
        <f t="shared" ref="BK127:BK144" si="9">ROUND(I127*H127,2)</f>
        <v>0</v>
      </c>
      <c r="BL127" s="14" t="s">
        <v>120</v>
      </c>
      <c r="BM127" s="149" t="s">
        <v>121</v>
      </c>
    </row>
    <row r="128" spans="1:65" s="2" customFormat="1" ht="24.15" customHeight="1">
      <c r="A128" s="29"/>
      <c r="B128" s="136"/>
      <c r="C128" s="137" t="s">
        <v>80</v>
      </c>
      <c r="D128" s="137" t="s">
        <v>116</v>
      </c>
      <c r="E128" s="138" t="s">
        <v>122</v>
      </c>
      <c r="F128" s="139" t="s">
        <v>123</v>
      </c>
      <c r="G128" s="140" t="s">
        <v>119</v>
      </c>
      <c r="H128" s="141">
        <v>2560</v>
      </c>
      <c r="I128" s="142"/>
      <c r="J128" s="143">
        <f t="shared" si="0"/>
        <v>0</v>
      </c>
      <c r="K128" s="144"/>
      <c r="L128" s="30"/>
      <c r="M128" s="145" t="s">
        <v>1</v>
      </c>
      <c r="N128" s="146" t="s">
        <v>38</v>
      </c>
      <c r="O128" s="55"/>
      <c r="P128" s="147">
        <f t="shared" si="1"/>
        <v>0</v>
      </c>
      <c r="Q128" s="147">
        <v>0</v>
      </c>
      <c r="R128" s="147">
        <f t="shared" si="2"/>
        <v>0</v>
      </c>
      <c r="S128" s="147">
        <v>0.44</v>
      </c>
      <c r="T128" s="148">
        <f t="shared" si="3"/>
        <v>1126.4000000000001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49" t="s">
        <v>120</v>
      </c>
      <c r="AT128" s="149" t="s">
        <v>116</v>
      </c>
      <c r="AU128" s="149" t="s">
        <v>80</v>
      </c>
      <c r="AY128" s="14" t="s">
        <v>114</v>
      </c>
      <c r="BE128" s="150">
        <f t="shared" si="4"/>
        <v>0</v>
      </c>
      <c r="BF128" s="150">
        <f t="shared" si="5"/>
        <v>0</v>
      </c>
      <c r="BG128" s="150">
        <f t="shared" si="6"/>
        <v>0</v>
      </c>
      <c r="BH128" s="150">
        <f t="shared" si="7"/>
        <v>0</v>
      </c>
      <c r="BI128" s="150">
        <f t="shared" si="8"/>
        <v>0</v>
      </c>
      <c r="BJ128" s="14" t="s">
        <v>78</v>
      </c>
      <c r="BK128" s="150">
        <f t="shared" si="9"/>
        <v>0</v>
      </c>
      <c r="BL128" s="14" t="s">
        <v>120</v>
      </c>
      <c r="BM128" s="149" t="s">
        <v>124</v>
      </c>
    </row>
    <row r="129" spans="1:65" s="2" customFormat="1" ht="24.15" customHeight="1">
      <c r="A129" s="29"/>
      <c r="B129" s="136"/>
      <c r="C129" s="137" t="s">
        <v>125</v>
      </c>
      <c r="D129" s="137" t="s">
        <v>116</v>
      </c>
      <c r="E129" s="138" t="s">
        <v>126</v>
      </c>
      <c r="F129" s="139" t="s">
        <v>127</v>
      </c>
      <c r="G129" s="140" t="s">
        <v>119</v>
      </c>
      <c r="H129" s="141">
        <v>1400</v>
      </c>
      <c r="I129" s="142"/>
      <c r="J129" s="143">
        <f t="shared" si="0"/>
        <v>0</v>
      </c>
      <c r="K129" s="144"/>
      <c r="L129" s="30"/>
      <c r="M129" s="145" t="s">
        <v>1</v>
      </c>
      <c r="N129" s="146" t="s">
        <v>38</v>
      </c>
      <c r="O129" s="55"/>
      <c r="P129" s="147">
        <f t="shared" si="1"/>
        <v>0</v>
      </c>
      <c r="Q129" s="147">
        <v>0</v>
      </c>
      <c r="R129" s="147">
        <f t="shared" si="2"/>
        <v>0</v>
      </c>
      <c r="S129" s="147">
        <v>0</v>
      </c>
      <c r="T129" s="148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49" t="s">
        <v>120</v>
      </c>
      <c r="AT129" s="149" t="s">
        <v>116</v>
      </c>
      <c r="AU129" s="149" t="s">
        <v>80</v>
      </c>
      <c r="AY129" s="14" t="s">
        <v>114</v>
      </c>
      <c r="BE129" s="150">
        <f t="shared" si="4"/>
        <v>0</v>
      </c>
      <c r="BF129" s="150">
        <f t="shared" si="5"/>
        <v>0</v>
      </c>
      <c r="BG129" s="150">
        <f t="shared" si="6"/>
        <v>0</v>
      </c>
      <c r="BH129" s="150">
        <f t="shared" si="7"/>
        <v>0</v>
      </c>
      <c r="BI129" s="150">
        <f t="shared" si="8"/>
        <v>0</v>
      </c>
      <c r="BJ129" s="14" t="s">
        <v>78</v>
      </c>
      <c r="BK129" s="150">
        <f t="shared" si="9"/>
        <v>0</v>
      </c>
      <c r="BL129" s="14" t="s">
        <v>120</v>
      </c>
      <c r="BM129" s="149" t="s">
        <v>128</v>
      </c>
    </row>
    <row r="130" spans="1:65" s="2" customFormat="1" ht="33" customHeight="1">
      <c r="A130" s="29"/>
      <c r="B130" s="136"/>
      <c r="C130" s="137" t="s">
        <v>120</v>
      </c>
      <c r="D130" s="137" t="s">
        <v>116</v>
      </c>
      <c r="E130" s="138" t="s">
        <v>129</v>
      </c>
      <c r="F130" s="139" t="s">
        <v>130</v>
      </c>
      <c r="G130" s="140" t="s">
        <v>131</v>
      </c>
      <c r="H130" s="141">
        <v>640</v>
      </c>
      <c r="I130" s="142"/>
      <c r="J130" s="143">
        <f t="shared" si="0"/>
        <v>0</v>
      </c>
      <c r="K130" s="144"/>
      <c r="L130" s="30"/>
      <c r="M130" s="145" t="s">
        <v>1</v>
      </c>
      <c r="N130" s="146" t="s">
        <v>38</v>
      </c>
      <c r="O130" s="55"/>
      <c r="P130" s="147">
        <f t="shared" si="1"/>
        <v>0</v>
      </c>
      <c r="Q130" s="147">
        <v>0</v>
      </c>
      <c r="R130" s="147">
        <f t="shared" si="2"/>
        <v>0</v>
      </c>
      <c r="S130" s="147">
        <v>0</v>
      </c>
      <c r="T130" s="148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49" t="s">
        <v>120</v>
      </c>
      <c r="AT130" s="149" t="s">
        <v>116</v>
      </c>
      <c r="AU130" s="149" t="s">
        <v>80</v>
      </c>
      <c r="AY130" s="14" t="s">
        <v>114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4" t="s">
        <v>78</v>
      </c>
      <c r="BK130" s="150">
        <f t="shared" si="9"/>
        <v>0</v>
      </c>
      <c r="BL130" s="14" t="s">
        <v>120</v>
      </c>
      <c r="BM130" s="149" t="s">
        <v>132</v>
      </c>
    </row>
    <row r="131" spans="1:65" s="2" customFormat="1" ht="24.15" customHeight="1">
      <c r="A131" s="29"/>
      <c r="B131" s="136"/>
      <c r="C131" s="137" t="s">
        <v>133</v>
      </c>
      <c r="D131" s="137" t="s">
        <v>116</v>
      </c>
      <c r="E131" s="138" t="s">
        <v>134</v>
      </c>
      <c r="F131" s="139" t="s">
        <v>135</v>
      </c>
      <c r="G131" s="140" t="s">
        <v>131</v>
      </c>
      <c r="H131" s="141">
        <v>640</v>
      </c>
      <c r="I131" s="142"/>
      <c r="J131" s="143">
        <f t="shared" si="0"/>
        <v>0</v>
      </c>
      <c r="K131" s="144"/>
      <c r="L131" s="30"/>
      <c r="M131" s="145" t="s">
        <v>1</v>
      </c>
      <c r="N131" s="146" t="s">
        <v>38</v>
      </c>
      <c r="O131" s="55"/>
      <c r="P131" s="147">
        <f t="shared" si="1"/>
        <v>0</v>
      </c>
      <c r="Q131" s="147">
        <v>0</v>
      </c>
      <c r="R131" s="147">
        <f t="shared" si="2"/>
        <v>0</v>
      </c>
      <c r="S131" s="147">
        <v>0</v>
      </c>
      <c r="T131" s="148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49" t="s">
        <v>120</v>
      </c>
      <c r="AT131" s="149" t="s">
        <v>116</v>
      </c>
      <c r="AU131" s="149" t="s">
        <v>80</v>
      </c>
      <c r="AY131" s="14" t="s">
        <v>114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4" t="s">
        <v>78</v>
      </c>
      <c r="BK131" s="150">
        <f t="shared" si="9"/>
        <v>0</v>
      </c>
      <c r="BL131" s="14" t="s">
        <v>120</v>
      </c>
      <c r="BM131" s="149" t="s">
        <v>136</v>
      </c>
    </row>
    <row r="132" spans="1:65" s="2" customFormat="1" ht="37.799999999999997" customHeight="1">
      <c r="A132" s="29"/>
      <c r="B132" s="136"/>
      <c r="C132" s="137" t="s">
        <v>137</v>
      </c>
      <c r="D132" s="137" t="s">
        <v>116</v>
      </c>
      <c r="E132" s="138" t="s">
        <v>138</v>
      </c>
      <c r="F132" s="139" t="s">
        <v>139</v>
      </c>
      <c r="G132" s="140" t="s">
        <v>131</v>
      </c>
      <c r="H132" s="141">
        <v>256</v>
      </c>
      <c r="I132" s="142"/>
      <c r="J132" s="143">
        <f t="shared" si="0"/>
        <v>0</v>
      </c>
      <c r="K132" s="144"/>
      <c r="L132" s="30"/>
      <c r="M132" s="145" t="s">
        <v>1</v>
      </c>
      <c r="N132" s="146" t="s">
        <v>38</v>
      </c>
      <c r="O132" s="55"/>
      <c r="P132" s="147">
        <f t="shared" si="1"/>
        <v>0</v>
      </c>
      <c r="Q132" s="147">
        <v>0</v>
      </c>
      <c r="R132" s="147">
        <f t="shared" si="2"/>
        <v>0</v>
      </c>
      <c r="S132" s="147">
        <v>0</v>
      </c>
      <c r="T132" s="148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49" t="s">
        <v>120</v>
      </c>
      <c r="AT132" s="149" t="s">
        <v>116</v>
      </c>
      <c r="AU132" s="149" t="s">
        <v>80</v>
      </c>
      <c r="AY132" s="14" t="s">
        <v>114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4" t="s">
        <v>78</v>
      </c>
      <c r="BK132" s="150">
        <f t="shared" si="9"/>
        <v>0</v>
      </c>
      <c r="BL132" s="14" t="s">
        <v>120</v>
      </c>
      <c r="BM132" s="149" t="s">
        <v>140</v>
      </c>
    </row>
    <row r="133" spans="1:65" s="2" customFormat="1" ht="33" customHeight="1">
      <c r="A133" s="29"/>
      <c r="B133" s="136"/>
      <c r="C133" s="137" t="s">
        <v>141</v>
      </c>
      <c r="D133" s="137" t="s">
        <v>116</v>
      </c>
      <c r="E133" s="138" t="s">
        <v>142</v>
      </c>
      <c r="F133" s="139" t="s">
        <v>143</v>
      </c>
      <c r="G133" s="140" t="s">
        <v>131</v>
      </c>
      <c r="H133" s="141">
        <v>52</v>
      </c>
      <c r="I133" s="142"/>
      <c r="J133" s="143">
        <f t="shared" si="0"/>
        <v>0</v>
      </c>
      <c r="K133" s="144"/>
      <c r="L133" s="30"/>
      <c r="M133" s="145" t="s">
        <v>1</v>
      </c>
      <c r="N133" s="146" t="s">
        <v>38</v>
      </c>
      <c r="O133" s="55"/>
      <c r="P133" s="147">
        <f t="shared" si="1"/>
        <v>0</v>
      </c>
      <c r="Q133" s="147">
        <v>0</v>
      </c>
      <c r="R133" s="147">
        <f t="shared" si="2"/>
        <v>0</v>
      </c>
      <c r="S133" s="147">
        <v>0</v>
      </c>
      <c r="T133" s="148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49" t="s">
        <v>120</v>
      </c>
      <c r="AT133" s="149" t="s">
        <v>116</v>
      </c>
      <c r="AU133" s="149" t="s">
        <v>80</v>
      </c>
      <c r="AY133" s="14" t="s">
        <v>114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4" t="s">
        <v>78</v>
      </c>
      <c r="BK133" s="150">
        <f t="shared" si="9"/>
        <v>0</v>
      </c>
      <c r="BL133" s="14" t="s">
        <v>120</v>
      </c>
      <c r="BM133" s="149" t="s">
        <v>144</v>
      </c>
    </row>
    <row r="134" spans="1:65" s="2" customFormat="1" ht="16.5" customHeight="1">
      <c r="A134" s="29"/>
      <c r="B134" s="136"/>
      <c r="C134" s="137" t="s">
        <v>145</v>
      </c>
      <c r="D134" s="137" t="s">
        <v>116</v>
      </c>
      <c r="E134" s="138" t="s">
        <v>146</v>
      </c>
      <c r="F134" s="139" t="s">
        <v>147</v>
      </c>
      <c r="G134" s="140" t="s">
        <v>119</v>
      </c>
      <c r="H134" s="141">
        <v>11</v>
      </c>
      <c r="I134" s="142"/>
      <c r="J134" s="143">
        <f t="shared" si="0"/>
        <v>0</v>
      </c>
      <c r="K134" s="144"/>
      <c r="L134" s="30"/>
      <c r="M134" s="145" t="s">
        <v>1</v>
      </c>
      <c r="N134" s="146" t="s">
        <v>38</v>
      </c>
      <c r="O134" s="55"/>
      <c r="P134" s="147">
        <f t="shared" si="1"/>
        <v>0</v>
      </c>
      <c r="Q134" s="147">
        <v>0</v>
      </c>
      <c r="R134" s="147">
        <f t="shared" si="2"/>
        <v>0</v>
      </c>
      <c r="S134" s="147">
        <v>0</v>
      </c>
      <c r="T134" s="148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49" t="s">
        <v>120</v>
      </c>
      <c r="AT134" s="149" t="s">
        <v>116</v>
      </c>
      <c r="AU134" s="149" t="s">
        <v>80</v>
      </c>
      <c r="AY134" s="14" t="s">
        <v>114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4" t="s">
        <v>78</v>
      </c>
      <c r="BK134" s="150">
        <f t="shared" si="9"/>
        <v>0</v>
      </c>
      <c r="BL134" s="14" t="s">
        <v>120</v>
      </c>
      <c r="BM134" s="149" t="s">
        <v>148</v>
      </c>
    </row>
    <row r="135" spans="1:65" s="2" customFormat="1" ht="24.15" customHeight="1">
      <c r="A135" s="29"/>
      <c r="B135" s="136"/>
      <c r="C135" s="137" t="s">
        <v>149</v>
      </c>
      <c r="D135" s="137" t="s">
        <v>116</v>
      </c>
      <c r="E135" s="138" t="s">
        <v>150</v>
      </c>
      <c r="F135" s="139" t="s">
        <v>151</v>
      </c>
      <c r="G135" s="140" t="s">
        <v>131</v>
      </c>
      <c r="H135" s="141">
        <v>120</v>
      </c>
      <c r="I135" s="142"/>
      <c r="J135" s="143">
        <f t="shared" si="0"/>
        <v>0</v>
      </c>
      <c r="K135" s="144"/>
      <c r="L135" s="30"/>
      <c r="M135" s="145" t="s">
        <v>1</v>
      </c>
      <c r="N135" s="146" t="s">
        <v>38</v>
      </c>
      <c r="O135" s="55"/>
      <c r="P135" s="147">
        <f t="shared" si="1"/>
        <v>0</v>
      </c>
      <c r="Q135" s="147">
        <v>0</v>
      </c>
      <c r="R135" s="147">
        <f t="shared" si="2"/>
        <v>0</v>
      </c>
      <c r="S135" s="147">
        <v>0</v>
      </c>
      <c r="T135" s="148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49" t="s">
        <v>120</v>
      </c>
      <c r="AT135" s="149" t="s">
        <v>116</v>
      </c>
      <c r="AU135" s="149" t="s">
        <v>80</v>
      </c>
      <c r="AY135" s="14" t="s">
        <v>114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4" t="s">
        <v>78</v>
      </c>
      <c r="BK135" s="150">
        <f t="shared" si="9"/>
        <v>0</v>
      </c>
      <c r="BL135" s="14" t="s">
        <v>120</v>
      </c>
      <c r="BM135" s="149" t="s">
        <v>152</v>
      </c>
    </row>
    <row r="136" spans="1:65" s="2" customFormat="1" ht="24.15" customHeight="1">
      <c r="A136" s="29"/>
      <c r="B136" s="136"/>
      <c r="C136" s="137" t="s">
        <v>153</v>
      </c>
      <c r="D136" s="137" t="s">
        <v>116</v>
      </c>
      <c r="E136" s="138" t="s">
        <v>154</v>
      </c>
      <c r="F136" s="139" t="s">
        <v>151</v>
      </c>
      <c r="G136" s="140" t="s">
        <v>131</v>
      </c>
      <c r="H136" s="141">
        <v>46</v>
      </c>
      <c r="I136" s="142"/>
      <c r="J136" s="143">
        <f t="shared" si="0"/>
        <v>0</v>
      </c>
      <c r="K136" s="144"/>
      <c r="L136" s="30"/>
      <c r="M136" s="145" t="s">
        <v>1</v>
      </c>
      <c r="N136" s="146" t="s">
        <v>38</v>
      </c>
      <c r="O136" s="55"/>
      <c r="P136" s="147">
        <f t="shared" si="1"/>
        <v>0</v>
      </c>
      <c r="Q136" s="147">
        <v>0</v>
      </c>
      <c r="R136" s="147">
        <f t="shared" si="2"/>
        <v>0</v>
      </c>
      <c r="S136" s="147">
        <v>0</v>
      </c>
      <c r="T136" s="148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49" t="s">
        <v>120</v>
      </c>
      <c r="AT136" s="149" t="s">
        <v>116</v>
      </c>
      <c r="AU136" s="149" t="s">
        <v>80</v>
      </c>
      <c r="AY136" s="14" t="s">
        <v>114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4" t="s">
        <v>78</v>
      </c>
      <c r="BK136" s="150">
        <f t="shared" si="9"/>
        <v>0</v>
      </c>
      <c r="BL136" s="14" t="s">
        <v>120</v>
      </c>
      <c r="BM136" s="149" t="s">
        <v>155</v>
      </c>
    </row>
    <row r="137" spans="1:65" s="2" customFormat="1" ht="16.5" customHeight="1">
      <c r="A137" s="29"/>
      <c r="B137" s="136"/>
      <c r="C137" s="151" t="s">
        <v>156</v>
      </c>
      <c r="D137" s="151" t="s">
        <v>157</v>
      </c>
      <c r="E137" s="152" t="s">
        <v>158</v>
      </c>
      <c r="F137" s="153" t="s">
        <v>159</v>
      </c>
      <c r="G137" s="154" t="s">
        <v>160</v>
      </c>
      <c r="H137" s="155">
        <v>115</v>
      </c>
      <c r="I137" s="156"/>
      <c r="J137" s="157">
        <f t="shared" si="0"/>
        <v>0</v>
      </c>
      <c r="K137" s="158"/>
      <c r="L137" s="159"/>
      <c r="M137" s="160" t="s">
        <v>1</v>
      </c>
      <c r="N137" s="161" t="s">
        <v>38</v>
      </c>
      <c r="O137" s="55"/>
      <c r="P137" s="147">
        <f t="shared" si="1"/>
        <v>0</v>
      </c>
      <c r="Q137" s="147">
        <v>1</v>
      </c>
      <c r="R137" s="147">
        <f t="shared" si="2"/>
        <v>115</v>
      </c>
      <c r="S137" s="147">
        <v>0</v>
      </c>
      <c r="T137" s="148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49" t="s">
        <v>145</v>
      </c>
      <c r="AT137" s="149" t="s">
        <v>157</v>
      </c>
      <c r="AU137" s="149" t="s">
        <v>80</v>
      </c>
      <c r="AY137" s="14" t="s">
        <v>114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4" t="s">
        <v>78</v>
      </c>
      <c r="BK137" s="150">
        <f t="shared" si="9"/>
        <v>0</v>
      </c>
      <c r="BL137" s="14" t="s">
        <v>120</v>
      </c>
      <c r="BM137" s="149" t="s">
        <v>161</v>
      </c>
    </row>
    <row r="138" spans="1:65" s="2" customFormat="1" ht="24.15" customHeight="1">
      <c r="A138" s="29"/>
      <c r="B138" s="136"/>
      <c r="C138" s="137" t="s">
        <v>8</v>
      </c>
      <c r="D138" s="137" t="s">
        <v>116</v>
      </c>
      <c r="E138" s="138" t="s">
        <v>162</v>
      </c>
      <c r="F138" s="139" t="s">
        <v>163</v>
      </c>
      <c r="G138" s="140" t="s">
        <v>119</v>
      </c>
      <c r="H138" s="141">
        <v>2560</v>
      </c>
      <c r="I138" s="142"/>
      <c r="J138" s="143">
        <f t="shared" si="0"/>
        <v>0</v>
      </c>
      <c r="K138" s="144"/>
      <c r="L138" s="30"/>
      <c r="M138" s="145" t="s">
        <v>1</v>
      </c>
      <c r="N138" s="146" t="s">
        <v>38</v>
      </c>
      <c r="O138" s="55"/>
      <c r="P138" s="147">
        <f t="shared" si="1"/>
        <v>0</v>
      </c>
      <c r="Q138" s="147">
        <v>0</v>
      </c>
      <c r="R138" s="147">
        <f t="shared" si="2"/>
        <v>0</v>
      </c>
      <c r="S138" s="147">
        <v>0</v>
      </c>
      <c r="T138" s="148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49" t="s">
        <v>120</v>
      </c>
      <c r="AT138" s="149" t="s">
        <v>116</v>
      </c>
      <c r="AU138" s="149" t="s">
        <v>80</v>
      </c>
      <c r="AY138" s="14" t="s">
        <v>114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4" t="s">
        <v>78</v>
      </c>
      <c r="BK138" s="150">
        <f t="shared" si="9"/>
        <v>0</v>
      </c>
      <c r="BL138" s="14" t="s">
        <v>120</v>
      </c>
      <c r="BM138" s="149" t="s">
        <v>164</v>
      </c>
    </row>
    <row r="139" spans="1:65" s="2" customFormat="1" ht="24.15" customHeight="1">
      <c r="A139" s="29"/>
      <c r="B139" s="136"/>
      <c r="C139" s="137" t="s">
        <v>165</v>
      </c>
      <c r="D139" s="137" t="s">
        <v>116</v>
      </c>
      <c r="E139" s="138" t="s">
        <v>166</v>
      </c>
      <c r="F139" s="139" t="s">
        <v>167</v>
      </c>
      <c r="G139" s="140" t="s">
        <v>119</v>
      </c>
      <c r="H139" s="141">
        <v>1400</v>
      </c>
      <c r="I139" s="142"/>
      <c r="J139" s="143">
        <f t="shared" si="0"/>
        <v>0</v>
      </c>
      <c r="K139" s="144"/>
      <c r="L139" s="30"/>
      <c r="M139" s="145" t="s">
        <v>1</v>
      </c>
      <c r="N139" s="146" t="s">
        <v>38</v>
      </c>
      <c r="O139" s="55"/>
      <c r="P139" s="147">
        <f t="shared" si="1"/>
        <v>0</v>
      </c>
      <c r="Q139" s="147">
        <v>0</v>
      </c>
      <c r="R139" s="147">
        <f t="shared" si="2"/>
        <v>0</v>
      </c>
      <c r="S139" s="147">
        <v>0</v>
      </c>
      <c r="T139" s="148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49" t="s">
        <v>120</v>
      </c>
      <c r="AT139" s="149" t="s">
        <v>116</v>
      </c>
      <c r="AU139" s="149" t="s">
        <v>80</v>
      </c>
      <c r="AY139" s="14" t="s">
        <v>114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4" t="s">
        <v>78</v>
      </c>
      <c r="BK139" s="150">
        <f t="shared" si="9"/>
        <v>0</v>
      </c>
      <c r="BL139" s="14" t="s">
        <v>120</v>
      </c>
      <c r="BM139" s="149" t="s">
        <v>168</v>
      </c>
    </row>
    <row r="140" spans="1:65" s="2" customFormat="1" ht="16.5" customHeight="1">
      <c r="A140" s="29"/>
      <c r="B140" s="136"/>
      <c r="C140" s="151" t="s">
        <v>169</v>
      </c>
      <c r="D140" s="151" t="s">
        <v>157</v>
      </c>
      <c r="E140" s="152" t="s">
        <v>170</v>
      </c>
      <c r="F140" s="153" t="s">
        <v>171</v>
      </c>
      <c r="G140" s="154" t="s">
        <v>172</v>
      </c>
      <c r="H140" s="155">
        <v>28</v>
      </c>
      <c r="I140" s="156"/>
      <c r="J140" s="157">
        <f t="shared" si="0"/>
        <v>0</v>
      </c>
      <c r="K140" s="158"/>
      <c r="L140" s="159"/>
      <c r="M140" s="160" t="s">
        <v>1</v>
      </c>
      <c r="N140" s="161" t="s">
        <v>38</v>
      </c>
      <c r="O140" s="55"/>
      <c r="P140" s="147">
        <f t="shared" si="1"/>
        <v>0</v>
      </c>
      <c r="Q140" s="147">
        <v>1E-3</v>
      </c>
      <c r="R140" s="147">
        <f t="shared" si="2"/>
        <v>2.8000000000000001E-2</v>
      </c>
      <c r="S140" s="147">
        <v>0</v>
      </c>
      <c r="T140" s="148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49" t="s">
        <v>145</v>
      </c>
      <c r="AT140" s="149" t="s">
        <v>157</v>
      </c>
      <c r="AU140" s="149" t="s">
        <v>80</v>
      </c>
      <c r="AY140" s="14" t="s">
        <v>114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4" t="s">
        <v>78</v>
      </c>
      <c r="BK140" s="150">
        <f t="shared" si="9"/>
        <v>0</v>
      </c>
      <c r="BL140" s="14" t="s">
        <v>120</v>
      </c>
      <c r="BM140" s="149" t="s">
        <v>173</v>
      </c>
    </row>
    <row r="141" spans="1:65" s="2" customFormat="1" ht="33" customHeight="1">
      <c r="A141" s="29"/>
      <c r="B141" s="136"/>
      <c r="C141" s="137" t="s">
        <v>174</v>
      </c>
      <c r="D141" s="137" t="s">
        <v>116</v>
      </c>
      <c r="E141" s="138" t="s">
        <v>175</v>
      </c>
      <c r="F141" s="139" t="s">
        <v>176</v>
      </c>
      <c r="G141" s="140" t="s">
        <v>177</v>
      </c>
      <c r="H141" s="141">
        <v>11</v>
      </c>
      <c r="I141" s="142"/>
      <c r="J141" s="143">
        <f t="shared" si="0"/>
        <v>0</v>
      </c>
      <c r="K141" s="144"/>
      <c r="L141" s="30"/>
      <c r="M141" s="145" t="s">
        <v>1</v>
      </c>
      <c r="N141" s="146" t="s">
        <v>38</v>
      </c>
      <c r="O141" s="55"/>
      <c r="P141" s="147">
        <f t="shared" si="1"/>
        <v>0</v>
      </c>
      <c r="Q141" s="147">
        <v>0</v>
      </c>
      <c r="R141" s="147">
        <f t="shared" si="2"/>
        <v>0</v>
      </c>
      <c r="S141" s="147">
        <v>0</v>
      </c>
      <c r="T141" s="148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49" t="s">
        <v>120</v>
      </c>
      <c r="AT141" s="149" t="s">
        <v>116</v>
      </c>
      <c r="AU141" s="149" t="s">
        <v>80</v>
      </c>
      <c r="AY141" s="14" t="s">
        <v>114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4" t="s">
        <v>78</v>
      </c>
      <c r="BK141" s="150">
        <f t="shared" si="9"/>
        <v>0</v>
      </c>
      <c r="BL141" s="14" t="s">
        <v>120</v>
      </c>
      <c r="BM141" s="149" t="s">
        <v>178</v>
      </c>
    </row>
    <row r="142" spans="1:65" s="2" customFormat="1" ht="24.15" customHeight="1">
      <c r="A142" s="29"/>
      <c r="B142" s="136"/>
      <c r="C142" s="137" t="s">
        <v>179</v>
      </c>
      <c r="D142" s="137" t="s">
        <v>116</v>
      </c>
      <c r="E142" s="138" t="s">
        <v>180</v>
      </c>
      <c r="F142" s="139" t="s">
        <v>181</v>
      </c>
      <c r="G142" s="140" t="s">
        <v>177</v>
      </c>
      <c r="H142" s="141">
        <v>11</v>
      </c>
      <c r="I142" s="142"/>
      <c r="J142" s="143">
        <f t="shared" si="0"/>
        <v>0</v>
      </c>
      <c r="K142" s="144"/>
      <c r="L142" s="30"/>
      <c r="M142" s="145" t="s">
        <v>1</v>
      </c>
      <c r="N142" s="146" t="s">
        <v>38</v>
      </c>
      <c r="O142" s="55"/>
      <c r="P142" s="147">
        <f t="shared" si="1"/>
        <v>0</v>
      </c>
      <c r="Q142" s="147">
        <v>0</v>
      </c>
      <c r="R142" s="147">
        <f t="shared" si="2"/>
        <v>0</v>
      </c>
      <c r="S142" s="147">
        <v>0</v>
      </c>
      <c r="T142" s="148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49" t="s">
        <v>120</v>
      </c>
      <c r="AT142" s="149" t="s">
        <v>116</v>
      </c>
      <c r="AU142" s="149" t="s">
        <v>80</v>
      </c>
      <c r="AY142" s="14" t="s">
        <v>114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4" t="s">
        <v>78</v>
      </c>
      <c r="BK142" s="150">
        <f t="shared" si="9"/>
        <v>0</v>
      </c>
      <c r="BL142" s="14" t="s">
        <v>120</v>
      </c>
      <c r="BM142" s="149" t="s">
        <v>182</v>
      </c>
    </row>
    <row r="143" spans="1:65" s="2" customFormat="1" ht="16.5" customHeight="1">
      <c r="A143" s="29"/>
      <c r="B143" s="136"/>
      <c r="C143" s="151" t="s">
        <v>183</v>
      </c>
      <c r="D143" s="151" t="s">
        <v>157</v>
      </c>
      <c r="E143" s="152" t="s">
        <v>184</v>
      </c>
      <c r="F143" s="153" t="s">
        <v>185</v>
      </c>
      <c r="G143" s="154" t="s">
        <v>177</v>
      </c>
      <c r="H143" s="155">
        <v>11</v>
      </c>
      <c r="I143" s="156"/>
      <c r="J143" s="157">
        <f t="shared" si="0"/>
        <v>0</v>
      </c>
      <c r="K143" s="158"/>
      <c r="L143" s="159"/>
      <c r="M143" s="160" t="s">
        <v>1</v>
      </c>
      <c r="N143" s="161" t="s">
        <v>38</v>
      </c>
      <c r="O143" s="55"/>
      <c r="P143" s="147">
        <f t="shared" si="1"/>
        <v>0</v>
      </c>
      <c r="Q143" s="147">
        <v>2.7E-2</v>
      </c>
      <c r="R143" s="147">
        <f t="shared" si="2"/>
        <v>0.29699999999999999</v>
      </c>
      <c r="S143" s="147">
        <v>0</v>
      </c>
      <c r="T143" s="148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49" t="s">
        <v>145</v>
      </c>
      <c r="AT143" s="149" t="s">
        <v>157</v>
      </c>
      <c r="AU143" s="149" t="s">
        <v>80</v>
      </c>
      <c r="AY143" s="14" t="s">
        <v>114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4" t="s">
        <v>78</v>
      </c>
      <c r="BK143" s="150">
        <f t="shared" si="9"/>
        <v>0</v>
      </c>
      <c r="BL143" s="14" t="s">
        <v>120</v>
      </c>
      <c r="BM143" s="149" t="s">
        <v>186</v>
      </c>
    </row>
    <row r="144" spans="1:65" s="2" customFormat="1" ht="24.15" customHeight="1">
      <c r="A144" s="29"/>
      <c r="B144" s="136"/>
      <c r="C144" s="137" t="s">
        <v>187</v>
      </c>
      <c r="D144" s="137" t="s">
        <v>116</v>
      </c>
      <c r="E144" s="138" t="s">
        <v>188</v>
      </c>
      <c r="F144" s="139" t="s">
        <v>189</v>
      </c>
      <c r="G144" s="140" t="s">
        <v>190</v>
      </c>
      <c r="H144" s="141">
        <v>100</v>
      </c>
      <c r="I144" s="142"/>
      <c r="J144" s="143">
        <f t="shared" si="0"/>
        <v>0</v>
      </c>
      <c r="K144" s="144"/>
      <c r="L144" s="30"/>
      <c r="M144" s="145" t="s">
        <v>1</v>
      </c>
      <c r="N144" s="146" t="s">
        <v>38</v>
      </c>
      <c r="O144" s="55"/>
      <c r="P144" s="147">
        <f t="shared" si="1"/>
        <v>0</v>
      </c>
      <c r="Q144" s="147">
        <v>0</v>
      </c>
      <c r="R144" s="147">
        <f t="shared" si="2"/>
        <v>0</v>
      </c>
      <c r="S144" s="147">
        <v>0</v>
      </c>
      <c r="T144" s="148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49" t="s">
        <v>120</v>
      </c>
      <c r="AT144" s="149" t="s">
        <v>116</v>
      </c>
      <c r="AU144" s="149" t="s">
        <v>80</v>
      </c>
      <c r="AY144" s="14" t="s">
        <v>114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4" t="s">
        <v>78</v>
      </c>
      <c r="BK144" s="150">
        <f t="shared" si="9"/>
        <v>0</v>
      </c>
      <c r="BL144" s="14" t="s">
        <v>120</v>
      </c>
      <c r="BM144" s="149" t="s">
        <v>191</v>
      </c>
    </row>
    <row r="145" spans="1:65" s="12" customFormat="1" ht="22.8" customHeight="1">
      <c r="B145" s="123"/>
      <c r="D145" s="124" t="s">
        <v>72</v>
      </c>
      <c r="E145" s="134" t="s">
        <v>80</v>
      </c>
      <c r="F145" s="134" t="s">
        <v>192</v>
      </c>
      <c r="I145" s="126"/>
      <c r="J145" s="135">
        <f>BK145</f>
        <v>0</v>
      </c>
      <c r="L145" s="123"/>
      <c r="M145" s="128"/>
      <c r="N145" s="129"/>
      <c r="O145" s="129"/>
      <c r="P145" s="130">
        <f>P146</f>
        <v>0</v>
      </c>
      <c r="Q145" s="129"/>
      <c r="R145" s="130">
        <f>R146</f>
        <v>163.75200000000001</v>
      </c>
      <c r="S145" s="129"/>
      <c r="T145" s="131">
        <f>T146</f>
        <v>0</v>
      </c>
      <c r="AR145" s="124" t="s">
        <v>78</v>
      </c>
      <c r="AT145" s="132" t="s">
        <v>72</v>
      </c>
      <c r="AU145" s="132" t="s">
        <v>78</v>
      </c>
      <c r="AY145" s="124" t="s">
        <v>114</v>
      </c>
      <c r="BK145" s="133">
        <f>BK146</f>
        <v>0</v>
      </c>
    </row>
    <row r="146" spans="1:65" s="2" customFormat="1" ht="37.799999999999997" customHeight="1">
      <c r="A146" s="29"/>
      <c r="B146" s="136"/>
      <c r="C146" s="137" t="s">
        <v>193</v>
      </c>
      <c r="D146" s="137" t="s">
        <v>116</v>
      </c>
      <c r="E146" s="138" t="s">
        <v>194</v>
      </c>
      <c r="F146" s="139" t="s">
        <v>195</v>
      </c>
      <c r="G146" s="140" t="s">
        <v>190</v>
      </c>
      <c r="H146" s="141">
        <v>800</v>
      </c>
      <c r="I146" s="142"/>
      <c r="J146" s="143">
        <f>ROUND(I146*H146,2)</f>
        <v>0</v>
      </c>
      <c r="K146" s="144"/>
      <c r="L146" s="30"/>
      <c r="M146" s="145" t="s">
        <v>1</v>
      </c>
      <c r="N146" s="146" t="s">
        <v>38</v>
      </c>
      <c r="O146" s="55"/>
      <c r="P146" s="147">
        <f>O146*H146</f>
        <v>0</v>
      </c>
      <c r="Q146" s="147">
        <v>0.20469000000000001</v>
      </c>
      <c r="R146" s="147">
        <f>Q146*H146</f>
        <v>163.75200000000001</v>
      </c>
      <c r="S146" s="147">
        <v>0</v>
      </c>
      <c r="T146" s="148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49" t="s">
        <v>120</v>
      </c>
      <c r="AT146" s="149" t="s">
        <v>116</v>
      </c>
      <c r="AU146" s="149" t="s">
        <v>80</v>
      </c>
      <c r="AY146" s="14" t="s">
        <v>114</v>
      </c>
      <c r="BE146" s="150">
        <f>IF(N146="základní",J146,0)</f>
        <v>0</v>
      </c>
      <c r="BF146" s="150">
        <f>IF(N146="snížená",J146,0)</f>
        <v>0</v>
      </c>
      <c r="BG146" s="150">
        <f>IF(N146="zákl. přenesená",J146,0)</f>
        <v>0</v>
      </c>
      <c r="BH146" s="150">
        <f>IF(N146="sníž. přenesená",J146,0)</f>
        <v>0</v>
      </c>
      <c r="BI146" s="150">
        <f>IF(N146="nulová",J146,0)</f>
        <v>0</v>
      </c>
      <c r="BJ146" s="14" t="s">
        <v>78</v>
      </c>
      <c r="BK146" s="150">
        <f>ROUND(I146*H146,2)</f>
        <v>0</v>
      </c>
      <c r="BL146" s="14" t="s">
        <v>120</v>
      </c>
      <c r="BM146" s="149" t="s">
        <v>196</v>
      </c>
    </row>
    <row r="147" spans="1:65" s="12" customFormat="1" ht="22.8" customHeight="1">
      <c r="B147" s="123"/>
      <c r="D147" s="124" t="s">
        <v>72</v>
      </c>
      <c r="E147" s="134" t="s">
        <v>133</v>
      </c>
      <c r="F147" s="134" t="s">
        <v>197</v>
      </c>
      <c r="I147" s="126"/>
      <c r="J147" s="135">
        <f>BK147</f>
        <v>0</v>
      </c>
      <c r="L147" s="123"/>
      <c r="M147" s="128"/>
      <c r="N147" s="129"/>
      <c r="O147" s="129"/>
      <c r="P147" s="130">
        <f>SUM(P148:P155)</f>
        <v>0</v>
      </c>
      <c r="Q147" s="129"/>
      <c r="R147" s="130">
        <f>SUM(R148:R155)</f>
        <v>695.44639999999993</v>
      </c>
      <c r="S147" s="129"/>
      <c r="T147" s="131">
        <f>SUM(T148:T155)</f>
        <v>0</v>
      </c>
      <c r="AR147" s="124" t="s">
        <v>78</v>
      </c>
      <c r="AT147" s="132" t="s">
        <v>72</v>
      </c>
      <c r="AU147" s="132" t="s">
        <v>78</v>
      </c>
      <c r="AY147" s="124" t="s">
        <v>114</v>
      </c>
      <c r="BK147" s="133">
        <f>SUM(BK148:BK155)</f>
        <v>0</v>
      </c>
    </row>
    <row r="148" spans="1:65" s="2" customFormat="1" ht="16.5" customHeight="1">
      <c r="A148" s="29"/>
      <c r="B148" s="136"/>
      <c r="C148" s="137" t="s">
        <v>198</v>
      </c>
      <c r="D148" s="137" t="s">
        <v>116</v>
      </c>
      <c r="E148" s="138" t="s">
        <v>199</v>
      </c>
      <c r="F148" s="139" t="s">
        <v>200</v>
      </c>
      <c r="G148" s="140" t="s">
        <v>119</v>
      </c>
      <c r="H148" s="141">
        <v>490</v>
      </c>
      <c r="I148" s="142"/>
      <c r="J148" s="143">
        <f t="shared" ref="J148:J155" si="10">ROUND(I148*H148,2)</f>
        <v>0</v>
      </c>
      <c r="K148" s="144"/>
      <c r="L148" s="30"/>
      <c r="M148" s="145" t="s">
        <v>1</v>
      </c>
      <c r="N148" s="146" t="s">
        <v>38</v>
      </c>
      <c r="O148" s="55"/>
      <c r="P148" s="147">
        <f t="shared" ref="P148:P155" si="11">O148*H148</f>
        <v>0</v>
      </c>
      <c r="Q148" s="147">
        <v>0</v>
      </c>
      <c r="R148" s="147">
        <f t="shared" ref="R148:R155" si="12">Q148*H148</f>
        <v>0</v>
      </c>
      <c r="S148" s="147">
        <v>0</v>
      </c>
      <c r="T148" s="148">
        <f t="shared" ref="T148:T155" si="13"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49" t="s">
        <v>120</v>
      </c>
      <c r="AT148" s="149" t="s">
        <v>116</v>
      </c>
      <c r="AU148" s="149" t="s">
        <v>80</v>
      </c>
      <c r="AY148" s="14" t="s">
        <v>114</v>
      </c>
      <c r="BE148" s="150">
        <f t="shared" ref="BE148:BE155" si="14">IF(N148="základní",J148,0)</f>
        <v>0</v>
      </c>
      <c r="BF148" s="150">
        <f t="shared" ref="BF148:BF155" si="15">IF(N148="snížená",J148,0)</f>
        <v>0</v>
      </c>
      <c r="BG148" s="150">
        <f t="shared" ref="BG148:BG155" si="16">IF(N148="zákl. přenesená",J148,0)</f>
        <v>0</v>
      </c>
      <c r="BH148" s="150">
        <f t="shared" ref="BH148:BH155" si="17">IF(N148="sníž. přenesená",J148,0)</f>
        <v>0</v>
      </c>
      <c r="BI148" s="150">
        <f t="shared" ref="BI148:BI155" si="18">IF(N148="nulová",J148,0)</f>
        <v>0</v>
      </c>
      <c r="BJ148" s="14" t="s">
        <v>78</v>
      </c>
      <c r="BK148" s="150">
        <f t="shared" ref="BK148:BK155" si="19">ROUND(I148*H148,2)</f>
        <v>0</v>
      </c>
      <c r="BL148" s="14" t="s">
        <v>120</v>
      </c>
      <c r="BM148" s="149" t="s">
        <v>201</v>
      </c>
    </row>
    <row r="149" spans="1:65" s="2" customFormat="1" ht="24.15" customHeight="1">
      <c r="A149" s="29"/>
      <c r="B149" s="136"/>
      <c r="C149" s="137" t="s">
        <v>7</v>
      </c>
      <c r="D149" s="137" t="s">
        <v>116</v>
      </c>
      <c r="E149" s="138" t="s">
        <v>202</v>
      </c>
      <c r="F149" s="139" t="s">
        <v>203</v>
      </c>
      <c r="G149" s="140" t="s">
        <v>119</v>
      </c>
      <c r="H149" s="141">
        <v>2070</v>
      </c>
      <c r="I149" s="142"/>
      <c r="J149" s="143">
        <f t="shared" si="10"/>
        <v>0</v>
      </c>
      <c r="K149" s="144"/>
      <c r="L149" s="30"/>
      <c r="M149" s="145" t="s">
        <v>1</v>
      </c>
      <c r="N149" s="146" t="s">
        <v>38</v>
      </c>
      <c r="O149" s="55"/>
      <c r="P149" s="147">
        <f t="shared" si="11"/>
        <v>0</v>
      </c>
      <c r="Q149" s="147">
        <v>0</v>
      </c>
      <c r="R149" s="147">
        <f t="shared" si="12"/>
        <v>0</v>
      </c>
      <c r="S149" s="147">
        <v>0</v>
      </c>
      <c r="T149" s="148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49" t="s">
        <v>120</v>
      </c>
      <c r="AT149" s="149" t="s">
        <v>116</v>
      </c>
      <c r="AU149" s="149" t="s">
        <v>80</v>
      </c>
      <c r="AY149" s="14" t="s">
        <v>114</v>
      </c>
      <c r="BE149" s="150">
        <f t="shared" si="14"/>
        <v>0</v>
      </c>
      <c r="BF149" s="150">
        <f t="shared" si="15"/>
        <v>0</v>
      </c>
      <c r="BG149" s="150">
        <f t="shared" si="16"/>
        <v>0</v>
      </c>
      <c r="BH149" s="150">
        <f t="shared" si="17"/>
        <v>0</v>
      </c>
      <c r="BI149" s="150">
        <f t="shared" si="18"/>
        <v>0</v>
      </c>
      <c r="BJ149" s="14" t="s">
        <v>78</v>
      </c>
      <c r="BK149" s="150">
        <f t="shared" si="19"/>
        <v>0</v>
      </c>
      <c r="BL149" s="14" t="s">
        <v>120</v>
      </c>
      <c r="BM149" s="149" t="s">
        <v>204</v>
      </c>
    </row>
    <row r="150" spans="1:65" s="2" customFormat="1" ht="16.5" customHeight="1">
      <c r="A150" s="29"/>
      <c r="B150" s="136"/>
      <c r="C150" s="137" t="s">
        <v>205</v>
      </c>
      <c r="D150" s="137" t="s">
        <v>116</v>
      </c>
      <c r="E150" s="138" t="s">
        <v>206</v>
      </c>
      <c r="F150" s="139" t="s">
        <v>207</v>
      </c>
      <c r="G150" s="140" t="s">
        <v>119</v>
      </c>
      <c r="H150" s="141">
        <v>2560</v>
      </c>
      <c r="I150" s="142"/>
      <c r="J150" s="143">
        <f t="shared" si="10"/>
        <v>0</v>
      </c>
      <c r="K150" s="144"/>
      <c r="L150" s="30"/>
      <c r="M150" s="145" t="s">
        <v>1</v>
      </c>
      <c r="N150" s="146" t="s">
        <v>38</v>
      </c>
      <c r="O150" s="55"/>
      <c r="P150" s="147">
        <f t="shared" si="11"/>
        <v>0</v>
      </c>
      <c r="Q150" s="147">
        <v>0</v>
      </c>
      <c r="R150" s="147">
        <f t="shared" si="12"/>
        <v>0</v>
      </c>
      <c r="S150" s="147">
        <v>0</v>
      </c>
      <c r="T150" s="148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49" t="s">
        <v>120</v>
      </c>
      <c r="AT150" s="149" t="s">
        <v>116</v>
      </c>
      <c r="AU150" s="149" t="s">
        <v>80</v>
      </c>
      <c r="AY150" s="14" t="s">
        <v>114</v>
      </c>
      <c r="BE150" s="150">
        <f t="shared" si="14"/>
        <v>0</v>
      </c>
      <c r="BF150" s="150">
        <f t="shared" si="15"/>
        <v>0</v>
      </c>
      <c r="BG150" s="150">
        <f t="shared" si="16"/>
        <v>0</v>
      </c>
      <c r="BH150" s="150">
        <f t="shared" si="17"/>
        <v>0</v>
      </c>
      <c r="BI150" s="150">
        <f t="shared" si="18"/>
        <v>0</v>
      </c>
      <c r="BJ150" s="14" t="s">
        <v>78</v>
      </c>
      <c r="BK150" s="150">
        <f t="shared" si="19"/>
        <v>0</v>
      </c>
      <c r="BL150" s="14" t="s">
        <v>120</v>
      </c>
      <c r="BM150" s="149" t="s">
        <v>208</v>
      </c>
    </row>
    <row r="151" spans="1:65" s="2" customFormat="1" ht="24.15" customHeight="1">
      <c r="A151" s="29"/>
      <c r="B151" s="136"/>
      <c r="C151" s="137" t="s">
        <v>209</v>
      </c>
      <c r="D151" s="137" t="s">
        <v>116</v>
      </c>
      <c r="E151" s="138" t="s">
        <v>210</v>
      </c>
      <c r="F151" s="139" t="s">
        <v>211</v>
      </c>
      <c r="G151" s="140" t="s">
        <v>119</v>
      </c>
      <c r="H151" s="141">
        <v>2340</v>
      </c>
      <c r="I151" s="142"/>
      <c r="J151" s="143">
        <f t="shared" si="10"/>
        <v>0</v>
      </c>
      <c r="K151" s="144"/>
      <c r="L151" s="30"/>
      <c r="M151" s="145" t="s">
        <v>1</v>
      </c>
      <c r="N151" s="146" t="s">
        <v>38</v>
      </c>
      <c r="O151" s="55"/>
      <c r="P151" s="147">
        <f t="shared" si="11"/>
        <v>0</v>
      </c>
      <c r="Q151" s="147">
        <v>0.10362</v>
      </c>
      <c r="R151" s="147">
        <f t="shared" si="12"/>
        <v>242.4708</v>
      </c>
      <c r="S151" s="147">
        <v>0</v>
      </c>
      <c r="T151" s="148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49" t="s">
        <v>120</v>
      </c>
      <c r="AT151" s="149" t="s">
        <v>116</v>
      </c>
      <c r="AU151" s="149" t="s">
        <v>80</v>
      </c>
      <c r="AY151" s="14" t="s">
        <v>114</v>
      </c>
      <c r="BE151" s="150">
        <f t="shared" si="14"/>
        <v>0</v>
      </c>
      <c r="BF151" s="150">
        <f t="shared" si="15"/>
        <v>0</v>
      </c>
      <c r="BG151" s="150">
        <f t="shared" si="16"/>
        <v>0</v>
      </c>
      <c r="BH151" s="150">
        <f t="shared" si="17"/>
        <v>0</v>
      </c>
      <c r="BI151" s="150">
        <f t="shared" si="18"/>
        <v>0</v>
      </c>
      <c r="BJ151" s="14" t="s">
        <v>78</v>
      </c>
      <c r="BK151" s="150">
        <f t="shared" si="19"/>
        <v>0</v>
      </c>
      <c r="BL151" s="14" t="s">
        <v>120</v>
      </c>
      <c r="BM151" s="149" t="s">
        <v>212</v>
      </c>
    </row>
    <row r="152" spans="1:65" s="2" customFormat="1" ht="21.75" customHeight="1">
      <c r="A152" s="29"/>
      <c r="B152" s="136"/>
      <c r="C152" s="151" t="s">
        <v>213</v>
      </c>
      <c r="D152" s="151" t="s">
        <v>157</v>
      </c>
      <c r="E152" s="152" t="s">
        <v>214</v>
      </c>
      <c r="F152" s="153" t="s">
        <v>215</v>
      </c>
      <c r="G152" s="154" t="s">
        <v>119</v>
      </c>
      <c r="H152" s="155">
        <v>2410.1999999999998</v>
      </c>
      <c r="I152" s="156"/>
      <c r="J152" s="157">
        <f t="shared" si="10"/>
        <v>0</v>
      </c>
      <c r="K152" s="158"/>
      <c r="L152" s="159"/>
      <c r="M152" s="160" t="s">
        <v>1</v>
      </c>
      <c r="N152" s="161" t="s">
        <v>38</v>
      </c>
      <c r="O152" s="55"/>
      <c r="P152" s="147">
        <f t="shared" si="11"/>
        <v>0</v>
      </c>
      <c r="Q152" s="147">
        <v>0.17599999999999999</v>
      </c>
      <c r="R152" s="147">
        <f t="shared" si="12"/>
        <v>424.19519999999994</v>
      </c>
      <c r="S152" s="147">
        <v>0</v>
      </c>
      <c r="T152" s="148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49" t="s">
        <v>145</v>
      </c>
      <c r="AT152" s="149" t="s">
        <v>157</v>
      </c>
      <c r="AU152" s="149" t="s">
        <v>80</v>
      </c>
      <c r="AY152" s="14" t="s">
        <v>114</v>
      </c>
      <c r="BE152" s="150">
        <f t="shared" si="14"/>
        <v>0</v>
      </c>
      <c r="BF152" s="150">
        <f t="shared" si="15"/>
        <v>0</v>
      </c>
      <c r="BG152" s="150">
        <f t="shared" si="16"/>
        <v>0</v>
      </c>
      <c r="BH152" s="150">
        <f t="shared" si="17"/>
        <v>0</v>
      </c>
      <c r="BI152" s="150">
        <f t="shared" si="18"/>
        <v>0</v>
      </c>
      <c r="BJ152" s="14" t="s">
        <v>78</v>
      </c>
      <c r="BK152" s="150">
        <f t="shared" si="19"/>
        <v>0</v>
      </c>
      <c r="BL152" s="14" t="s">
        <v>120</v>
      </c>
      <c r="BM152" s="149" t="s">
        <v>216</v>
      </c>
    </row>
    <row r="153" spans="1:65" s="2" customFormat="1" ht="24.15" customHeight="1">
      <c r="A153" s="29"/>
      <c r="B153" s="136"/>
      <c r="C153" s="137" t="s">
        <v>217</v>
      </c>
      <c r="D153" s="137" t="s">
        <v>116</v>
      </c>
      <c r="E153" s="138" t="s">
        <v>218</v>
      </c>
      <c r="F153" s="139" t="s">
        <v>219</v>
      </c>
      <c r="G153" s="140" t="s">
        <v>119</v>
      </c>
      <c r="H153" s="141">
        <v>220</v>
      </c>
      <c r="I153" s="142"/>
      <c r="J153" s="143">
        <f t="shared" si="10"/>
        <v>0</v>
      </c>
      <c r="K153" s="144"/>
      <c r="L153" s="30"/>
      <c r="M153" s="145" t="s">
        <v>1</v>
      </c>
      <c r="N153" s="146" t="s">
        <v>38</v>
      </c>
      <c r="O153" s="55"/>
      <c r="P153" s="147">
        <f t="shared" si="11"/>
        <v>0</v>
      </c>
      <c r="Q153" s="147">
        <v>9.8000000000000004E-2</v>
      </c>
      <c r="R153" s="147">
        <f t="shared" si="12"/>
        <v>21.560000000000002</v>
      </c>
      <c r="S153" s="147">
        <v>0</v>
      </c>
      <c r="T153" s="148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49" t="s">
        <v>120</v>
      </c>
      <c r="AT153" s="149" t="s">
        <v>116</v>
      </c>
      <c r="AU153" s="149" t="s">
        <v>80</v>
      </c>
      <c r="AY153" s="14" t="s">
        <v>114</v>
      </c>
      <c r="BE153" s="150">
        <f t="shared" si="14"/>
        <v>0</v>
      </c>
      <c r="BF153" s="150">
        <f t="shared" si="15"/>
        <v>0</v>
      </c>
      <c r="BG153" s="150">
        <f t="shared" si="16"/>
        <v>0</v>
      </c>
      <c r="BH153" s="150">
        <f t="shared" si="17"/>
        <v>0</v>
      </c>
      <c r="BI153" s="150">
        <f t="shared" si="18"/>
        <v>0</v>
      </c>
      <c r="BJ153" s="14" t="s">
        <v>78</v>
      </c>
      <c r="BK153" s="150">
        <f t="shared" si="19"/>
        <v>0</v>
      </c>
      <c r="BL153" s="14" t="s">
        <v>120</v>
      </c>
      <c r="BM153" s="149" t="s">
        <v>220</v>
      </c>
    </row>
    <row r="154" spans="1:65" s="2" customFormat="1" ht="16.5" customHeight="1">
      <c r="A154" s="29"/>
      <c r="B154" s="136"/>
      <c r="C154" s="151" t="s">
        <v>221</v>
      </c>
      <c r="D154" s="151" t="s">
        <v>157</v>
      </c>
      <c r="E154" s="152" t="s">
        <v>222</v>
      </c>
      <c r="F154" s="153" t="s">
        <v>223</v>
      </c>
      <c r="G154" s="154" t="s">
        <v>119</v>
      </c>
      <c r="H154" s="155">
        <v>226.6</v>
      </c>
      <c r="I154" s="156"/>
      <c r="J154" s="157">
        <f t="shared" si="10"/>
        <v>0</v>
      </c>
      <c r="K154" s="158"/>
      <c r="L154" s="159"/>
      <c r="M154" s="160" t="s">
        <v>1</v>
      </c>
      <c r="N154" s="161" t="s">
        <v>38</v>
      </c>
      <c r="O154" s="55"/>
      <c r="P154" s="147">
        <f t="shared" si="11"/>
        <v>0</v>
      </c>
      <c r="Q154" s="147">
        <v>2.7E-2</v>
      </c>
      <c r="R154" s="147">
        <f t="shared" si="12"/>
        <v>6.1181999999999999</v>
      </c>
      <c r="S154" s="147">
        <v>0</v>
      </c>
      <c r="T154" s="148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49" t="s">
        <v>145</v>
      </c>
      <c r="AT154" s="149" t="s">
        <v>157</v>
      </c>
      <c r="AU154" s="149" t="s">
        <v>80</v>
      </c>
      <c r="AY154" s="14" t="s">
        <v>114</v>
      </c>
      <c r="BE154" s="150">
        <f t="shared" si="14"/>
        <v>0</v>
      </c>
      <c r="BF154" s="150">
        <f t="shared" si="15"/>
        <v>0</v>
      </c>
      <c r="BG154" s="150">
        <f t="shared" si="16"/>
        <v>0</v>
      </c>
      <c r="BH154" s="150">
        <f t="shared" si="17"/>
        <v>0</v>
      </c>
      <c r="BI154" s="150">
        <f t="shared" si="18"/>
        <v>0</v>
      </c>
      <c r="BJ154" s="14" t="s">
        <v>78</v>
      </c>
      <c r="BK154" s="150">
        <f t="shared" si="19"/>
        <v>0</v>
      </c>
      <c r="BL154" s="14" t="s">
        <v>120</v>
      </c>
      <c r="BM154" s="149" t="s">
        <v>224</v>
      </c>
    </row>
    <row r="155" spans="1:65" s="2" customFormat="1" ht="24.15" customHeight="1">
      <c r="A155" s="29"/>
      <c r="B155" s="136"/>
      <c r="C155" s="137" t="s">
        <v>225</v>
      </c>
      <c r="D155" s="137" t="s">
        <v>116</v>
      </c>
      <c r="E155" s="138" t="s">
        <v>226</v>
      </c>
      <c r="F155" s="139" t="s">
        <v>227</v>
      </c>
      <c r="G155" s="140" t="s">
        <v>119</v>
      </c>
      <c r="H155" s="141">
        <v>220</v>
      </c>
      <c r="I155" s="142"/>
      <c r="J155" s="143">
        <f t="shared" si="10"/>
        <v>0</v>
      </c>
      <c r="K155" s="144"/>
      <c r="L155" s="30"/>
      <c r="M155" s="145" t="s">
        <v>1</v>
      </c>
      <c r="N155" s="146" t="s">
        <v>38</v>
      </c>
      <c r="O155" s="55"/>
      <c r="P155" s="147">
        <f t="shared" si="11"/>
        <v>0</v>
      </c>
      <c r="Q155" s="147">
        <v>5.0099999999999997E-3</v>
      </c>
      <c r="R155" s="147">
        <f t="shared" si="12"/>
        <v>1.1021999999999998</v>
      </c>
      <c r="S155" s="147">
        <v>0</v>
      </c>
      <c r="T155" s="148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49" t="s">
        <v>120</v>
      </c>
      <c r="AT155" s="149" t="s">
        <v>116</v>
      </c>
      <c r="AU155" s="149" t="s">
        <v>80</v>
      </c>
      <c r="AY155" s="14" t="s">
        <v>114</v>
      </c>
      <c r="BE155" s="150">
        <f t="shared" si="14"/>
        <v>0</v>
      </c>
      <c r="BF155" s="150">
        <f t="shared" si="15"/>
        <v>0</v>
      </c>
      <c r="BG155" s="150">
        <f t="shared" si="16"/>
        <v>0</v>
      </c>
      <c r="BH155" s="150">
        <f t="shared" si="17"/>
        <v>0</v>
      </c>
      <c r="BI155" s="150">
        <f t="shared" si="18"/>
        <v>0</v>
      </c>
      <c r="BJ155" s="14" t="s">
        <v>78</v>
      </c>
      <c r="BK155" s="150">
        <f t="shared" si="19"/>
        <v>0</v>
      </c>
      <c r="BL155" s="14" t="s">
        <v>120</v>
      </c>
      <c r="BM155" s="149" t="s">
        <v>228</v>
      </c>
    </row>
    <row r="156" spans="1:65" s="12" customFormat="1" ht="22.8" customHeight="1">
      <c r="B156" s="123"/>
      <c r="D156" s="124" t="s">
        <v>72</v>
      </c>
      <c r="E156" s="134" t="s">
        <v>145</v>
      </c>
      <c r="F156" s="134" t="s">
        <v>229</v>
      </c>
      <c r="I156" s="126"/>
      <c r="J156" s="135">
        <f>BK156</f>
        <v>0</v>
      </c>
      <c r="L156" s="123"/>
      <c r="M156" s="128"/>
      <c r="N156" s="129"/>
      <c r="O156" s="129"/>
      <c r="P156" s="130">
        <f>SUM(P157:P158)</f>
        <v>0</v>
      </c>
      <c r="Q156" s="129"/>
      <c r="R156" s="130">
        <f>SUM(R157:R158)</f>
        <v>11.985000000000001</v>
      </c>
      <c r="S156" s="129"/>
      <c r="T156" s="131">
        <f>SUM(T157:T158)</f>
        <v>0</v>
      </c>
      <c r="AR156" s="124" t="s">
        <v>78</v>
      </c>
      <c r="AT156" s="132" t="s">
        <v>72</v>
      </c>
      <c r="AU156" s="132" t="s">
        <v>78</v>
      </c>
      <c r="AY156" s="124" t="s">
        <v>114</v>
      </c>
      <c r="BK156" s="133">
        <f>SUM(BK157:BK158)</f>
        <v>0</v>
      </c>
    </row>
    <row r="157" spans="1:65" s="2" customFormat="1" ht="16.5" customHeight="1">
      <c r="A157" s="29"/>
      <c r="B157" s="136"/>
      <c r="C157" s="137" t="s">
        <v>230</v>
      </c>
      <c r="D157" s="137" t="s">
        <v>116</v>
      </c>
      <c r="E157" s="138" t="s">
        <v>231</v>
      </c>
      <c r="F157" s="139" t="s">
        <v>232</v>
      </c>
      <c r="G157" s="140" t="s">
        <v>177</v>
      </c>
      <c r="H157" s="141">
        <v>10</v>
      </c>
      <c r="I157" s="142"/>
      <c r="J157" s="143">
        <f>ROUND(I157*H157,2)</f>
        <v>0</v>
      </c>
      <c r="K157" s="144"/>
      <c r="L157" s="30"/>
      <c r="M157" s="145" t="s">
        <v>1</v>
      </c>
      <c r="N157" s="146" t="s">
        <v>38</v>
      </c>
      <c r="O157" s="55"/>
      <c r="P157" s="147">
        <f>O157*H157</f>
        <v>0</v>
      </c>
      <c r="Q157" s="147">
        <v>0.42080000000000001</v>
      </c>
      <c r="R157" s="147">
        <f>Q157*H157</f>
        <v>4.2080000000000002</v>
      </c>
      <c r="S157" s="147">
        <v>0</v>
      </c>
      <c r="T157" s="148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49" t="s">
        <v>120</v>
      </c>
      <c r="AT157" s="149" t="s">
        <v>116</v>
      </c>
      <c r="AU157" s="149" t="s">
        <v>80</v>
      </c>
      <c r="AY157" s="14" t="s">
        <v>114</v>
      </c>
      <c r="BE157" s="150">
        <f>IF(N157="základní",J157,0)</f>
        <v>0</v>
      </c>
      <c r="BF157" s="150">
        <f>IF(N157="snížená",J157,0)</f>
        <v>0</v>
      </c>
      <c r="BG157" s="150">
        <f>IF(N157="zákl. přenesená",J157,0)</f>
        <v>0</v>
      </c>
      <c r="BH157" s="150">
        <f>IF(N157="sníž. přenesená",J157,0)</f>
        <v>0</v>
      </c>
      <c r="BI157" s="150">
        <f>IF(N157="nulová",J157,0)</f>
        <v>0</v>
      </c>
      <c r="BJ157" s="14" t="s">
        <v>78</v>
      </c>
      <c r="BK157" s="150">
        <f>ROUND(I157*H157,2)</f>
        <v>0</v>
      </c>
      <c r="BL157" s="14" t="s">
        <v>120</v>
      </c>
      <c r="BM157" s="149" t="s">
        <v>233</v>
      </c>
    </row>
    <row r="158" spans="1:65" s="2" customFormat="1" ht="24.15" customHeight="1">
      <c r="A158" s="29"/>
      <c r="B158" s="136"/>
      <c r="C158" s="137" t="s">
        <v>234</v>
      </c>
      <c r="D158" s="137" t="s">
        <v>116</v>
      </c>
      <c r="E158" s="138" t="s">
        <v>235</v>
      </c>
      <c r="F158" s="139" t="s">
        <v>236</v>
      </c>
      <c r="G158" s="140" t="s">
        <v>177</v>
      </c>
      <c r="H158" s="141">
        <v>25</v>
      </c>
      <c r="I158" s="142"/>
      <c r="J158" s="143">
        <f>ROUND(I158*H158,2)</f>
        <v>0</v>
      </c>
      <c r="K158" s="144"/>
      <c r="L158" s="30"/>
      <c r="M158" s="145" t="s">
        <v>1</v>
      </c>
      <c r="N158" s="146" t="s">
        <v>38</v>
      </c>
      <c r="O158" s="55"/>
      <c r="P158" s="147">
        <f>O158*H158</f>
        <v>0</v>
      </c>
      <c r="Q158" s="147">
        <v>0.31108000000000002</v>
      </c>
      <c r="R158" s="147">
        <f>Q158*H158</f>
        <v>7.777000000000001</v>
      </c>
      <c r="S158" s="147">
        <v>0</v>
      </c>
      <c r="T158" s="148">
        <f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49" t="s">
        <v>120</v>
      </c>
      <c r="AT158" s="149" t="s">
        <v>116</v>
      </c>
      <c r="AU158" s="149" t="s">
        <v>80</v>
      </c>
      <c r="AY158" s="14" t="s">
        <v>114</v>
      </c>
      <c r="BE158" s="150">
        <f>IF(N158="základní",J158,0)</f>
        <v>0</v>
      </c>
      <c r="BF158" s="150">
        <f>IF(N158="snížená",J158,0)</f>
        <v>0</v>
      </c>
      <c r="BG158" s="150">
        <f>IF(N158="zákl. přenesená",J158,0)</f>
        <v>0</v>
      </c>
      <c r="BH158" s="150">
        <f>IF(N158="sníž. přenesená",J158,0)</f>
        <v>0</v>
      </c>
      <c r="BI158" s="150">
        <f>IF(N158="nulová",J158,0)</f>
        <v>0</v>
      </c>
      <c r="BJ158" s="14" t="s">
        <v>78</v>
      </c>
      <c r="BK158" s="150">
        <f>ROUND(I158*H158,2)</f>
        <v>0</v>
      </c>
      <c r="BL158" s="14" t="s">
        <v>120</v>
      </c>
      <c r="BM158" s="149" t="s">
        <v>237</v>
      </c>
    </row>
    <row r="159" spans="1:65" s="12" customFormat="1" ht="22.8" customHeight="1">
      <c r="B159" s="123"/>
      <c r="D159" s="124" t="s">
        <v>72</v>
      </c>
      <c r="E159" s="134" t="s">
        <v>149</v>
      </c>
      <c r="F159" s="134" t="s">
        <v>238</v>
      </c>
      <c r="I159" s="126"/>
      <c r="J159" s="135">
        <f>BK159</f>
        <v>0</v>
      </c>
      <c r="L159" s="123"/>
      <c r="M159" s="128"/>
      <c r="N159" s="129"/>
      <c r="O159" s="129"/>
      <c r="P159" s="130">
        <f>SUM(P160:P176)</f>
        <v>0</v>
      </c>
      <c r="Q159" s="129"/>
      <c r="R159" s="130">
        <f>SUM(R160:R176)</f>
        <v>393.51421199999999</v>
      </c>
      <c r="S159" s="129"/>
      <c r="T159" s="131">
        <f>SUM(T160:T176)</f>
        <v>82.8</v>
      </c>
      <c r="AR159" s="124" t="s">
        <v>78</v>
      </c>
      <c r="AT159" s="132" t="s">
        <v>72</v>
      </c>
      <c r="AU159" s="132" t="s">
        <v>78</v>
      </c>
      <c r="AY159" s="124" t="s">
        <v>114</v>
      </c>
      <c r="BK159" s="133">
        <f>SUM(BK160:BK176)</f>
        <v>0</v>
      </c>
    </row>
    <row r="160" spans="1:65" s="2" customFormat="1" ht="24.15" customHeight="1">
      <c r="A160" s="29"/>
      <c r="B160" s="136"/>
      <c r="C160" s="137" t="s">
        <v>239</v>
      </c>
      <c r="D160" s="137" t="s">
        <v>116</v>
      </c>
      <c r="E160" s="138" t="s">
        <v>240</v>
      </c>
      <c r="F160" s="139" t="s">
        <v>241</v>
      </c>
      <c r="G160" s="140" t="s">
        <v>177</v>
      </c>
      <c r="H160" s="141">
        <v>6</v>
      </c>
      <c r="I160" s="142"/>
      <c r="J160" s="143">
        <f t="shared" ref="J160:J176" si="20">ROUND(I160*H160,2)</f>
        <v>0</v>
      </c>
      <c r="K160" s="144"/>
      <c r="L160" s="30"/>
      <c r="M160" s="145" t="s">
        <v>1</v>
      </c>
      <c r="N160" s="146" t="s">
        <v>38</v>
      </c>
      <c r="O160" s="55"/>
      <c r="P160" s="147">
        <f t="shared" ref="P160:P176" si="21">O160*H160</f>
        <v>0</v>
      </c>
      <c r="Q160" s="147">
        <v>6.9999999999999999E-4</v>
      </c>
      <c r="R160" s="147">
        <f t="shared" ref="R160:R176" si="22">Q160*H160</f>
        <v>4.1999999999999997E-3</v>
      </c>
      <c r="S160" s="147">
        <v>0</v>
      </c>
      <c r="T160" s="148">
        <f t="shared" ref="T160:T176" si="23"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49" t="s">
        <v>120</v>
      </c>
      <c r="AT160" s="149" t="s">
        <v>116</v>
      </c>
      <c r="AU160" s="149" t="s">
        <v>80</v>
      </c>
      <c r="AY160" s="14" t="s">
        <v>114</v>
      </c>
      <c r="BE160" s="150">
        <f t="shared" ref="BE160:BE176" si="24">IF(N160="základní",J160,0)</f>
        <v>0</v>
      </c>
      <c r="BF160" s="150">
        <f t="shared" ref="BF160:BF176" si="25">IF(N160="snížená",J160,0)</f>
        <v>0</v>
      </c>
      <c r="BG160" s="150">
        <f t="shared" ref="BG160:BG176" si="26">IF(N160="zákl. přenesená",J160,0)</f>
        <v>0</v>
      </c>
      <c r="BH160" s="150">
        <f t="shared" ref="BH160:BH176" si="27">IF(N160="sníž. přenesená",J160,0)</f>
        <v>0</v>
      </c>
      <c r="BI160" s="150">
        <f t="shared" ref="BI160:BI176" si="28">IF(N160="nulová",J160,0)</f>
        <v>0</v>
      </c>
      <c r="BJ160" s="14" t="s">
        <v>78</v>
      </c>
      <c r="BK160" s="150">
        <f t="shared" ref="BK160:BK176" si="29">ROUND(I160*H160,2)</f>
        <v>0</v>
      </c>
      <c r="BL160" s="14" t="s">
        <v>120</v>
      </c>
      <c r="BM160" s="149" t="s">
        <v>242</v>
      </c>
    </row>
    <row r="161" spans="1:65" s="2" customFormat="1" ht="16.5" customHeight="1">
      <c r="A161" s="29"/>
      <c r="B161" s="136"/>
      <c r="C161" s="151" t="s">
        <v>243</v>
      </c>
      <c r="D161" s="151" t="s">
        <v>157</v>
      </c>
      <c r="E161" s="152" t="s">
        <v>244</v>
      </c>
      <c r="F161" s="153" t="s">
        <v>245</v>
      </c>
      <c r="G161" s="154" t="s">
        <v>177</v>
      </c>
      <c r="H161" s="155">
        <v>4</v>
      </c>
      <c r="I161" s="156"/>
      <c r="J161" s="157">
        <f t="shared" si="20"/>
        <v>0</v>
      </c>
      <c r="K161" s="158"/>
      <c r="L161" s="159"/>
      <c r="M161" s="160" t="s">
        <v>1</v>
      </c>
      <c r="N161" s="161" t="s">
        <v>38</v>
      </c>
      <c r="O161" s="55"/>
      <c r="P161" s="147">
        <f t="shared" si="21"/>
        <v>0</v>
      </c>
      <c r="Q161" s="147">
        <v>7.7000000000000002E-3</v>
      </c>
      <c r="R161" s="147">
        <f t="shared" si="22"/>
        <v>3.0800000000000001E-2</v>
      </c>
      <c r="S161" s="147">
        <v>0</v>
      </c>
      <c r="T161" s="148">
        <f t="shared" si="2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49" t="s">
        <v>145</v>
      </c>
      <c r="AT161" s="149" t="s">
        <v>157</v>
      </c>
      <c r="AU161" s="149" t="s">
        <v>80</v>
      </c>
      <c r="AY161" s="14" t="s">
        <v>114</v>
      </c>
      <c r="BE161" s="150">
        <f t="shared" si="24"/>
        <v>0</v>
      </c>
      <c r="BF161" s="150">
        <f t="shared" si="25"/>
        <v>0</v>
      </c>
      <c r="BG161" s="150">
        <f t="shared" si="26"/>
        <v>0</v>
      </c>
      <c r="BH161" s="150">
        <f t="shared" si="27"/>
        <v>0</v>
      </c>
      <c r="BI161" s="150">
        <f t="shared" si="28"/>
        <v>0</v>
      </c>
      <c r="BJ161" s="14" t="s">
        <v>78</v>
      </c>
      <c r="BK161" s="150">
        <f t="shared" si="29"/>
        <v>0</v>
      </c>
      <c r="BL161" s="14" t="s">
        <v>120</v>
      </c>
      <c r="BM161" s="149" t="s">
        <v>246</v>
      </c>
    </row>
    <row r="162" spans="1:65" s="2" customFormat="1" ht="24.15" customHeight="1">
      <c r="A162" s="29"/>
      <c r="B162" s="136"/>
      <c r="C162" s="137" t="s">
        <v>247</v>
      </c>
      <c r="D162" s="137" t="s">
        <v>116</v>
      </c>
      <c r="E162" s="138" t="s">
        <v>248</v>
      </c>
      <c r="F162" s="139" t="s">
        <v>249</v>
      </c>
      <c r="G162" s="140" t="s">
        <v>177</v>
      </c>
      <c r="H162" s="141">
        <v>2</v>
      </c>
      <c r="I162" s="142"/>
      <c r="J162" s="143">
        <f t="shared" si="20"/>
        <v>0</v>
      </c>
      <c r="K162" s="144"/>
      <c r="L162" s="30"/>
      <c r="M162" s="145" t="s">
        <v>1</v>
      </c>
      <c r="N162" s="146" t="s">
        <v>38</v>
      </c>
      <c r="O162" s="55"/>
      <c r="P162" s="147">
        <f t="shared" si="21"/>
        <v>0</v>
      </c>
      <c r="Q162" s="147">
        <v>0.11241</v>
      </c>
      <c r="R162" s="147">
        <f t="shared" si="22"/>
        <v>0.22481999999999999</v>
      </c>
      <c r="S162" s="147">
        <v>0</v>
      </c>
      <c r="T162" s="148">
        <f t="shared" si="2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49" t="s">
        <v>120</v>
      </c>
      <c r="AT162" s="149" t="s">
        <v>116</v>
      </c>
      <c r="AU162" s="149" t="s">
        <v>80</v>
      </c>
      <c r="AY162" s="14" t="s">
        <v>114</v>
      </c>
      <c r="BE162" s="150">
        <f t="shared" si="24"/>
        <v>0</v>
      </c>
      <c r="BF162" s="150">
        <f t="shared" si="25"/>
        <v>0</v>
      </c>
      <c r="BG162" s="150">
        <f t="shared" si="26"/>
        <v>0</v>
      </c>
      <c r="BH162" s="150">
        <f t="shared" si="27"/>
        <v>0</v>
      </c>
      <c r="BI162" s="150">
        <f t="shared" si="28"/>
        <v>0</v>
      </c>
      <c r="BJ162" s="14" t="s">
        <v>78</v>
      </c>
      <c r="BK162" s="150">
        <f t="shared" si="29"/>
        <v>0</v>
      </c>
      <c r="BL162" s="14" t="s">
        <v>120</v>
      </c>
      <c r="BM162" s="149" t="s">
        <v>250</v>
      </c>
    </row>
    <row r="163" spans="1:65" s="2" customFormat="1" ht="16.5" customHeight="1">
      <c r="A163" s="29"/>
      <c r="B163" s="136"/>
      <c r="C163" s="151" t="s">
        <v>251</v>
      </c>
      <c r="D163" s="151" t="s">
        <v>157</v>
      </c>
      <c r="E163" s="152" t="s">
        <v>252</v>
      </c>
      <c r="F163" s="153" t="s">
        <v>253</v>
      </c>
      <c r="G163" s="154" t="s">
        <v>177</v>
      </c>
      <c r="H163" s="155">
        <v>2</v>
      </c>
      <c r="I163" s="156"/>
      <c r="J163" s="157">
        <f t="shared" si="20"/>
        <v>0</v>
      </c>
      <c r="K163" s="158"/>
      <c r="L163" s="159"/>
      <c r="M163" s="160" t="s">
        <v>1</v>
      </c>
      <c r="N163" s="161" t="s">
        <v>38</v>
      </c>
      <c r="O163" s="55"/>
      <c r="P163" s="147">
        <f t="shared" si="21"/>
        <v>0</v>
      </c>
      <c r="Q163" s="147">
        <v>2.5000000000000001E-3</v>
      </c>
      <c r="R163" s="147">
        <f t="shared" si="22"/>
        <v>5.0000000000000001E-3</v>
      </c>
      <c r="S163" s="147">
        <v>0</v>
      </c>
      <c r="T163" s="148">
        <f t="shared" si="2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49" t="s">
        <v>145</v>
      </c>
      <c r="AT163" s="149" t="s">
        <v>157</v>
      </c>
      <c r="AU163" s="149" t="s">
        <v>80</v>
      </c>
      <c r="AY163" s="14" t="s">
        <v>114</v>
      </c>
      <c r="BE163" s="150">
        <f t="shared" si="24"/>
        <v>0</v>
      </c>
      <c r="BF163" s="150">
        <f t="shared" si="25"/>
        <v>0</v>
      </c>
      <c r="BG163" s="150">
        <f t="shared" si="26"/>
        <v>0</v>
      </c>
      <c r="BH163" s="150">
        <f t="shared" si="27"/>
        <v>0</v>
      </c>
      <c r="BI163" s="150">
        <f t="shared" si="28"/>
        <v>0</v>
      </c>
      <c r="BJ163" s="14" t="s">
        <v>78</v>
      </c>
      <c r="BK163" s="150">
        <f t="shared" si="29"/>
        <v>0</v>
      </c>
      <c r="BL163" s="14" t="s">
        <v>120</v>
      </c>
      <c r="BM163" s="149" t="s">
        <v>254</v>
      </c>
    </row>
    <row r="164" spans="1:65" s="2" customFormat="1" ht="16.5" customHeight="1">
      <c r="A164" s="29"/>
      <c r="B164" s="136"/>
      <c r="C164" s="151" t="s">
        <v>255</v>
      </c>
      <c r="D164" s="151" t="s">
        <v>157</v>
      </c>
      <c r="E164" s="152" t="s">
        <v>256</v>
      </c>
      <c r="F164" s="153" t="s">
        <v>257</v>
      </c>
      <c r="G164" s="154" t="s">
        <v>177</v>
      </c>
      <c r="H164" s="155">
        <v>2</v>
      </c>
      <c r="I164" s="156"/>
      <c r="J164" s="157">
        <f t="shared" si="20"/>
        <v>0</v>
      </c>
      <c r="K164" s="158"/>
      <c r="L164" s="159"/>
      <c r="M164" s="160" t="s">
        <v>1</v>
      </c>
      <c r="N164" s="161" t="s">
        <v>38</v>
      </c>
      <c r="O164" s="55"/>
      <c r="P164" s="147">
        <f t="shared" si="21"/>
        <v>0</v>
      </c>
      <c r="Q164" s="147">
        <v>3.0000000000000001E-3</v>
      </c>
      <c r="R164" s="147">
        <f t="shared" si="22"/>
        <v>6.0000000000000001E-3</v>
      </c>
      <c r="S164" s="147">
        <v>0</v>
      </c>
      <c r="T164" s="148">
        <f t="shared" si="2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49" t="s">
        <v>145</v>
      </c>
      <c r="AT164" s="149" t="s">
        <v>157</v>
      </c>
      <c r="AU164" s="149" t="s">
        <v>80</v>
      </c>
      <c r="AY164" s="14" t="s">
        <v>114</v>
      </c>
      <c r="BE164" s="150">
        <f t="shared" si="24"/>
        <v>0</v>
      </c>
      <c r="BF164" s="150">
        <f t="shared" si="25"/>
        <v>0</v>
      </c>
      <c r="BG164" s="150">
        <f t="shared" si="26"/>
        <v>0</v>
      </c>
      <c r="BH164" s="150">
        <f t="shared" si="27"/>
        <v>0</v>
      </c>
      <c r="BI164" s="150">
        <f t="shared" si="28"/>
        <v>0</v>
      </c>
      <c r="BJ164" s="14" t="s">
        <v>78</v>
      </c>
      <c r="BK164" s="150">
        <f t="shared" si="29"/>
        <v>0</v>
      </c>
      <c r="BL164" s="14" t="s">
        <v>120</v>
      </c>
      <c r="BM164" s="149" t="s">
        <v>258</v>
      </c>
    </row>
    <row r="165" spans="1:65" s="2" customFormat="1" ht="16.5" customHeight="1">
      <c r="A165" s="29"/>
      <c r="B165" s="136"/>
      <c r="C165" s="151" t="s">
        <v>259</v>
      </c>
      <c r="D165" s="151" t="s">
        <v>157</v>
      </c>
      <c r="E165" s="152" t="s">
        <v>260</v>
      </c>
      <c r="F165" s="153" t="s">
        <v>261</v>
      </c>
      <c r="G165" s="154" t="s">
        <v>177</v>
      </c>
      <c r="H165" s="155">
        <v>2</v>
      </c>
      <c r="I165" s="156"/>
      <c r="J165" s="157">
        <f t="shared" si="20"/>
        <v>0</v>
      </c>
      <c r="K165" s="158"/>
      <c r="L165" s="159"/>
      <c r="M165" s="160" t="s">
        <v>1</v>
      </c>
      <c r="N165" s="161" t="s">
        <v>38</v>
      </c>
      <c r="O165" s="55"/>
      <c r="P165" s="147">
        <f t="shared" si="21"/>
        <v>0</v>
      </c>
      <c r="Q165" s="147">
        <v>1E-4</v>
      </c>
      <c r="R165" s="147">
        <f t="shared" si="22"/>
        <v>2.0000000000000001E-4</v>
      </c>
      <c r="S165" s="147">
        <v>0</v>
      </c>
      <c r="T165" s="148">
        <f t="shared" si="2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49" t="s">
        <v>145</v>
      </c>
      <c r="AT165" s="149" t="s">
        <v>157</v>
      </c>
      <c r="AU165" s="149" t="s">
        <v>80</v>
      </c>
      <c r="AY165" s="14" t="s">
        <v>114</v>
      </c>
      <c r="BE165" s="150">
        <f t="shared" si="24"/>
        <v>0</v>
      </c>
      <c r="BF165" s="150">
        <f t="shared" si="25"/>
        <v>0</v>
      </c>
      <c r="BG165" s="150">
        <f t="shared" si="26"/>
        <v>0</v>
      </c>
      <c r="BH165" s="150">
        <f t="shared" si="27"/>
        <v>0</v>
      </c>
      <c r="BI165" s="150">
        <f t="shared" si="28"/>
        <v>0</v>
      </c>
      <c r="BJ165" s="14" t="s">
        <v>78</v>
      </c>
      <c r="BK165" s="150">
        <f t="shared" si="29"/>
        <v>0</v>
      </c>
      <c r="BL165" s="14" t="s">
        <v>120</v>
      </c>
      <c r="BM165" s="149" t="s">
        <v>262</v>
      </c>
    </row>
    <row r="166" spans="1:65" s="2" customFormat="1" ht="16.5" customHeight="1">
      <c r="A166" s="29"/>
      <c r="B166" s="136"/>
      <c r="C166" s="151" t="s">
        <v>263</v>
      </c>
      <c r="D166" s="151" t="s">
        <v>157</v>
      </c>
      <c r="E166" s="152" t="s">
        <v>264</v>
      </c>
      <c r="F166" s="153" t="s">
        <v>265</v>
      </c>
      <c r="G166" s="154" t="s">
        <v>177</v>
      </c>
      <c r="H166" s="155">
        <v>2</v>
      </c>
      <c r="I166" s="156"/>
      <c r="J166" s="157">
        <f t="shared" si="20"/>
        <v>0</v>
      </c>
      <c r="K166" s="158"/>
      <c r="L166" s="159"/>
      <c r="M166" s="160" t="s">
        <v>1</v>
      </c>
      <c r="N166" s="161" t="s">
        <v>38</v>
      </c>
      <c r="O166" s="55"/>
      <c r="P166" s="147">
        <f t="shared" si="21"/>
        <v>0</v>
      </c>
      <c r="Q166" s="147">
        <v>3.5E-4</v>
      </c>
      <c r="R166" s="147">
        <f t="shared" si="22"/>
        <v>6.9999999999999999E-4</v>
      </c>
      <c r="S166" s="147">
        <v>0</v>
      </c>
      <c r="T166" s="148">
        <f t="shared" si="2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49" t="s">
        <v>145</v>
      </c>
      <c r="AT166" s="149" t="s">
        <v>157</v>
      </c>
      <c r="AU166" s="149" t="s">
        <v>80</v>
      </c>
      <c r="AY166" s="14" t="s">
        <v>114</v>
      </c>
      <c r="BE166" s="150">
        <f t="shared" si="24"/>
        <v>0</v>
      </c>
      <c r="BF166" s="150">
        <f t="shared" si="25"/>
        <v>0</v>
      </c>
      <c r="BG166" s="150">
        <f t="shared" si="26"/>
        <v>0</v>
      </c>
      <c r="BH166" s="150">
        <f t="shared" si="27"/>
        <v>0</v>
      </c>
      <c r="BI166" s="150">
        <f t="shared" si="28"/>
        <v>0</v>
      </c>
      <c r="BJ166" s="14" t="s">
        <v>78</v>
      </c>
      <c r="BK166" s="150">
        <f t="shared" si="29"/>
        <v>0</v>
      </c>
      <c r="BL166" s="14" t="s">
        <v>120</v>
      </c>
      <c r="BM166" s="149" t="s">
        <v>266</v>
      </c>
    </row>
    <row r="167" spans="1:65" s="2" customFormat="1" ht="33" customHeight="1">
      <c r="A167" s="29"/>
      <c r="B167" s="136"/>
      <c r="C167" s="137" t="s">
        <v>267</v>
      </c>
      <c r="D167" s="137" t="s">
        <v>116</v>
      </c>
      <c r="E167" s="138" t="s">
        <v>268</v>
      </c>
      <c r="F167" s="139" t="s">
        <v>269</v>
      </c>
      <c r="G167" s="140" t="s">
        <v>190</v>
      </c>
      <c r="H167" s="141">
        <v>1140</v>
      </c>
      <c r="I167" s="142"/>
      <c r="J167" s="143">
        <f t="shared" si="20"/>
        <v>0</v>
      </c>
      <c r="K167" s="144"/>
      <c r="L167" s="30"/>
      <c r="M167" s="145" t="s">
        <v>1</v>
      </c>
      <c r="N167" s="146" t="s">
        <v>38</v>
      </c>
      <c r="O167" s="55"/>
      <c r="P167" s="147">
        <f t="shared" si="21"/>
        <v>0</v>
      </c>
      <c r="Q167" s="147">
        <v>0.15540000000000001</v>
      </c>
      <c r="R167" s="147">
        <f t="shared" si="22"/>
        <v>177.15600000000001</v>
      </c>
      <c r="S167" s="147">
        <v>0</v>
      </c>
      <c r="T167" s="148">
        <f t="shared" si="2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49" t="s">
        <v>120</v>
      </c>
      <c r="AT167" s="149" t="s">
        <v>116</v>
      </c>
      <c r="AU167" s="149" t="s">
        <v>80</v>
      </c>
      <c r="AY167" s="14" t="s">
        <v>114</v>
      </c>
      <c r="BE167" s="150">
        <f t="shared" si="24"/>
        <v>0</v>
      </c>
      <c r="BF167" s="150">
        <f t="shared" si="25"/>
        <v>0</v>
      </c>
      <c r="BG167" s="150">
        <f t="shared" si="26"/>
        <v>0</v>
      </c>
      <c r="BH167" s="150">
        <f t="shared" si="27"/>
        <v>0</v>
      </c>
      <c r="BI167" s="150">
        <f t="shared" si="28"/>
        <v>0</v>
      </c>
      <c r="BJ167" s="14" t="s">
        <v>78</v>
      </c>
      <c r="BK167" s="150">
        <f t="shared" si="29"/>
        <v>0</v>
      </c>
      <c r="BL167" s="14" t="s">
        <v>120</v>
      </c>
      <c r="BM167" s="149" t="s">
        <v>270</v>
      </c>
    </row>
    <row r="168" spans="1:65" s="2" customFormat="1" ht="16.5" customHeight="1">
      <c r="A168" s="29"/>
      <c r="B168" s="136"/>
      <c r="C168" s="151" t="s">
        <v>271</v>
      </c>
      <c r="D168" s="151" t="s">
        <v>157</v>
      </c>
      <c r="E168" s="152" t="s">
        <v>272</v>
      </c>
      <c r="F168" s="153" t="s">
        <v>273</v>
      </c>
      <c r="G168" s="154" t="s">
        <v>190</v>
      </c>
      <c r="H168" s="155">
        <v>1140</v>
      </c>
      <c r="I168" s="156"/>
      <c r="J168" s="157">
        <f t="shared" si="20"/>
        <v>0</v>
      </c>
      <c r="K168" s="158"/>
      <c r="L168" s="159"/>
      <c r="M168" s="160" t="s">
        <v>1</v>
      </c>
      <c r="N168" s="161" t="s">
        <v>38</v>
      </c>
      <c r="O168" s="55"/>
      <c r="P168" s="147">
        <f t="shared" si="21"/>
        <v>0</v>
      </c>
      <c r="Q168" s="147">
        <v>0.08</v>
      </c>
      <c r="R168" s="147">
        <f t="shared" si="22"/>
        <v>91.2</v>
      </c>
      <c r="S168" s="147">
        <v>0</v>
      </c>
      <c r="T168" s="148">
        <f t="shared" si="2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49" t="s">
        <v>145</v>
      </c>
      <c r="AT168" s="149" t="s">
        <v>157</v>
      </c>
      <c r="AU168" s="149" t="s">
        <v>80</v>
      </c>
      <c r="AY168" s="14" t="s">
        <v>114</v>
      </c>
      <c r="BE168" s="150">
        <f t="shared" si="24"/>
        <v>0</v>
      </c>
      <c r="BF168" s="150">
        <f t="shared" si="25"/>
        <v>0</v>
      </c>
      <c r="BG168" s="150">
        <f t="shared" si="26"/>
        <v>0</v>
      </c>
      <c r="BH168" s="150">
        <f t="shared" si="27"/>
        <v>0</v>
      </c>
      <c r="BI168" s="150">
        <f t="shared" si="28"/>
        <v>0</v>
      </c>
      <c r="BJ168" s="14" t="s">
        <v>78</v>
      </c>
      <c r="BK168" s="150">
        <f t="shared" si="29"/>
        <v>0</v>
      </c>
      <c r="BL168" s="14" t="s">
        <v>120</v>
      </c>
      <c r="BM168" s="149" t="s">
        <v>274</v>
      </c>
    </row>
    <row r="169" spans="1:65" s="2" customFormat="1" ht="33" customHeight="1">
      <c r="A169" s="29"/>
      <c r="B169" s="136"/>
      <c r="C169" s="137" t="s">
        <v>275</v>
      </c>
      <c r="D169" s="137" t="s">
        <v>116</v>
      </c>
      <c r="E169" s="138" t="s">
        <v>276</v>
      </c>
      <c r="F169" s="139" t="s">
        <v>277</v>
      </c>
      <c r="G169" s="140" t="s">
        <v>177</v>
      </c>
      <c r="H169" s="141">
        <v>2</v>
      </c>
      <c r="I169" s="142"/>
      <c r="J169" s="143">
        <f t="shared" si="20"/>
        <v>0</v>
      </c>
      <c r="K169" s="144"/>
      <c r="L169" s="30"/>
      <c r="M169" s="145" t="s">
        <v>1</v>
      </c>
      <c r="N169" s="146" t="s">
        <v>38</v>
      </c>
      <c r="O169" s="55"/>
      <c r="P169" s="147">
        <f t="shared" si="21"/>
        <v>0</v>
      </c>
      <c r="Q169" s="147">
        <v>6.2615499999999997</v>
      </c>
      <c r="R169" s="147">
        <f t="shared" si="22"/>
        <v>12.523099999999999</v>
      </c>
      <c r="S169" s="147">
        <v>0</v>
      </c>
      <c r="T169" s="148">
        <f t="shared" si="2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49" t="s">
        <v>120</v>
      </c>
      <c r="AT169" s="149" t="s">
        <v>116</v>
      </c>
      <c r="AU169" s="149" t="s">
        <v>80</v>
      </c>
      <c r="AY169" s="14" t="s">
        <v>114</v>
      </c>
      <c r="BE169" s="150">
        <f t="shared" si="24"/>
        <v>0</v>
      </c>
      <c r="BF169" s="150">
        <f t="shared" si="25"/>
        <v>0</v>
      </c>
      <c r="BG169" s="150">
        <f t="shared" si="26"/>
        <v>0</v>
      </c>
      <c r="BH169" s="150">
        <f t="shared" si="27"/>
        <v>0</v>
      </c>
      <c r="BI169" s="150">
        <f t="shared" si="28"/>
        <v>0</v>
      </c>
      <c r="BJ169" s="14" t="s">
        <v>78</v>
      </c>
      <c r="BK169" s="150">
        <f t="shared" si="29"/>
        <v>0</v>
      </c>
      <c r="BL169" s="14" t="s">
        <v>120</v>
      </c>
      <c r="BM169" s="149" t="s">
        <v>278</v>
      </c>
    </row>
    <row r="170" spans="1:65" s="2" customFormat="1" ht="16.5" customHeight="1">
      <c r="A170" s="29"/>
      <c r="B170" s="136"/>
      <c r="C170" s="137" t="s">
        <v>279</v>
      </c>
      <c r="D170" s="137" t="s">
        <v>116</v>
      </c>
      <c r="E170" s="138" t="s">
        <v>280</v>
      </c>
      <c r="F170" s="139" t="s">
        <v>281</v>
      </c>
      <c r="G170" s="140" t="s">
        <v>177</v>
      </c>
      <c r="H170" s="141">
        <v>2</v>
      </c>
      <c r="I170" s="142"/>
      <c r="J170" s="143">
        <f t="shared" si="20"/>
        <v>0</v>
      </c>
      <c r="K170" s="144"/>
      <c r="L170" s="30"/>
      <c r="M170" s="145" t="s">
        <v>1</v>
      </c>
      <c r="N170" s="146" t="s">
        <v>38</v>
      </c>
      <c r="O170" s="55"/>
      <c r="P170" s="147">
        <f t="shared" si="21"/>
        <v>0</v>
      </c>
      <c r="Q170" s="147">
        <v>16.035990000000002</v>
      </c>
      <c r="R170" s="147">
        <f t="shared" si="22"/>
        <v>32.071980000000003</v>
      </c>
      <c r="S170" s="147">
        <v>0</v>
      </c>
      <c r="T170" s="148">
        <f t="shared" si="2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49" t="s">
        <v>120</v>
      </c>
      <c r="AT170" s="149" t="s">
        <v>116</v>
      </c>
      <c r="AU170" s="149" t="s">
        <v>80</v>
      </c>
      <c r="AY170" s="14" t="s">
        <v>114</v>
      </c>
      <c r="BE170" s="150">
        <f t="shared" si="24"/>
        <v>0</v>
      </c>
      <c r="BF170" s="150">
        <f t="shared" si="25"/>
        <v>0</v>
      </c>
      <c r="BG170" s="150">
        <f t="shared" si="26"/>
        <v>0</v>
      </c>
      <c r="BH170" s="150">
        <f t="shared" si="27"/>
        <v>0</v>
      </c>
      <c r="BI170" s="150">
        <f t="shared" si="28"/>
        <v>0</v>
      </c>
      <c r="BJ170" s="14" t="s">
        <v>78</v>
      </c>
      <c r="BK170" s="150">
        <f t="shared" si="29"/>
        <v>0</v>
      </c>
      <c r="BL170" s="14" t="s">
        <v>120</v>
      </c>
      <c r="BM170" s="149" t="s">
        <v>282</v>
      </c>
    </row>
    <row r="171" spans="1:65" s="2" customFormat="1" ht="24.15" customHeight="1">
      <c r="A171" s="29"/>
      <c r="B171" s="136"/>
      <c r="C171" s="137" t="s">
        <v>283</v>
      </c>
      <c r="D171" s="137" t="s">
        <v>116</v>
      </c>
      <c r="E171" s="138" t="s">
        <v>284</v>
      </c>
      <c r="F171" s="139" t="s">
        <v>285</v>
      </c>
      <c r="G171" s="140" t="s">
        <v>190</v>
      </c>
      <c r="H171" s="141">
        <v>27</v>
      </c>
      <c r="I171" s="142"/>
      <c r="J171" s="143">
        <f t="shared" si="20"/>
        <v>0</v>
      </c>
      <c r="K171" s="144"/>
      <c r="L171" s="30"/>
      <c r="M171" s="145" t="s">
        <v>1</v>
      </c>
      <c r="N171" s="146" t="s">
        <v>38</v>
      </c>
      <c r="O171" s="55"/>
      <c r="P171" s="147">
        <f t="shared" si="21"/>
        <v>0</v>
      </c>
      <c r="Q171" s="147">
        <v>0.74931999999999999</v>
      </c>
      <c r="R171" s="147">
        <f t="shared" si="22"/>
        <v>20.231639999999999</v>
      </c>
      <c r="S171" s="147">
        <v>0</v>
      </c>
      <c r="T171" s="148">
        <f t="shared" si="2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49" t="s">
        <v>120</v>
      </c>
      <c r="AT171" s="149" t="s">
        <v>116</v>
      </c>
      <c r="AU171" s="149" t="s">
        <v>80</v>
      </c>
      <c r="AY171" s="14" t="s">
        <v>114</v>
      </c>
      <c r="BE171" s="150">
        <f t="shared" si="24"/>
        <v>0</v>
      </c>
      <c r="BF171" s="150">
        <f t="shared" si="25"/>
        <v>0</v>
      </c>
      <c r="BG171" s="150">
        <f t="shared" si="26"/>
        <v>0</v>
      </c>
      <c r="BH171" s="150">
        <f t="shared" si="27"/>
        <v>0</v>
      </c>
      <c r="BI171" s="150">
        <f t="shared" si="28"/>
        <v>0</v>
      </c>
      <c r="BJ171" s="14" t="s">
        <v>78</v>
      </c>
      <c r="BK171" s="150">
        <f t="shared" si="29"/>
        <v>0</v>
      </c>
      <c r="BL171" s="14" t="s">
        <v>120</v>
      </c>
      <c r="BM171" s="149" t="s">
        <v>286</v>
      </c>
    </row>
    <row r="172" spans="1:65" s="2" customFormat="1" ht="16.5" customHeight="1">
      <c r="A172" s="29"/>
      <c r="B172" s="136"/>
      <c r="C172" s="151" t="s">
        <v>287</v>
      </c>
      <c r="D172" s="151" t="s">
        <v>157</v>
      </c>
      <c r="E172" s="152" t="s">
        <v>288</v>
      </c>
      <c r="F172" s="153" t="s">
        <v>289</v>
      </c>
      <c r="G172" s="154" t="s">
        <v>190</v>
      </c>
      <c r="H172" s="155">
        <v>27.27</v>
      </c>
      <c r="I172" s="156"/>
      <c r="J172" s="157">
        <f t="shared" si="20"/>
        <v>0</v>
      </c>
      <c r="K172" s="158"/>
      <c r="L172" s="159"/>
      <c r="M172" s="160" t="s">
        <v>1</v>
      </c>
      <c r="N172" s="161" t="s">
        <v>38</v>
      </c>
      <c r="O172" s="55"/>
      <c r="P172" s="147">
        <f t="shared" si="21"/>
        <v>0</v>
      </c>
      <c r="Q172" s="147">
        <v>0.37159999999999999</v>
      </c>
      <c r="R172" s="147">
        <f t="shared" si="22"/>
        <v>10.133531999999999</v>
      </c>
      <c r="S172" s="147">
        <v>0</v>
      </c>
      <c r="T172" s="148">
        <f t="shared" si="2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49" t="s">
        <v>145</v>
      </c>
      <c r="AT172" s="149" t="s">
        <v>157</v>
      </c>
      <c r="AU172" s="149" t="s">
        <v>80</v>
      </c>
      <c r="AY172" s="14" t="s">
        <v>114</v>
      </c>
      <c r="BE172" s="150">
        <f t="shared" si="24"/>
        <v>0</v>
      </c>
      <c r="BF172" s="150">
        <f t="shared" si="25"/>
        <v>0</v>
      </c>
      <c r="BG172" s="150">
        <f t="shared" si="26"/>
        <v>0</v>
      </c>
      <c r="BH172" s="150">
        <f t="shared" si="27"/>
        <v>0</v>
      </c>
      <c r="BI172" s="150">
        <f t="shared" si="28"/>
        <v>0</v>
      </c>
      <c r="BJ172" s="14" t="s">
        <v>78</v>
      </c>
      <c r="BK172" s="150">
        <f t="shared" si="29"/>
        <v>0</v>
      </c>
      <c r="BL172" s="14" t="s">
        <v>120</v>
      </c>
      <c r="BM172" s="149" t="s">
        <v>290</v>
      </c>
    </row>
    <row r="173" spans="1:65" s="2" customFormat="1" ht="24.15" customHeight="1">
      <c r="A173" s="29"/>
      <c r="B173" s="136"/>
      <c r="C173" s="137" t="s">
        <v>291</v>
      </c>
      <c r="D173" s="137" t="s">
        <v>116</v>
      </c>
      <c r="E173" s="138" t="s">
        <v>292</v>
      </c>
      <c r="F173" s="139" t="s">
        <v>293</v>
      </c>
      <c r="G173" s="140" t="s">
        <v>131</v>
      </c>
      <c r="H173" s="141">
        <v>21.6</v>
      </c>
      <c r="I173" s="142"/>
      <c r="J173" s="143">
        <f t="shared" si="20"/>
        <v>0</v>
      </c>
      <c r="K173" s="144"/>
      <c r="L173" s="30"/>
      <c r="M173" s="145" t="s">
        <v>1</v>
      </c>
      <c r="N173" s="146" t="s">
        <v>38</v>
      </c>
      <c r="O173" s="55"/>
      <c r="P173" s="147">
        <f t="shared" si="21"/>
        <v>0</v>
      </c>
      <c r="Q173" s="147">
        <v>2.3113999999999999</v>
      </c>
      <c r="R173" s="147">
        <f t="shared" si="22"/>
        <v>49.92624</v>
      </c>
      <c r="S173" s="147">
        <v>0</v>
      </c>
      <c r="T173" s="148">
        <f t="shared" si="2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49" t="s">
        <v>120</v>
      </c>
      <c r="AT173" s="149" t="s">
        <v>116</v>
      </c>
      <c r="AU173" s="149" t="s">
        <v>80</v>
      </c>
      <c r="AY173" s="14" t="s">
        <v>114</v>
      </c>
      <c r="BE173" s="150">
        <f t="shared" si="24"/>
        <v>0</v>
      </c>
      <c r="BF173" s="150">
        <f t="shared" si="25"/>
        <v>0</v>
      </c>
      <c r="BG173" s="150">
        <f t="shared" si="26"/>
        <v>0</v>
      </c>
      <c r="BH173" s="150">
        <f t="shared" si="27"/>
        <v>0</v>
      </c>
      <c r="BI173" s="150">
        <f t="shared" si="28"/>
        <v>0</v>
      </c>
      <c r="BJ173" s="14" t="s">
        <v>78</v>
      </c>
      <c r="BK173" s="150">
        <f t="shared" si="29"/>
        <v>0</v>
      </c>
      <c r="BL173" s="14" t="s">
        <v>120</v>
      </c>
      <c r="BM173" s="149" t="s">
        <v>294</v>
      </c>
    </row>
    <row r="174" spans="1:65" s="2" customFormat="1" ht="24.15" customHeight="1">
      <c r="A174" s="29"/>
      <c r="B174" s="136"/>
      <c r="C174" s="137" t="s">
        <v>295</v>
      </c>
      <c r="D174" s="137" t="s">
        <v>116</v>
      </c>
      <c r="E174" s="138" t="s">
        <v>296</v>
      </c>
      <c r="F174" s="139" t="s">
        <v>297</v>
      </c>
      <c r="G174" s="140" t="s">
        <v>119</v>
      </c>
      <c r="H174" s="141">
        <v>4140</v>
      </c>
      <c r="I174" s="142"/>
      <c r="J174" s="143">
        <f t="shared" si="20"/>
        <v>0</v>
      </c>
      <c r="K174" s="144"/>
      <c r="L174" s="30"/>
      <c r="M174" s="145" t="s">
        <v>1</v>
      </c>
      <c r="N174" s="146" t="s">
        <v>38</v>
      </c>
      <c r="O174" s="55"/>
      <c r="P174" s="147">
        <f t="shared" si="21"/>
        <v>0</v>
      </c>
      <c r="Q174" s="147">
        <v>0</v>
      </c>
      <c r="R174" s="147">
        <f t="shared" si="22"/>
        <v>0</v>
      </c>
      <c r="S174" s="147">
        <v>0.02</v>
      </c>
      <c r="T174" s="148">
        <f t="shared" si="23"/>
        <v>82.8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49" t="s">
        <v>120</v>
      </c>
      <c r="AT174" s="149" t="s">
        <v>116</v>
      </c>
      <c r="AU174" s="149" t="s">
        <v>80</v>
      </c>
      <c r="AY174" s="14" t="s">
        <v>114</v>
      </c>
      <c r="BE174" s="150">
        <f t="shared" si="24"/>
        <v>0</v>
      </c>
      <c r="BF174" s="150">
        <f t="shared" si="25"/>
        <v>0</v>
      </c>
      <c r="BG174" s="150">
        <f t="shared" si="26"/>
        <v>0</v>
      </c>
      <c r="BH174" s="150">
        <f t="shared" si="27"/>
        <v>0</v>
      </c>
      <c r="BI174" s="150">
        <f t="shared" si="28"/>
        <v>0</v>
      </c>
      <c r="BJ174" s="14" t="s">
        <v>78</v>
      </c>
      <c r="BK174" s="150">
        <f t="shared" si="29"/>
        <v>0</v>
      </c>
      <c r="BL174" s="14" t="s">
        <v>120</v>
      </c>
      <c r="BM174" s="149" t="s">
        <v>298</v>
      </c>
    </row>
    <row r="175" spans="1:65" s="2" customFormat="1" ht="16.5" customHeight="1">
      <c r="A175" s="29"/>
      <c r="B175" s="136"/>
      <c r="C175" s="137" t="s">
        <v>299</v>
      </c>
      <c r="D175" s="137" t="s">
        <v>116</v>
      </c>
      <c r="E175" s="138" t="s">
        <v>300</v>
      </c>
      <c r="F175" s="139" t="s">
        <v>301</v>
      </c>
      <c r="G175" s="140" t="s">
        <v>190</v>
      </c>
      <c r="H175" s="141">
        <v>800</v>
      </c>
      <c r="I175" s="142"/>
      <c r="J175" s="143">
        <f t="shared" si="20"/>
        <v>0</v>
      </c>
      <c r="K175" s="144"/>
      <c r="L175" s="30"/>
      <c r="M175" s="145" t="s">
        <v>1</v>
      </c>
      <c r="N175" s="146" t="s">
        <v>38</v>
      </c>
      <c r="O175" s="55"/>
      <c r="P175" s="147">
        <f t="shared" si="21"/>
        <v>0</v>
      </c>
      <c r="Q175" s="147">
        <v>0</v>
      </c>
      <c r="R175" s="147">
        <f t="shared" si="22"/>
        <v>0</v>
      </c>
      <c r="S175" s="147">
        <v>0</v>
      </c>
      <c r="T175" s="148">
        <f t="shared" si="2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49" t="s">
        <v>120</v>
      </c>
      <c r="AT175" s="149" t="s">
        <v>116</v>
      </c>
      <c r="AU175" s="149" t="s">
        <v>80</v>
      </c>
      <c r="AY175" s="14" t="s">
        <v>114</v>
      </c>
      <c r="BE175" s="150">
        <f t="shared" si="24"/>
        <v>0</v>
      </c>
      <c r="BF175" s="150">
        <f t="shared" si="25"/>
        <v>0</v>
      </c>
      <c r="BG175" s="150">
        <f t="shared" si="26"/>
        <v>0</v>
      </c>
      <c r="BH175" s="150">
        <f t="shared" si="27"/>
        <v>0</v>
      </c>
      <c r="BI175" s="150">
        <f t="shared" si="28"/>
        <v>0</v>
      </c>
      <c r="BJ175" s="14" t="s">
        <v>78</v>
      </c>
      <c r="BK175" s="150">
        <f t="shared" si="29"/>
        <v>0</v>
      </c>
      <c r="BL175" s="14" t="s">
        <v>120</v>
      </c>
      <c r="BM175" s="149" t="s">
        <v>302</v>
      </c>
    </row>
    <row r="176" spans="1:65" s="2" customFormat="1" ht="16.5" customHeight="1">
      <c r="A176" s="29"/>
      <c r="B176" s="136"/>
      <c r="C176" s="137" t="s">
        <v>303</v>
      </c>
      <c r="D176" s="137" t="s">
        <v>116</v>
      </c>
      <c r="E176" s="138" t="s">
        <v>304</v>
      </c>
      <c r="F176" s="139" t="s">
        <v>305</v>
      </c>
      <c r="G176" s="140" t="s">
        <v>306</v>
      </c>
      <c r="H176" s="141">
        <v>1</v>
      </c>
      <c r="I176" s="142"/>
      <c r="J176" s="143">
        <f t="shared" si="20"/>
        <v>0</v>
      </c>
      <c r="K176" s="144"/>
      <c r="L176" s="30"/>
      <c r="M176" s="145" t="s">
        <v>1</v>
      </c>
      <c r="N176" s="146" t="s">
        <v>38</v>
      </c>
      <c r="O176" s="55"/>
      <c r="P176" s="147">
        <f t="shared" si="21"/>
        <v>0</v>
      </c>
      <c r="Q176" s="147">
        <v>0</v>
      </c>
      <c r="R176" s="147">
        <f t="shared" si="22"/>
        <v>0</v>
      </c>
      <c r="S176" s="147">
        <v>0</v>
      </c>
      <c r="T176" s="148">
        <f t="shared" si="2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49" t="s">
        <v>120</v>
      </c>
      <c r="AT176" s="149" t="s">
        <v>116</v>
      </c>
      <c r="AU176" s="149" t="s">
        <v>80</v>
      </c>
      <c r="AY176" s="14" t="s">
        <v>114</v>
      </c>
      <c r="BE176" s="150">
        <f t="shared" si="24"/>
        <v>0</v>
      </c>
      <c r="BF176" s="150">
        <f t="shared" si="25"/>
        <v>0</v>
      </c>
      <c r="BG176" s="150">
        <f t="shared" si="26"/>
        <v>0</v>
      </c>
      <c r="BH176" s="150">
        <f t="shared" si="27"/>
        <v>0</v>
      </c>
      <c r="BI176" s="150">
        <f t="shared" si="28"/>
        <v>0</v>
      </c>
      <c r="BJ176" s="14" t="s">
        <v>78</v>
      </c>
      <c r="BK176" s="150">
        <f t="shared" si="29"/>
        <v>0</v>
      </c>
      <c r="BL176" s="14" t="s">
        <v>120</v>
      </c>
      <c r="BM176" s="149" t="s">
        <v>307</v>
      </c>
    </row>
    <row r="177" spans="1:65" s="12" customFormat="1" ht="22.8" customHeight="1">
      <c r="B177" s="123"/>
      <c r="D177" s="124" t="s">
        <v>72</v>
      </c>
      <c r="E177" s="134" t="s">
        <v>308</v>
      </c>
      <c r="F177" s="134" t="s">
        <v>309</v>
      </c>
      <c r="I177" s="126"/>
      <c r="J177" s="135">
        <f>BK177</f>
        <v>0</v>
      </c>
      <c r="L177" s="123"/>
      <c r="M177" s="128"/>
      <c r="N177" s="129"/>
      <c r="O177" s="129"/>
      <c r="P177" s="130">
        <f>SUM(P178:P180)</f>
        <v>0</v>
      </c>
      <c r="Q177" s="129"/>
      <c r="R177" s="130">
        <f>SUM(R178:R180)</f>
        <v>0</v>
      </c>
      <c r="S177" s="129"/>
      <c r="T177" s="131">
        <f>SUM(T178:T180)</f>
        <v>0</v>
      </c>
      <c r="AR177" s="124" t="s">
        <v>78</v>
      </c>
      <c r="AT177" s="132" t="s">
        <v>72</v>
      </c>
      <c r="AU177" s="132" t="s">
        <v>78</v>
      </c>
      <c r="AY177" s="124" t="s">
        <v>114</v>
      </c>
      <c r="BK177" s="133">
        <f>SUM(BK178:BK180)</f>
        <v>0</v>
      </c>
    </row>
    <row r="178" spans="1:65" s="2" customFormat="1" ht="24.15" customHeight="1">
      <c r="A178" s="29"/>
      <c r="B178" s="136"/>
      <c r="C178" s="137" t="s">
        <v>310</v>
      </c>
      <c r="D178" s="137" t="s">
        <v>116</v>
      </c>
      <c r="E178" s="138" t="s">
        <v>311</v>
      </c>
      <c r="F178" s="139" t="s">
        <v>312</v>
      </c>
      <c r="G178" s="140" t="s">
        <v>160</v>
      </c>
      <c r="H178" s="141">
        <v>2500</v>
      </c>
      <c r="I178" s="142"/>
      <c r="J178" s="143">
        <f>ROUND(I178*H178,2)</f>
        <v>0</v>
      </c>
      <c r="K178" s="144"/>
      <c r="L178" s="30"/>
      <c r="M178" s="145" t="s">
        <v>1</v>
      </c>
      <c r="N178" s="146" t="s">
        <v>38</v>
      </c>
      <c r="O178" s="55"/>
      <c r="P178" s="147">
        <f>O178*H178</f>
        <v>0</v>
      </c>
      <c r="Q178" s="147">
        <v>0</v>
      </c>
      <c r="R178" s="147">
        <f>Q178*H178</f>
        <v>0</v>
      </c>
      <c r="S178" s="147">
        <v>0</v>
      </c>
      <c r="T178" s="148">
        <f>S178*H178</f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49" t="s">
        <v>120</v>
      </c>
      <c r="AT178" s="149" t="s">
        <v>116</v>
      </c>
      <c r="AU178" s="149" t="s">
        <v>80</v>
      </c>
      <c r="AY178" s="14" t="s">
        <v>114</v>
      </c>
      <c r="BE178" s="150">
        <f>IF(N178="základní",J178,0)</f>
        <v>0</v>
      </c>
      <c r="BF178" s="150">
        <f>IF(N178="snížená",J178,0)</f>
        <v>0</v>
      </c>
      <c r="BG178" s="150">
        <f>IF(N178="zákl. přenesená",J178,0)</f>
        <v>0</v>
      </c>
      <c r="BH178" s="150">
        <f>IF(N178="sníž. přenesená",J178,0)</f>
        <v>0</v>
      </c>
      <c r="BI178" s="150">
        <f>IF(N178="nulová",J178,0)</f>
        <v>0</v>
      </c>
      <c r="BJ178" s="14" t="s">
        <v>78</v>
      </c>
      <c r="BK178" s="150">
        <f>ROUND(I178*H178,2)</f>
        <v>0</v>
      </c>
      <c r="BL178" s="14" t="s">
        <v>120</v>
      </c>
      <c r="BM178" s="149" t="s">
        <v>313</v>
      </c>
    </row>
    <row r="179" spans="1:65" s="2" customFormat="1" ht="16.5" customHeight="1">
      <c r="A179" s="29"/>
      <c r="B179" s="136"/>
      <c r="C179" s="137" t="s">
        <v>314</v>
      </c>
      <c r="D179" s="137" t="s">
        <v>116</v>
      </c>
      <c r="E179" s="138" t="s">
        <v>315</v>
      </c>
      <c r="F179" s="139" t="s">
        <v>316</v>
      </c>
      <c r="G179" s="140" t="s">
        <v>160</v>
      </c>
      <c r="H179" s="141">
        <v>2500</v>
      </c>
      <c r="I179" s="142"/>
      <c r="J179" s="143">
        <f>ROUND(I179*H179,2)</f>
        <v>0</v>
      </c>
      <c r="K179" s="144"/>
      <c r="L179" s="30"/>
      <c r="M179" s="145" t="s">
        <v>1</v>
      </c>
      <c r="N179" s="146" t="s">
        <v>38</v>
      </c>
      <c r="O179" s="55"/>
      <c r="P179" s="147">
        <f>O179*H179</f>
        <v>0</v>
      </c>
      <c r="Q179" s="147">
        <v>0</v>
      </c>
      <c r="R179" s="147">
        <f>Q179*H179</f>
        <v>0</v>
      </c>
      <c r="S179" s="147">
        <v>0</v>
      </c>
      <c r="T179" s="148">
        <f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49" t="s">
        <v>120</v>
      </c>
      <c r="AT179" s="149" t="s">
        <v>116</v>
      </c>
      <c r="AU179" s="149" t="s">
        <v>80</v>
      </c>
      <c r="AY179" s="14" t="s">
        <v>114</v>
      </c>
      <c r="BE179" s="150">
        <f>IF(N179="základní",J179,0)</f>
        <v>0</v>
      </c>
      <c r="BF179" s="150">
        <f>IF(N179="snížená",J179,0)</f>
        <v>0</v>
      </c>
      <c r="BG179" s="150">
        <f>IF(N179="zákl. přenesená",J179,0)</f>
        <v>0</v>
      </c>
      <c r="BH179" s="150">
        <f>IF(N179="sníž. přenesená",J179,0)</f>
        <v>0</v>
      </c>
      <c r="BI179" s="150">
        <f>IF(N179="nulová",J179,0)</f>
        <v>0</v>
      </c>
      <c r="BJ179" s="14" t="s">
        <v>78</v>
      </c>
      <c r="BK179" s="150">
        <f>ROUND(I179*H179,2)</f>
        <v>0</v>
      </c>
      <c r="BL179" s="14" t="s">
        <v>120</v>
      </c>
      <c r="BM179" s="149" t="s">
        <v>317</v>
      </c>
    </row>
    <row r="180" spans="1:65" s="2" customFormat="1" ht="24.15" customHeight="1">
      <c r="A180" s="29"/>
      <c r="B180" s="136"/>
      <c r="C180" s="137" t="s">
        <v>318</v>
      </c>
      <c r="D180" s="137" t="s">
        <v>116</v>
      </c>
      <c r="E180" s="138" t="s">
        <v>319</v>
      </c>
      <c r="F180" s="139" t="s">
        <v>320</v>
      </c>
      <c r="G180" s="140" t="s">
        <v>160</v>
      </c>
      <c r="H180" s="141">
        <v>2500</v>
      </c>
      <c r="I180" s="142"/>
      <c r="J180" s="143">
        <f>ROUND(I180*H180,2)</f>
        <v>0</v>
      </c>
      <c r="K180" s="144"/>
      <c r="L180" s="30"/>
      <c r="M180" s="145" t="s">
        <v>1</v>
      </c>
      <c r="N180" s="146" t="s">
        <v>38</v>
      </c>
      <c r="O180" s="55"/>
      <c r="P180" s="147">
        <f>O180*H180</f>
        <v>0</v>
      </c>
      <c r="Q180" s="147">
        <v>0</v>
      </c>
      <c r="R180" s="147">
        <f>Q180*H180</f>
        <v>0</v>
      </c>
      <c r="S180" s="147">
        <v>0</v>
      </c>
      <c r="T180" s="148">
        <f>S180*H180</f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49" t="s">
        <v>120</v>
      </c>
      <c r="AT180" s="149" t="s">
        <v>116</v>
      </c>
      <c r="AU180" s="149" t="s">
        <v>80</v>
      </c>
      <c r="AY180" s="14" t="s">
        <v>114</v>
      </c>
      <c r="BE180" s="150">
        <f>IF(N180="základní",J180,0)</f>
        <v>0</v>
      </c>
      <c r="BF180" s="150">
        <f>IF(N180="snížená",J180,0)</f>
        <v>0</v>
      </c>
      <c r="BG180" s="150">
        <f>IF(N180="zákl. přenesená",J180,0)</f>
        <v>0</v>
      </c>
      <c r="BH180" s="150">
        <f>IF(N180="sníž. přenesená",J180,0)</f>
        <v>0</v>
      </c>
      <c r="BI180" s="150">
        <f>IF(N180="nulová",J180,0)</f>
        <v>0</v>
      </c>
      <c r="BJ180" s="14" t="s">
        <v>78</v>
      </c>
      <c r="BK180" s="150">
        <f>ROUND(I180*H180,2)</f>
        <v>0</v>
      </c>
      <c r="BL180" s="14" t="s">
        <v>120</v>
      </c>
      <c r="BM180" s="149" t="s">
        <v>321</v>
      </c>
    </row>
    <row r="181" spans="1:65" s="12" customFormat="1" ht="25.95" customHeight="1">
      <c r="B181" s="123"/>
      <c r="D181" s="124" t="s">
        <v>72</v>
      </c>
      <c r="E181" s="125" t="s">
        <v>322</v>
      </c>
      <c r="F181" s="125" t="s">
        <v>323</v>
      </c>
      <c r="I181" s="126"/>
      <c r="J181" s="127">
        <f>BK181</f>
        <v>0</v>
      </c>
      <c r="L181" s="123"/>
      <c r="M181" s="128"/>
      <c r="N181" s="129"/>
      <c r="O181" s="129"/>
      <c r="P181" s="130">
        <f>P182+P190+P193+P195</f>
        <v>0</v>
      </c>
      <c r="Q181" s="129"/>
      <c r="R181" s="130">
        <f>R182+R190+R193+R195</f>
        <v>6.93E-2</v>
      </c>
      <c r="S181" s="129"/>
      <c r="T181" s="131">
        <f>T182+T190+T193+T195</f>
        <v>0</v>
      </c>
      <c r="AR181" s="124" t="s">
        <v>133</v>
      </c>
      <c r="AT181" s="132" t="s">
        <v>72</v>
      </c>
      <c r="AU181" s="132" t="s">
        <v>73</v>
      </c>
      <c r="AY181" s="124" t="s">
        <v>114</v>
      </c>
      <c r="BK181" s="133">
        <f>BK182+BK190+BK193+BK195</f>
        <v>0</v>
      </c>
    </row>
    <row r="182" spans="1:65" s="12" customFormat="1" ht="22.8" customHeight="1">
      <c r="B182" s="123"/>
      <c r="D182" s="124" t="s">
        <v>72</v>
      </c>
      <c r="E182" s="134" t="s">
        <v>324</v>
      </c>
      <c r="F182" s="134" t="s">
        <v>325</v>
      </c>
      <c r="I182" s="126"/>
      <c r="J182" s="135">
        <f>BK182</f>
        <v>0</v>
      </c>
      <c r="L182" s="123"/>
      <c r="M182" s="128"/>
      <c r="N182" s="129"/>
      <c r="O182" s="129"/>
      <c r="P182" s="130">
        <f>SUM(P183:P189)</f>
        <v>0</v>
      </c>
      <c r="Q182" s="129"/>
      <c r="R182" s="130">
        <f>SUM(R183:R189)</f>
        <v>0</v>
      </c>
      <c r="S182" s="129"/>
      <c r="T182" s="131">
        <f>SUM(T183:T189)</f>
        <v>0</v>
      </c>
      <c r="AR182" s="124" t="s">
        <v>133</v>
      </c>
      <c r="AT182" s="132" t="s">
        <v>72</v>
      </c>
      <c r="AU182" s="132" t="s">
        <v>78</v>
      </c>
      <c r="AY182" s="124" t="s">
        <v>114</v>
      </c>
      <c r="BK182" s="133">
        <f>SUM(BK183:BK189)</f>
        <v>0</v>
      </c>
    </row>
    <row r="183" spans="1:65" s="2" customFormat="1" ht="24.15" customHeight="1">
      <c r="A183" s="29"/>
      <c r="B183" s="136"/>
      <c r="C183" s="137" t="s">
        <v>326</v>
      </c>
      <c r="D183" s="137" t="s">
        <v>116</v>
      </c>
      <c r="E183" s="138" t="s">
        <v>327</v>
      </c>
      <c r="F183" s="139" t="s">
        <v>328</v>
      </c>
      <c r="G183" s="140" t="s">
        <v>306</v>
      </c>
      <c r="H183" s="141">
        <v>1</v>
      </c>
      <c r="I183" s="142"/>
      <c r="J183" s="143">
        <f t="shared" ref="J183:J189" si="30">ROUND(I183*H183,2)</f>
        <v>0</v>
      </c>
      <c r="K183" s="144"/>
      <c r="L183" s="30"/>
      <c r="M183" s="145" t="s">
        <v>1</v>
      </c>
      <c r="N183" s="146" t="s">
        <v>38</v>
      </c>
      <c r="O183" s="55"/>
      <c r="P183" s="147">
        <f t="shared" ref="P183:P189" si="31">O183*H183</f>
        <v>0</v>
      </c>
      <c r="Q183" s="147">
        <v>0</v>
      </c>
      <c r="R183" s="147">
        <f t="shared" ref="R183:R189" si="32">Q183*H183</f>
        <v>0</v>
      </c>
      <c r="S183" s="147">
        <v>0</v>
      </c>
      <c r="T183" s="148">
        <f t="shared" ref="T183:T189" si="33">S183*H183</f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49" t="s">
        <v>329</v>
      </c>
      <c r="AT183" s="149" t="s">
        <v>116</v>
      </c>
      <c r="AU183" s="149" t="s">
        <v>80</v>
      </c>
      <c r="AY183" s="14" t="s">
        <v>114</v>
      </c>
      <c r="BE183" s="150">
        <f t="shared" ref="BE183:BE189" si="34">IF(N183="základní",J183,0)</f>
        <v>0</v>
      </c>
      <c r="BF183" s="150">
        <f t="shared" ref="BF183:BF189" si="35">IF(N183="snížená",J183,0)</f>
        <v>0</v>
      </c>
      <c r="BG183" s="150">
        <f t="shared" ref="BG183:BG189" si="36">IF(N183="zákl. přenesená",J183,0)</f>
        <v>0</v>
      </c>
      <c r="BH183" s="150">
        <f t="shared" ref="BH183:BH189" si="37">IF(N183="sníž. přenesená",J183,0)</f>
        <v>0</v>
      </c>
      <c r="BI183" s="150">
        <f t="shared" ref="BI183:BI189" si="38">IF(N183="nulová",J183,0)</f>
        <v>0</v>
      </c>
      <c r="BJ183" s="14" t="s">
        <v>78</v>
      </c>
      <c r="BK183" s="150">
        <f t="shared" ref="BK183:BK189" si="39">ROUND(I183*H183,2)</f>
        <v>0</v>
      </c>
      <c r="BL183" s="14" t="s">
        <v>329</v>
      </c>
      <c r="BM183" s="149" t="s">
        <v>330</v>
      </c>
    </row>
    <row r="184" spans="1:65" s="2" customFormat="1" ht="16.5" customHeight="1">
      <c r="A184" s="29"/>
      <c r="B184" s="136"/>
      <c r="C184" s="137" t="s">
        <v>331</v>
      </c>
      <c r="D184" s="137" t="s">
        <v>116</v>
      </c>
      <c r="E184" s="138" t="s">
        <v>332</v>
      </c>
      <c r="F184" s="139" t="s">
        <v>333</v>
      </c>
      <c r="G184" s="140" t="s">
        <v>306</v>
      </c>
      <c r="H184" s="141">
        <v>1</v>
      </c>
      <c r="I184" s="142"/>
      <c r="J184" s="143">
        <f t="shared" si="30"/>
        <v>0</v>
      </c>
      <c r="K184" s="144"/>
      <c r="L184" s="30"/>
      <c r="M184" s="145" t="s">
        <v>1</v>
      </c>
      <c r="N184" s="146" t="s">
        <v>38</v>
      </c>
      <c r="O184" s="55"/>
      <c r="P184" s="147">
        <f t="shared" si="31"/>
        <v>0</v>
      </c>
      <c r="Q184" s="147">
        <v>0</v>
      </c>
      <c r="R184" s="147">
        <f t="shared" si="32"/>
        <v>0</v>
      </c>
      <c r="S184" s="147">
        <v>0</v>
      </c>
      <c r="T184" s="148">
        <f t="shared" si="3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49" t="s">
        <v>329</v>
      </c>
      <c r="AT184" s="149" t="s">
        <v>116</v>
      </c>
      <c r="AU184" s="149" t="s">
        <v>80</v>
      </c>
      <c r="AY184" s="14" t="s">
        <v>114</v>
      </c>
      <c r="BE184" s="150">
        <f t="shared" si="34"/>
        <v>0</v>
      </c>
      <c r="BF184" s="150">
        <f t="shared" si="35"/>
        <v>0</v>
      </c>
      <c r="BG184" s="150">
        <f t="shared" si="36"/>
        <v>0</v>
      </c>
      <c r="BH184" s="150">
        <f t="shared" si="37"/>
        <v>0</v>
      </c>
      <c r="BI184" s="150">
        <f t="shared" si="38"/>
        <v>0</v>
      </c>
      <c r="BJ184" s="14" t="s">
        <v>78</v>
      </c>
      <c r="BK184" s="150">
        <f t="shared" si="39"/>
        <v>0</v>
      </c>
      <c r="BL184" s="14" t="s">
        <v>329</v>
      </c>
      <c r="BM184" s="149" t="s">
        <v>334</v>
      </c>
    </row>
    <row r="185" spans="1:65" s="2" customFormat="1" ht="16.5" customHeight="1">
      <c r="A185" s="29"/>
      <c r="B185" s="136"/>
      <c r="C185" s="137" t="s">
        <v>335</v>
      </c>
      <c r="D185" s="137" t="s">
        <v>116</v>
      </c>
      <c r="E185" s="138" t="s">
        <v>336</v>
      </c>
      <c r="F185" s="139" t="s">
        <v>337</v>
      </c>
      <c r="G185" s="140" t="s">
        <v>306</v>
      </c>
      <c r="H185" s="141">
        <v>1</v>
      </c>
      <c r="I185" s="142"/>
      <c r="J185" s="143">
        <f t="shared" si="30"/>
        <v>0</v>
      </c>
      <c r="K185" s="144"/>
      <c r="L185" s="30"/>
      <c r="M185" s="145" t="s">
        <v>1</v>
      </c>
      <c r="N185" s="146" t="s">
        <v>38</v>
      </c>
      <c r="O185" s="55"/>
      <c r="P185" s="147">
        <f t="shared" si="31"/>
        <v>0</v>
      </c>
      <c r="Q185" s="147">
        <v>0</v>
      </c>
      <c r="R185" s="147">
        <f t="shared" si="32"/>
        <v>0</v>
      </c>
      <c r="S185" s="147">
        <v>0</v>
      </c>
      <c r="T185" s="148">
        <f t="shared" si="3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49" t="s">
        <v>329</v>
      </c>
      <c r="AT185" s="149" t="s">
        <v>116</v>
      </c>
      <c r="AU185" s="149" t="s">
        <v>80</v>
      </c>
      <c r="AY185" s="14" t="s">
        <v>114</v>
      </c>
      <c r="BE185" s="150">
        <f t="shared" si="34"/>
        <v>0</v>
      </c>
      <c r="BF185" s="150">
        <f t="shared" si="35"/>
        <v>0</v>
      </c>
      <c r="BG185" s="150">
        <f t="shared" si="36"/>
        <v>0</v>
      </c>
      <c r="BH185" s="150">
        <f t="shared" si="37"/>
        <v>0</v>
      </c>
      <c r="BI185" s="150">
        <f t="shared" si="38"/>
        <v>0</v>
      </c>
      <c r="BJ185" s="14" t="s">
        <v>78</v>
      </c>
      <c r="BK185" s="150">
        <f t="shared" si="39"/>
        <v>0</v>
      </c>
      <c r="BL185" s="14" t="s">
        <v>329</v>
      </c>
      <c r="BM185" s="149" t="s">
        <v>338</v>
      </c>
    </row>
    <row r="186" spans="1:65" s="2" customFormat="1" ht="16.5" customHeight="1">
      <c r="A186" s="29"/>
      <c r="B186" s="136"/>
      <c r="C186" s="137" t="s">
        <v>339</v>
      </c>
      <c r="D186" s="137" t="s">
        <v>116</v>
      </c>
      <c r="E186" s="138" t="s">
        <v>340</v>
      </c>
      <c r="F186" s="139" t="s">
        <v>341</v>
      </c>
      <c r="G186" s="140" t="s">
        <v>306</v>
      </c>
      <c r="H186" s="141">
        <v>1</v>
      </c>
      <c r="I186" s="142"/>
      <c r="J186" s="143">
        <f t="shared" si="30"/>
        <v>0</v>
      </c>
      <c r="K186" s="144"/>
      <c r="L186" s="30"/>
      <c r="M186" s="145" t="s">
        <v>1</v>
      </c>
      <c r="N186" s="146" t="s">
        <v>38</v>
      </c>
      <c r="O186" s="55"/>
      <c r="P186" s="147">
        <f t="shared" si="31"/>
        <v>0</v>
      </c>
      <c r="Q186" s="147">
        <v>0</v>
      </c>
      <c r="R186" s="147">
        <f t="shared" si="32"/>
        <v>0</v>
      </c>
      <c r="S186" s="147">
        <v>0</v>
      </c>
      <c r="T186" s="148">
        <f t="shared" si="3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49" t="s">
        <v>329</v>
      </c>
      <c r="AT186" s="149" t="s">
        <v>116</v>
      </c>
      <c r="AU186" s="149" t="s">
        <v>80</v>
      </c>
      <c r="AY186" s="14" t="s">
        <v>114</v>
      </c>
      <c r="BE186" s="150">
        <f t="shared" si="34"/>
        <v>0</v>
      </c>
      <c r="BF186" s="150">
        <f t="shared" si="35"/>
        <v>0</v>
      </c>
      <c r="BG186" s="150">
        <f t="shared" si="36"/>
        <v>0</v>
      </c>
      <c r="BH186" s="150">
        <f t="shared" si="37"/>
        <v>0</v>
      </c>
      <c r="BI186" s="150">
        <f t="shared" si="38"/>
        <v>0</v>
      </c>
      <c r="BJ186" s="14" t="s">
        <v>78</v>
      </c>
      <c r="BK186" s="150">
        <f t="shared" si="39"/>
        <v>0</v>
      </c>
      <c r="BL186" s="14" t="s">
        <v>329</v>
      </c>
      <c r="BM186" s="149" t="s">
        <v>342</v>
      </c>
    </row>
    <row r="187" spans="1:65" s="2" customFormat="1" ht="16.5" customHeight="1">
      <c r="A187" s="29"/>
      <c r="B187" s="136"/>
      <c r="C187" s="137" t="s">
        <v>343</v>
      </c>
      <c r="D187" s="137" t="s">
        <v>116</v>
      </c>
      <c r="E187" s="138" t="s">
        <v>344</v>
      </c>
      <c r="F187" s="139" t="s">
        <v>345</v>
      </c>
      <c r="G187" s="140" t="s">
        <v>306</v>
      </c>
      <c r="H187" s="141">
        <v>1</v>
      </c>
      <c r="I187" s="142"/>
      <c r="J187" s="143">
        <f t="shared" si="30"/>
        <v>0</v>
      </c>
      <c r="K187" s="144"/>
      <c r="L187" s="30"/>
      <c r="M187" s="145" t="s">
        <v>1</v>
      </c>
      <c r="N187" s="146" t="s">
        <v>38</v>
      </c>
      <c r="O187" s="55"/>
      <c r="P187" s="147">
        <f t="shared" si="31"/>
        <v>0</v>
      </c>
      <c r="Q187" s="147">
        <v>0</v>
      </c>
      <c r="R187" s="147">
        <f t="shared" si="32"/>
        <v>0</v>
      </c>
      <c r="S187" s="147">
        <v>0</v>
      </c>
      <c r="T187" s="148">
        <f t="shared" si="3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49" t="s">
        <v>329</v>
      </c>
      <c r="AT187" s="149" t="s">
        <v>116</v>
      </c>
      <c r="AU187" s="149" t="s">
        <v>80</v>
      </c>
      <c r="AY187" s="14" t="s">
        <v>114</v>
      </c>
      <c r="BE187" s="150">
        <f t="shared" si="34"/>
        <v>0</v>
      </c>
      <c r="BF187" s="150">
        <f t="shared" si="35"/>
        <v>0</v>
      </c>
      <c r="BG187" s="150">
        <f t="shared" si="36"/>
        <v>0</v>
      </c>
      <c r="BH187" s="150">
        <f t="shared" si="37"/>
        <v>0</v>
      </c>
      <c r="BI187" s="150">
        <f t="shared" si="38"/>
        <v>0</v>
      </c>
      <c r="BJ187" s="14" t="s">
        <v>78</v>
      </c>
      <c r="BK187" s="150">
        <f t="shared" si="39"/>
        <v>0</v>
      </c>
      <c r="BL187" s="14" t="s">
        <v>329</v>
      </c>
      <c r="BM187" s="149" t="s">
        <v>346</v>
      </c>
    </row>
    <row r="188" spans="1:65" s="2" customFormat="1" ht="16.5" customHeight="1">
      <c r="A188" s="29"/>
      <c r="B188" s="136"/>
      <c r="C188" s="137" t="s">
        <v>347</v>
      </c>
      <c r="D188" s="137" t="s">
        <v>116</v>
      </c>
      <c r="E188" s="138" t="s">
        <v>348</v>
      </c>
      <c r="F188" s="139" t="s">
        <v>349</v>
      </c>
      <c r="G188" s="140" t="s">
        <v>306</v>
      </c>
      <c r="H188" s="141">
        <v>1</v>
      </c>
      <c r="I188" s="142"/>
      <c r="J188" s="143">
        <f t="shared" si="30"/>
        <v>0</v>
      </c>
      <c r="K188" s="144"/>
      <c r="L188" s="30"/>
      <c r="M188" s="145" t="s">
        <v>1</v>
      </c>
      <c r="N188" s="146" t="s">
        <v>38</v>
      </c>
      <c r="O188" s="55"/>
      <c r="P188" s="147">
        <f t="shared" si="31"/>
        <v>0</v>
      </c>
      <c r="Q188" s="147">
        <v>0</v>
      </c>
      <c r="R188" s="147">
        <f t="shared" si="32"/>
        <v>0</v>
      </c>
      <c r="S188" s="147">
        <v>0</v>
      </c>
      <c r="T188" s="148">
        <f t="shared" si="3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49" t="s">
        <v>329</v>
      </c>
      <c r="AT188" s="149" t="s">
        <v>116</v>
      </c>
      <c r="AU188" s="149" t="s">
        <v>80</v>
      </c>
      <c r="AY188" s="14" t="s">
        <v>114</v>
      </c>
      <c r="BE188" s="150">
        <f t="shared" si="34"/>
        <v>0</v>
      </c>
      <c r="BF188" s="150">
        <f t="shared" si="35"/>
        <v>0</v>
      </c>
      <c r="BG188" s="150">
        <f t="shared" si="36"/>
        <v>0</v>
      </c>
      <c r="BH188" s="150">
        <f t="shared" si="37"/>
        <v>0</v>
      </c>
      <c r="BI188" s="150">
        <f t="shared" si="38"/>
        <v>0</v>
      </c>
      <c r="BJ188" s="14" t="s">
        <v>78</v>
      </c>
      <c r="BK188" s="150">
        <f t="shared" si="39"/>
        <v>0</v>
      </c>
      <c r="BL188" s="14" t="s">
        <v>329</v>
      </c>
      <c r="BM188" s="149" t="s">
        <v>350</v>
      </c>
    </row>
    <row r="189" spans="1:65" s="2" customFormat="1" ht="16.5" customHeight="1">
      <c r="A189" s="29"/>
      <c r="B189" s="136"/>
      <c r="C189" s="137" t="s">
        <v>351</v>
      </c>
      <c r="D189" s="137" t="s">
        <v>116</v>
      </c>
      <c r="E189" s="138" t="s">
        <v>352</v>
      </c>
      <c r="F189" s="139" t="s">
        <v>353</v>
      </c>
      <c r="G189" s="140" t="s">
        <v>306</v>
      </c>
      <c r="H189" s="141">
        <v>1</v>
      </c>
      <c r="I189" s="142"/>
      <c r="J189" s="143">
        <f t="shared" si="30"/>
        <v>0</v>
      </c>
      <c r="K189" s="144"/>
      <c r="L189" s="30"/>
      <c r="M189" s="145" t="s">
        <v>1</v>
      </c>
      <c r="N189" s="146" t="s">
        <v>38</v>
      </c>
      <c r="O189" s="55"/>
      <c r="P189" s="147">
        <f t="shared" si="31"/>
        <v>0</v>
      </c>
      <c r="Q189" s="147">
        <v>0</v>
      </c>
      <c r="R189" s="147">
        <f t="shared" si="32"/>
        <v>0</v>
      </c>
      <c r="S189" s="147">
        <v>0</v>
      </c>
      <c r="T189" s="148">
        <f t="shared" si="3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49" t="s">
        <v>329</v>
      </c>
      <c r="AT189" s="149" t="s">
        <v>116</v>
      </c>
      <c r="AU189" s="149" t="s">
        <v>80</v>
      </c>
      <c r="AY189" s="14" t="s">
        <v>114</v>
      </c>
      <c r="BE189" s="150">
        <f t="shared" si="34"/>
        <v>0</v>
      </c>
      <c r="BF189" s="150">
        <f t="shared" si="35"/>
        <v>0</v>
      </c>
      <c r="BG189" s="150">
        <f t="shared" si="36"/>
        <v>0</v>
      </c>
      <c r="BH189" s="150">
        <f t="shared" si="37"/>
        <v>0</v>
      </c>
      <c r="BI189" s="150">
        <f t="shared" si="38"/>
        <v>0</v>
      </c>
      <c r="BJ189" s="14" t="s">
        <v>78</v>
      </c>
      <c r="BK189" s="150">
        <f t="shared" si="39"/>
        <v>0</v>
      </c>
      <c r="BL189" s="14" t="s">
        <v>329</v>
      </c>
      <c r="BM189" s="149" t="s">
        <v>354</v>
      </c>
    </row>
    <row r="190" spans="1:65" s="12" customFormat="1" ht="22.8" customHeight="1">
      <c r="B190" s="123"/>
      <c r="D190" s="124" t="s">
        <v>72</v>
      </c>
      <c r="E190" s="134" t="s">
        <v>355</v>
      </c>
      <c r="F190" s="134" t="s">
        <v>356</v>
      </c>
      <c r="I190" s="126"/>
      <c r="J190" s="135">
        <f>BK190</f>
        <v>0</v>
      </c>
      <c r="L190" s="123"/>
      <c r="M190" s="128"/>
      <c r="N190" s="129"/>
      <c r="O190" s="129"/>
      <c r="P190" s="130">
        <f>SUM(P191:P192)</f>
        <v>0</v>
      </c>
      <c r="Q190" s="129"/>
      <c r="R190" s="130">
        <f>SUM(R191:R192)</f>
        <v>0</v>
      </c>
      <c r="S190" s="129"/>
      <c r="T190" s="131">
        <f>SUM(T191:T192)</f>
        <v>0</v>
      </c>
      <c r="AR190" s="124" t="s">
        <v>133</v>
      </c>
      <c r="AT190" s="132" t="s">
        <v>72</v>
      </c>
      <c r="AU190" s="132" t="s">
        <v>78</v>
      </c>
      <c r="AY190" s="124" t="s">
        <v>114</v>
      </c>
      <c r="BK190" s="133">
        <f>SUM(BK191:BK192)</f>
        <v>0</v>
      </c>
    </row>
    <row r="191" spans="1:65" s="2" customFormat="1" ht="16.5" customHeight="1">
      <c r="A191" s="29"/>
      <c r="B191" s="136"/>
      <c r="C191" s="137" t="s">
        <v>357</v>
      </c>
      <c r="D191" s="137" t="s">
        <v>116</v>
      </c>
      <c r="E191" s="138" t="s">
        <v>358</v>
      </c>
      <c r="F191" s="139" t="s">
        <v>356</v>
      </c>
      <c r="G191" s="140" t="s">
        <v>306</v>
      </c>
      <c r="H191" s="141">
        <v>1</v>
      </c>
      <c r="I191" s="142"/>
      <c r="J191" s="143">
        <f>ROUND(I191*H191,2)</f>
        <v>0</v>
      </c>
      <c r="K191" s="144"/>
      <c r="L191" s="30"/>
      <c r="M191" s="145" t="s">
        <v>1</v>
      </c>
      <c r="N191" s="146" t="s">
        <v>38</v>
      </c>
      <c r="O191" s="55"/>
      <c r="P191" s="147">
        <f>O191*H191</f>
        <v>0</v>
      </c>
      <c r="Q191" s="147">
        <v>0</v>
      </c>
      <c r="R191" s="147">
        <f>Q191*H191</f>
        <v>0</v>
      </c>
      <c r="S191" s="147">
        <v>0</v>
      </c>
      <c r="T191" s="148">
        <f>S191*H191</f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49" t="s">
        <v>329</v>
      </c>
      <c r="AT191" s="149" t="s">
        <v>116</v>
      </c>
      <c r="AU191" s="149" t="s">
        <v>80</v>
      </c>
      <c r="AY191" s="14" t="s">
        <v>114</v>
      </c>
      <c r="BE191" s="150">
        <f>IF(N191="základní",J191,0)</f>
        <v>0</v>
      </c>
      <c r="BF191" s="150">
        <f>IF(N191="snížená",J191,0)</f>
        <v>0</v>
      </c>
      <c r="BG191" s="150">
        <f>IF(N191="zákl. přenesená",J191,0)</f>
        <v>0</v>
      </c>
      <c r="BH191" s="150">
        <f>IF(N191="sníž. přenesená",J191,0)</f>
        <v>0</v>
      </c>
      <c r="BI191" s="150">
        <f>IF(N191="nulová",J191,0)</f>
        <v>0</v>
      </c>
      <c r="BJ191" s="14" t="s">
        <v>78</v>
      </c>
      <c r="BK191" s="150">
        <f>ROUND(I191*H191,2)</f>
        <v>0</v>
      </c>
      <c r="BL191" s="14" t="s">
        <v>329</v>
      </c>
      <c r="BM191" s="149" t="s">
        <v>359</v>
      </c>
    </row>
    <row r="192" spans="1:65" s="2" customFormat="1" ht="16.5" customHeight="1">
      <c r="A192" s="29"/>
      <c r="B192" s="136"/>
      <c r="C192" s="137" t="s">
        <v>360</v>
      </c>
      <c r="D192" s="137" t="s">
        <v>116</v>
      </c>
      <c r="E192" s="138" t="s">
        <v>361</v>
      </c>
      <c r="F192" s="139" t="s">
        <v>362</v>
      </c>
      <c r="G192" s="140" t="s">
        <v>306</v>
      </c>
      <c r="H192" s="141">
        <v>1</v>
      </c>
      <c r="I192" s="142"/>
      <c r="J192" s="143">
        <f>ROUND(I192*H192,2)</f>
        <v>0</v>
      </c>
      <c r="K192" s="144"/>
      <c r="L192" s="30"/>
      <c r="M192" s="145" t="s">
        <v>1</v>
      </c>
      <c r="N192" s="146" t="s">
        <v>38</v>
      </c>
      <c r="O192" s="55"/>
      <c r="P192" s="147">
        <f>O192*H192</f>
        <v>0</v>
      </c>
      <c r="Q192" s="147">
        <v>0</v>
      </c>
      <c r="R192" s="147">
        <f>Q192*H192</f>
        <v>0</v>
      </c>
      <c r="S192" s="147">
        <v>0</v>
      </c>
      <c r="T192" s="148">
        <f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49" t="s">
        <v>329</v>
      </c>
      <c r="AT192" s="149" t="s">
        <v>116</v>
      </c>
      <c r="AU192" s="149" t="s">
        <v>80</v>
      </c>
      <c r="AY192" s="14" t="s">
        <v>114</v>
      </c>
      <c r="BE192" s="150">
        <f>IF(N192="základní",J192,0)</f>
        <v>0</v>
      </c>
      <c r="BF192" s="150">
        <f>IF(N192="snížená",J192,0)</f>
        <v>0</v>
      </c>
      <c r="BG192" s="150">
        <f>IF(N192="zákl. přenesená",J192,0)</f>
        <v>0</v>
      </c>
      <c r="BH192" s="150">
        <f>IF(N192="sníž. přenesená",J192,0)</f>
        <v>0</v>
      </c>
      <c r="BI192" s="150">
        <f>IF(N192="nulová",J192,0)</f>
        <v>0</v>
      </c>
      <c r="BJ192" s="14" t="s">
        <v>78</v>
      </c>
      <c r="BK192" s="150">
        <f>ROUND(I192*H192,2)</f>
        <v>0</v>
      </c>
      <c r="BL192" s="14" t="s">
        <v>329</v>
      </c>
      <c r="BM192" s="149" t="s">
        <v>363</v>
      </c>
    </row>
    <row r="193" spans="1:65" s="12" customFormat="1" ht="22.8" customHeight="1">
      <c r="B193" s="123"/>
      <c r="D193" s="124" t="s">
        <v>72</v>
      </c>
      <c r="E193" s="134" t="s">
        <v>364</v>
      </c>
      <c r="F193" s="134" t="s">
        <v>365</v>
      </c>
      <c r="I193" s="126"/>
      <c r="J193" s="135">
        <f>BK193</f>
        <v>0</v>
      </c>
      <c r="L193" s="123"/>
      <c r="M193" s="128"/>
      <c r="N193" s="129"/>
      <c r="O193" s="129"/>
      <c r="P193" s="130">
        <f>P194</f>
        <v>0</v>
      </c>
      <c r="Q193" s="129"/>
      <c r="R193" s="130">
        <f>R194</f>
        <v>0</v>
      </c>
      <c r="S193" s="129"/>
      <c r="T193" s="131">
        <f>T194</f>
        <v>0</v>
      </c>
      <c r="AR193" s="124" t="s">
        <v>133</v>
      </c>
      <c r="AT193" s="132" t="s">
        <v>72</v>
      </c>
      <c r="AU193" s="132" t="s">
        <v>78</v>
      </c>
      <c r="AY193" s="124" t="s">
        <v>114</v>
      </c>
      <c r="BK193" s="133">
        <f>BK194</f>
        <v>0</v>
      </c>
    </row>
    <row r="194" spans="1:65" s="2" customFormat="1" ht="16.5" customHeight="1">
      <c r="A194" s="29"/>
      <c r="B194" s="136"/>
      <c r="C194" s="137" t="s">
        <v>366</v>
      </c>
      <c r="D194" s="137" t="s">
        <v>116</v>
      </c>
      <c r="E194" s="138" t="s">
        <v>367</v>
      </c>
      <c r="F194" s="139" t="s">
        <v>368</v>
      </c>
      <c r="G194" s="140" t="s">
        <v>306</v>
      </c>
      <c r="H194" s="141">
        <v>10</v>
      </c>
      <c r="I194" s="142"/>
      <c r="J194" s="143">
        <f>ROUND(I194*H194,2)</f>
        <v>0</v>
      </c>
      <c r="K194" s="144"/>
      <c r="L194" s="30"/>
      <c r="M194" s="145" t="s">
        <v>1</v>
      </c>
      <c r="N194" s="146" t="s">
        <v>38</v>
      </c>
      <c r="O194" s="55"/>
      <c r="P194" s="147">
        <f>O194*H194</f>
        <v>0</v>
      </c>
      <c r="Q194" s="147">
        <v>0</v>
      </c>
      <c r="R194" s="147">
        <f>Q194*H194</f>
        <v>0</v>
      </c>
      <c r="S194" s="147">
        <v>0</v>
      </c>
      <c r="T194" s="148">
        <f>S194*H194</f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49" t="s">
        <v>329</v>
      </c>
      <c r="AT194" s="149" t="s">
        <v>116</v>
      </c>
      <c r="AU194" s="149" t="s">
        <v>80</v>
      </c>
      <c r="AY194" s="14" t="s">
        <v>114</v>
      </c>
      <c r="BE194" s="150">
        <f>IF(N194="základní",J194,0)</f>
        <v>0</v>
      </c>
      <c r="BF194" s="150">
        <f>IF(N194="snížená",J194,0)</f>
        <v>0</v>
      </c>
      <c r="BG194" s="150">
        <f>IF(N194="zákl. přenesená",J194,0)</f>
        <v>0</v>
      </c>
      <c r="BH194" s="150">
        <f>IF(N194="sníž. přenesená",J194,0)</f>
        <v>0</v>
      </c>
      <c r="BI194" s="150">
        <f>IF(N194="nulová",J194,0)</f>
        <v>0</v>
      </c>
      <c r="BJ194" s="14" t="s">
        <v>78</v>
      </c>
      <c r="BK194" s="150">
        <f>ROUND(I194*H194,2)</f>
        <v>0</v>
      </c>
      <c r="BL194" s="14" t="s">
        <v>329</v>
      </c>
      <c r="BM194" s="149" t="s">
        <v>369</v>
      </c>
    </row>
    <row r="195" spans="1:65" s="12" customFormat="1" ht="22.8" customHeight="1">
      <c r="B195" s="123"/>
      <c r="D195" s="124" t="s">
        <v>72</v>
      </c>
      <c r="E195" s="134" t="s">
        <v>370</v>
      </c>
      <c r="F195" s="134" t="s">
        <v>371</v>
      </c>
      <c r="I195" s="126"/>
      <c r="J195" s="135">
        <f>BK195</f>
        <v>0</v>
      </c>
      <c r="L195" s="123"/>
      <c r="M195" s="128"/>
      <c r="N195" s="129"/>
      <c r="O195" s="129"/>
      <c r="P195" s="130">
        <f>SUM(P196:P197)</f>
        <v>0</v>
      </c>
      <c r="Q195" s="129"/>
      <c r="R195" s="130">
        <f>SUM(R196:R197)</f>
        <v>6.93E-2</v>
      </c>
      <c r="S195" s="129"/>
      <c r="T195" s="131">
        <f>SUM(T196:T197)</f>
        <v>0</v>
      </c>
      <c r="AR195" s="124" t="s">
        <v>133</v>
      </c>
      <c r="AT195" s="132" t="s">
        <v>72</v>
      </c>
      <c r="AU195" s="132" t="s">
        <v>78</v>
      </c>
      <c r="AY195" s="124" t="s">
        <v>114</v>
      </c>
      <c r="BK195" s="133">
        <f>SUM(BK196:BK197)</f>
        <v>0</v>
      </c>
    </row>
    <row r="196" spans="1:65" s="2" customFormat="1" ht="16.5" customHeight="1">
      <c r="A196" s="29"/>
      <c r="B196" s="136"/>
      <c r="C196" s="137" t="s">
        <v>372</v>
      </c>
      <c r="D196" s="137" t="s">
        <v>116</v>
      </c>
      <c r="E196" s="138" t="s">
        <v>373</v>
      </c>
      <c r="F196" s="139" t="s">
        <v>374</v>
      </c>
      <c r="G196" s="140" t="s">
        <v>119</v>
      </c>
      <c r="H196" s="141">
        <v>5</v>
      </c>
      <c r="I196" s="142"/>
      <c r="J196" s="143">
        <f>ROUND(I196*H196,2)</f>
        <v>0</v>
      </c>
      <c r="K196" s="144"/>
      <c r="L196" s="30"/>
      <c r="M196" s="145" t="s">
        <v>1</v>
      </c>
      <c r="N196" s="146" t="s">
        <v>38</v>
      </c>
      <c r="O196" s="55"/>
      <c r="P196" s="147">
        <f>O196*H196</f>
        <v>0</v>
      </c>
      <c r="Q196" s="147">
        <v>1.3860000000000001E-2</v>
      </c>
      <c r="R196" s="147">
        <f>Q196*H196</f>
        <v>6.93E-2</v>
      </c>
      <c r="S196" s="147">
        <v>0</v>
      </c>
      <c r="T196" s="148">
        <f>S196*H196</f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49" t="s">
        <v>120</v>
      </c>
      <c r="AT196" s="149" t="s">
        <v>116</v>
      </c>
      <c r="AU196" s="149" t="s">
        <v>80</v>
      </c>
      <c r="AY196" s="14" t="s">
        <v>114</v>
      </c>
      <c r="BE196" s="150">
        <f>IF(N196="základní",J196,0)</f>
        <v>0</v>
      </c>
      <c r="BF196" s="150">
        <f>IF(N196="snížená",J196,0)</f>
        <v>0</v>
      </c>
      <c r="BG196" s="150">
        <f>IF(N196="zákl. přenesená",J196,0)</f>
        <v>0</v>
      </c>
      <c r="BH196" s="150">
        <f>IF(N196="sníž. přenesená",J196,0)</f>
        <v>0</v>
      </c>
      <c r="BI196" s="150">
        <f>IF(N196="nulová",J196,0)</f>
        <v>0</v>
      </c>
      <c r="BJ196" s="14" t="s">
        <v>78</v>
      </c>
      <c r="BK196" s="150">
        <f>ROUND(I196*H196,2)</f>
        <v>0</v>
      </c>
      <c r="BL196" s="14" t="s">
        <v>120</v>
      </c>
      <c r="BM196" s="149" t="s">
        <v>375</v>
      </c>
    </row>
    <row r="197" spans="1:65" s="2" customFormat="1" ht="16.5" customHeight="1">
      <c r="A197" s="29"/>
      <c r="B197" s="136"/>
      <c r="C197" s="137" t="s">
        <v>376</v>
      </c>
      <c r="D197" s="137" t="s">
        <v>116</v>
      </c>
      <c r="E197" s="138" t="s">
        <v>377</v>
      </c>
      <c r="F197" s="139" t="s">
        <v>378</v>
      </c>
      <c r="G197" s="140" t="s">
        <v>379</v>
      </c>
      <c r="H197" s="141">
        <v>1</v>
      </c>
      <c r="I197" s="142"/>
      <c r="J197" s="143">
        <f>ROUND(I197*H197,2)</f>
        <v>0</v>
      </c>
      <c r="K197" s="144"/>
      <c r="L197" s="30"/>
      <c r="M197" s="162" t="s">
        <v>1</v>
      </c>
      <c r="N197" s="163" t="s">
        <v>38</v>
      </c>
      <c r="O197" s="164"/>
      <c r="P197" s="165">
        <f>O197*H197</f>
        <v>0</v>
      </c>
      <c r="Q197" s="165">
        <v>0</v>
      </c>
      <c r="R197" s="165">
        <f>Q197*H197</f>
        <v>0</v>
      </c>
      <c r="S197" s="165">
        <v>0</v>
      </c>
      <c r="T197" s="166">
        <f>S197*H197</f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49" t="s">
        <v>120</v>
      </c>
      <c r="AT197" s="149" t="s">
        <v>116</v>
      </c>
      <c r="AU197" s="149" t="s">
        <v>80</v>
      </c>
      <c r="AY197" s="14" t="s">
        <v>114</v>
      </c>
      <c r="BE197" s="150">
        <f>IF(N197="základní",J197,0)</f>
        <v>0</v>
      </c>
      <c r="BF197" s="150">
        <f>IF(N197="snížená",J197,0)</f>
        <v>0</v>
      </c>
      <c r="BG197" s="150">
        <f>IF(N197="zákl. přenesená",J197,0)</f>
        <v>0</v>
      </c>
      <c r="BH197" s="150">
        <f>IF(N197="sníž. přenesená",J197,0)</f>
        <v>0</v>
      </c>
      <c r="BI197" s="150">
        <f>IF(N197="nulová",J197,0)</f>
        <v>0</v>
      </c>
      <c r="BJ197" s="14" t="s">
        <v>78</v>
      </c>
      <c r="BK197" s="150">
        <f>ROUND(I197*H197,2)</f>
        <v>0</v>
      </c>
      <c r="BL197" s="14" t="s">
        <v>120</v>
      </c>
      <c r="BM197" s="149" t="s">
        <v>380</v>
      </c>
    </row>
    <row r="198" spans="1:65" s="2" customFormat="1" ht="6.9" customHeight="1">
      <c r="A198" s="29"/>
      <c r="B198" s="44"/>
      <c r="C198" s="45"/>
      <c r="D198" s="45"/>
      <c r="E198" s="45"/>
      <c r="F198" s="45"/>
      <c r="G198" s="45"/>
      <c r="H198" s="45"/>
      <c r="I198" s="45"/>
      <c r="J198" s="45"/>
      <c r="K198" s="45"/>
      <c r="L198" s="30"/>
      <c r="M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</row>
  </sheetData>
  <autoFilter ref="C123:K197" xr:uid="{00000000-0009-0000-0000-000001000000}"/>
  <mergeCells count="6">
    <mergeCell ref="L2:V2"/>
    <mergeCell ref="E7:H7"/>
    <mergeCell ref="E16:H16"/>
    <mergeCell ref="E25:H25"/>
    <mergeCell ref="E85:H85"/>
    <mergeCell ref="E116:H116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2384-AK1 - V Jezírkách, T...</vt:lpstr>
      <vt:lpstr>'2384-AK1 - V Jezírkách, T...'!Názvy_tisku</vt:lpstr>
      <vt:lpstr>'Rekapitulace stavby'!Názvy_tisku</vt:lpstr>
      <vt:lpstr>'2384-AK1 - V Jezírkách, T...'!Oblast_tisku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Sobol</dc:creator>
  <cp:lastModifiedBy>nemeckova</cp:lastModifiedBy>
  <dcterms:created xsi:type="dcterms:W3CDTF">2024-04-05T09:08:21Z</dcterms:created>
  <dcterms:modified xsi:type="dcterms:W3CDTF">2024-04-07T17:12:44Z</dcterms:modified>
</cp:coreProperties>
</file>