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1 - zpevněné plochy" sheetId="2" r:id="rId2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'1 - zpevněné plochy'!$C$122:$K$242</definedName>
    <definedName name="_xlnm.Print_Area" localSheetId="1">'1 - zpevněné plochy'!$C$4:$J$76,'1 - zpevněné plochy'!$C$82:$J$104,'1 - zpevněné plochy'!$C$110:$J$242</definedName>
    <definedName name="_xlnm.Print_Titles" localSheetId="1">'1 - zpevněné plochy'!$122:$122</definedName>
  </definedNames>
  <calcPr/>
</workbook>
</file>

<file path=xl/calcChain.xml><?xml version="1.0" encoding="utf-8"?>
<calcChain xmlns="http://schemas.openxmlformats.org/spreadsheetml/2006/main">
  <c i="2" l="1" r="J37"/>
  <c r="J36"/>
  <c i="1" r="AY95"/>
  <c i="2" r="J35"/>
  <c i="1" r="AX95"/>
  <c i="2" r="BI242"/>
  <c r="BH242"/>
  <c r="BG242"/>
  <c r="BF242"/>
  <c r="T242"/>
  <c r="R242"/>
  <c r="P242"/>
  <c r="BI241"/>
  <c r="BH241"/>
  <c r="BG241"/>
  <c r="BF241"/>
  <c r="T241"/>
  <c r="R241"/>
  <c r="P241"/>
  <c r="BI240"/>
  <c r="BH240"/>
  <c r="BG240"/>
  <c r="BF240"/>
  <c r="T240"/>
  <c r="R240"/>
  <c r="P240"/>
  <c r="BI239"/>
  <c r="BH239"/>
  <c r="BG239"/>
  <c r="BF239"/>
  <c r="T239"/>
  <c r="R239"/>
  <c r="P239"/>
  <c r="BI238"/>
  <c r="BH238"/>
  <c r="BG238"/>
  <c r="BF238"/>
  <c r="T238"/>
  <c r="R238"/>
  <c r="P238"/>
  <c r="BI237"/>
  <c r="BH237"/>
  <c r="BG237"/>
  <c r="BF237"/>
  <c r="T237"/>
  <c r="R237"/>
  <c r="P237"/>
  <c r="BI236"/>
  <c r="BH236"/>
  <c r="BG236"/>
  <c r="BF236"/>
  <c r="T236"/>
  <c r="R236"/>
  <c r="P236"/>
  <c r="BI235"/>
  <c r="BH235"/>
  <c r="BG235"/>
  <c r="BF235"/>
  <c r="T235"/>
  <c r="R235"/>
  <c r="P235"/>
  <c r="BI233"/>
  <c r="BH233"/>
  <c r="BG233"/>
  <c r="BF233"/>
  <c r="T233"/>
  <c r="T232"/>
  <c r="R233"/>
  <c r="R232"/>
  <c r="P233"/>
  <c r="P232"/>
  <c r="BI230"/>
  <c r="BH230"/>
  <c r="BG230"/>
  <c r="BF230"/>
  <c r="T230"/>
  <c r="R230"/>
  <c r="P230"/>
  <c r="BI228"/>
  <c r="BH228"/>
  <c r="BG228"/>
  <c r="BF228"/>
  <c r="T228"/>
  <c r="R228"/>
  <c r="P228"/>
  <c r="BI226"/>
  <c r="BH226"/>
  <c r="BG226"/>
  <c r="BF226"/>
  <c r="T226"/>
  <c r="R226"/>
  <c r="P226"/>
  <c r="BI224"/>
  <c r="BH224"/>
  <c r="BG224"/>
  <c r="BF224"/>
  <c r="T224"/>
  <c r="R224"/>
  <c r="P224"/>
  <c r="BI222"/>
  <c r="BH222"/>
  <c r="BG222"/>
  <c r="BF222"/>
  <c r="T222"/>
  <c r="R222"/>
  <c r="P222"/>
  <c r="BI220"/>
  <c r="BH220"/>
  <c r="BG220"/>
  <c r="BF220"/>
  <c r="T220"/>
  <c r="R220"/>
  <c r="P220"/>
  <c r="BI218"/>
  <c r="BH218"/>
  <c r="BG218"/>
  <c r="BF218"/>
  <c r="T218"/>
  <c r="R218"/>
  <c r="P218"/>
  <c r="BI216"/>
  <c r="BH216"/>
  <c r="BG216"/>
  <c r="BF216"/>
  <c r="T216"/>
  <c r="R216"/>
  <c r="P216"/>
  <c r="BI214"/>
  <c r="BH214"/>
  <c r="BG214"/>
  <c r="BF214"/>
  <c r="T214"/>
  <c r="R214"/>
  <c r="P214"/>
  <c r="BI212"/>
  <c r="BH212"/>
  <c r="BG212"/>
  <c r="BF212"/>
  <c r="T212"/>
  <c r="R212"/>
  <c r="P212"/>
  <c r="BI211"/>
  <c r="BH211"/>
  <c r="BG211"/>
  <c r="BF211"/>
  <c r="T211"/>
  <c r="R211"/>
  <c r="P211"/>
  <c r="BI209"/>
  <c r="BH209"/>
  <c r="BG209"/>
  <c r="BF209"/>
  <c r="T209"/>
  <c r="R209"/>
  <c r="P209"/>
  <c r="BI206"/>
  <c r="BH206"/>
  <c r="BG206"/>
  <c r="BF206"/>
  <c r="T206"/>
  <c r="R206"/>
  <c r="P206"/>
  <c r="BI204"/>
  <c r="BH204"/>
  <c r="BG204"/>
  <c r="BF204"/>
  <c r="T204"/>
  <c r="R204"/>
  <c r="P204"/>
  <c r="BI202"/>
  <c r="BH202"/>
  <c r="BG202"/>
  <c r="BF202"/>
  <c r="T202"/>
  <c r="R202"/>
  <c r="P202"/>
  <c r="BI200"/>
  <c r="BH200"/>
  <c r="BG200"/>
  <c r="BF200"/>
  <c r="T200"/>
  <c r="R200"/>
  <c r="P200"/>
  <c r="BI198"/>
  <c r="BH198"/>
  <c r="BG198"/>
  <c r="BF198"/>
  <c r="T198"/>
  <c r="R198"/>
  <c r="P198"/>
  <c r="BI196"/>
  <c r="BH196"/>
  <c r="BG196"/>
  <c r="BF196"/>
  <c r="T196"/>
  <c r="R196"/>
  <c r="P196"/>
  <c r="BI195"/>
  <c r="BH195"/>
  <c r="BG195"/>
  <c r="BF195"/>
  <c r="T195"/>
  <c r="R195"/>
  <c r="P195"/>
  <c r="BI194"/>
  <c r="BH194"/>
  <c r="BG194"/>
  <c r="BF194"/>
  <c r="T194"/>
  <c r="R194"/>
  <c r="P194"/>
  <c r="BI193"/>
  <c r="BH193"/>
  <c r="BG193"/>
  <c r="BF193"/>
  <c r="T193"/>
  <c r="R193"/>
  <c r="P193"/>
  <c r="BI192"/>
  <c r="BH192"/>
  <c r="BG192"/>
  <c r="BF192"/>
  <c r="T192"/>
  <c r="R192"/>
  <c r="P192"/>
  <c r="BI191"/>
  <c r="BH191"/>
  <c r="BG191"/>
  <c r="BF191"/>
  <c r="T191"/>
  <c r="R191"/>
  <c r="P191"/>
  <c r="BI190"/>
  <c r="BH190"/>
  <c r="BG190"/>
  <c r="BF190"/>
  <c r="T190"/>
  <c r="R190"/>
  <c r="P190"/>
  <c r="BI189"/>
  <c r="BH189"/>
  <c r="BG189"/>
  <c r="BF189"/>
  <c r="T189"/>
  <c r="R189"/>
  <c r="P189"/>
  <c r="BI188"/>
  <c r="BH188"/>
  <c r="BG188"/>
  <c r="BF188"/>
  <c r="T188"/>
  <c r="R188"/>
  <c r="P188"/>
  <c r="BI185"/>
  <c r="BH185"/>
  <c r="BG185"/>
  <c r="BF185"/>
  <c r="T185"/>
  <c r="R185"/>
  <c r="P185"/>
  <c r="BI183"/>
  <c r="BH183"/>
  <c r="BG183"/>
  <c r="BF183"/>
  <c r="T183"/>
  <c r="R183"/>
  <c r="P183"/>
  <c r="BI181"/>
  <c r="BH181"/>
  <c r="BG181"/>
  <c r="BF181"/>
  <c r="T181"/>
  <c r="R181"/>
  <c r="P181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1"/>
  <c r="BH171"/>
  <c r="BG171"/>
  <c r="BF171"/>
  <c r="T171"/>
  <c r="R171"/>
  <c r="P171"/>
  <c r="BI169"/>
  <c r="BH169"/>
  <c r="BG169"/>
  <c r="BF169"/>
  <c r="T169"/>
  <c r="R169"/>
  <c r="P169"/>
  <c r="BI167"/>
  <c r="BH167"/>
  <c r="BG167"/>
  <c r="BF167"/>
  <c r="T167"/>
  <c r="R167"/>
  <c r="P167"/>
  <c r="BI165"/>
  <c r="BH165"/>
  <c r="BG165"/>
  <c r="BF165"/>
  <c r="T165"/>
  <c r="R165"/>
  <c r="P165"/>
  <c r="BI163"/>
  <c r="BH163"/>
  <c r="BG163"/>
  <c r="BF163"/>
  <c r="T163"/>
  <c r="R163"/>
  <c r="P163"/>
  <c r="BI160"/>
  <c r="BH160"/>
  <c r="BG160"/>
  <c r="BF160"/>
  <c r="T160"/>
  <c r="R160"/>
  <c r="P160"/>
  <c r="BI158"/>
  <c r="BH158"/>
  <c r="BG158"/>
  <c r="BF158"/>
  <c r="T158"/>
  <c r="R158"/>
  <c r="P158"/>
  <c r="BI155"/>
  <c r="BH155"/>
  <c r="BG155"/>
  <c r="BF155"/>
  <c r="T155"/>
  <c r="R155"/>
  <c r="P155"/>
  <c r="BI153"/>
  <c r="BH153"/>
  <c r="BG153"/>
  <c r="BF153"/>
  <c r="T153"/>
  <c r="R153"/>
  <c r="P153"/>
  <c r="BI151"/>
  <c r="BH151"/>
  <c r="BG151"/>
  <c r="BF151"/>
  <c r="T151"/>
  <c r="R151"/>
  <c r="P151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BI138"/>
  <c r="BH138"/>
  <c r="BG138"/>
  <c r="BF138"/>
  <c r="T138"/>
  <c r="R138"/>
  <c r="P138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8"/>
  <c r="BH128"/>
  <c r="BG128"/>
  <c r="BF128"/>
  <c r="T128"/>
  <c r="R128"/>
  <c r="P128"/>
  <c r="BI126"/>
  <c r="BH126"/>
  <c r="BG126"/>
  <c r="BF126"/>
  <c r="T126"/>
  <c r="R126"/>
  <c r="P126"/>
  <c r="F117"/>
  <c r="E115"/>
  <c r="F89"/>
  <c r="E87"/>
  <c r="J24"/>
  <c r="E24"/>
  <c r="J92"/>
  <c r="J23"/>
  <c r="J21"/>
  <c r="E21"/>
  <c r="J91"/>
  <c r="J20"/>
  <c r="J18"/>
  <c r="E18"/>
  <c r="F92"/>
  <c r="J17"/>
  <c r="J15"/>
  <c r="E15"/>
  <c r="F119"/>
  <c r="J14"/>
  <c r="J12"/>
  <c r="J117"/>
  <c r="E7"/>
  <c r="E85"/>
  <c i="1" r="L90"/>
  <c r="AM90"/>
  <c r="AM89"/>
  <c r="L89"/>
  <c r="AM87"/>
  <c r="L87"/>
  <c r="L85"/>
  <c r="L84"/>
  <c i="2" r="J216"/>
  <c r="BK240"/>
  <c r="J240"/>
  <c r="BK239"/>
  <c r="J239"/>
  <c r="BK238"/>
  <c r="J238"/>
  <c r="BK237"/>
  <c r="J237"/>
  <c r="BK236"/>
  <c r="J236"/>
  <c r="BK235"/>
  <c r="J235"/>
  <c r="BK233"/>
  <c r="J230"/>
  <c r="BK228"/>
  <c r="BK163"/>
  <c r="BK155"/>
  <c r="BK153"/>
  <c r="BK151"/>
  <c r="J149"/>
  <c r="J145"/>
  <c r="J134"/>
  <c r="J126"/>
  <c r="BK214"/>
  <c r="BK212"/>
  <c r="J212"/>
  <c r="BK211"/>
  <c r="J211"/>
  <c r="BK209"/>
  <c r="J209"/>
  <c r="BK206"/>
  <c r="J206"/>
  <c r="BK204"/>
  <c r="J204"/>
  <c r="BK202"/>
  <c r="J202"/>
  <c r="BK200"/>
  <c r="J200"/>
  <c r="BK198"/>
  <c r="J198"/>
  <c r="BK196"/>
  <c r="J196"/>
  <c r="BK195"/>
  <c r="J195"/>
  <c r="BK194"/>
  <c r="J194"/>
  <c r="BK193"/>
  <c r="J193"/>
  <c r="BK192"/>
  <c r="J192"/>
  <c r="BK191"/>
  <c r="J191"/>
  <c r="BK190"/>
  <c r="J190"/>
  <c r="BK189"/>
  <c r="J189"/>
  <c r="BK188"/>
  <c r="J188"/>
  <c r="BK185"/>
  <c r="J185"/>
  <c r="BK183"/>
  <c r="J183"/>
  <c r="BK181"/>
  <c r="J179"/>
  <c r="BK177"/>
  <c r="J171"/>
  <c r="BK160"/>
  <c i="1" r="AS94"/>
  <c i="2" r="BK230"/>
  <c r="J175"/>
  <c r="BK169"/>
  <c r="BK167"/>
  <c r="J160"/>
  <c r="BK158"/>
  <c r="BK134"/>
  <c r="BK171"/>
  <c r="J163"/>
  <c r="J155"/>
  <c r="J143"/>
  <c r="J181"/>
  <c r="BK175"/>
  <c r="J167"/>
  <c r="BK138"/>
  <c r="J136"/>
  <c r="BK131"/>
  <c r="J242"/>
  <c r="BK241"/>
  <c r="J241"/>
  <c r="BK173"/>
  <c r="J165"/>
  <c r="J147"/>
  <c r="J138"/>
  <c r="J132"/>
  <c r="J131"/>
  <c r="J128"/>
  <c r="BK126"/>
  <c r="J214"/>
  <c r="BK179"/>
  <c r="J177"/>
  <c r="J173"/>
  <c r="J169"/>
  <c r="BK165"/>
  <c r="J158"/>
  <c r="J151"/>
  <c r="BK149"/>
  <c r="BK147"/>
  <c r="BK145"/>
  <c r="BK136"/>
  <c r="BK132"/>
  <c r="J130"/>
  <c r="BK242"/>
  <c r="J233"/>
  <c r="J228"/>
  <c r="J226"/>
  <c r="BK224"/>
  <c r="BK222"/>
  <c r="J222"/>
  <c r="BK220"/>
  <c r="J220"/>
  <c r="BK218"/>
  <c r="J218"/>
  <c r="BK216"/>
  <c r="BK128"/>
  <c r="BK226"/>
  <c r="J224"/>
  <c r="J153"/>
  <c r="BK143"/>
  <c r="BK130"/>
  <c l="1" r="T162"/>
  <c r="P223"/>
  <c r="T125"/>
  <c r="T124"/>
  <c r="T123"/>
  <c r="R223"/>
  <c r="T223"/>
  <c r="R125"/>
  <c r="R124"/>
  <c r="R123"/>
  <c r="BK162"/>
  <c r="J162"/>
  <c r="J99"/>
  <c r="P234"/>
  <c r="BK187"/>
  <c r="J187"/>
  <c r="J100"/>
  <c r="P125"/>
  <c r="BK223"/>
  <c r="J223"/>
  <c r="J101"/>
  <c r="R162"/>
  <c r="BK234"/>
  <c r="J234"/>
  <c r="J103"/>
  <c r="R234"/>
  <c r="R187"/>
  <c r="P162"/>
  <c r="T187"/>
  <c r="P187"/>
  <c r="BK125"/>
  <c r="J125"/>
  <c r="J98"/>
  <c r="T234"/>
  <c r="J89"/>
  <c r="J119"/>
  <c r="BE158"/>
  <c r="BE224"/>
  <c r="BE241"/>
  <c r="J120"/>
  <c r="BE130"/>
  <c r="BE216"/>
  <c r="BE218"/>
  <c r="BE220"/>
  <c r="BE222"/>
  <c r="BE226"/>
  <c r="BE228"/>
  <c r="BE211"/>
  <c r="BE153"/>
  <c r="BE160"/>
  <c r="BE171"/>
  <c r="BE175"/>
  <c r="BE242"/>
  <c r="BK232"/>
  <c r="J232"/>
  <c r="J102"/>
  <c r="BE134"/>
  <c r="BE143"/>
  <c r="BE149"/>
  <c r="BE132"/>
  <c r="BE151"/>
  <c r="BE155"/>
  <c r="F91"/>
  <c r="E113"/>
  <c r="F120"/>
  <c r="BE126"/>
  <c r="BE128"/>
  <c r="BE147"/>
  <c r="BE131"/>
  <c r="BE145"/>
  <c r="BE163"/>
  <c r="BE165"/>
  <c r="BE173"/>
  <c r="BE136"/>
  <c r="BE169"/>
  <c r="BE177"/>
  <c r="BE179"/>
  <c r="BE181"/>
  <c r="BE183"/>
  <c r="BE185"/>
  <c r="BE188"/>
  <c r="BE189"/>
  <c r="BE190"/>
  <c r="BE191"/>
  <c r="BE192"/>
  <c r="BE193"/>
  <c r="BE194"/>
  <c r="BE195"/>
  <c r="BE196"/>
  <c r="BE198"/>
  <c r="BE200"/>
  <c r="BE202"/>
  <c r="BE204"/>
  <c r="BE206"/>
  <c r="BE209"/>
  <c r="BE212"/>
  <c r="BE138"/>
  <c r="BE167"/>
  <c r="BE230"/>
  <c r="BE233"/>
  <c r="BE235"/>
  <c r="BE236"/>
  <c r="BE237"/>
  <c r="BE238"/>
  <c r="BE239"/>
  <c r="BE240"/>
  <c r="BE214"/>
  <c r="F35"/>
  <c i="1" r="BB95"/>
  <c r="BB94"/>
  <c r="W31"/>
  <c i="2" r="J34"/>
  <c i="1" r="AW95"/>
  <c i="2" r="F34"/>
  <c i="1" r="BA95"/>
  <c r="BA94"/>
  <c r="W30"/>
  <c i="2" r="F37"/>
  <c i="1" r="BD95"/>
  <c r="BD94"/>
  <c r="W33"/>
  <c i="2" r="F36"/>
  <c i="1" r="BC95"/>
  <c r="BC94"/>
  <c r="W32"/>
  <c i="2" l="1" r="P124"/>
  <c r="P123"/>
  <c i="1" r="AU95"/>
  <c i="2" r="BK124"/>
  <c r="J124"/>
  <c r="J97"/>
  <c i="1" r="AU94"/>
  <c r="AY94"/>
  <c i="2" r="F33"/>
  <c i="1" r="AZ95"/>
  <c r="AZ94"/>
  <c r="W29"/>
  <c r="AW94"/>
  <c r="AK30"/>
  <c i="2" r="J33"/>
  <c i="1" r="AV95"/>
  <c r="AT95"/>
  <c r="AX94"/>
  <c i="2" l="1" r="BK123"/>
  <c r="J123"/>
  <c r="J96"/>
  <c i="1" r="AV94"/>
  <c r="AK29"/>
  <c l="1" r="AT94"/>
  <c i="2" r="J30"/>
  <c i="1" r="AG95"/>
  <c r="AG94"/>
  <c r="AN94"/>
  <c l="1" r="AN95"/>
  <c i="2" r="J39"/>
  <c i="1" r="AK26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<sst xmlns="http://schemas.openxmlformats.org/spreadsheetml/2006/main">
  <si>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</si>
  <si>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</si>
  <si>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</si>
  <si>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</si>
  <si>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</si>
  <si>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{16bdf72e-4d66-4fe7-825f-39f4e4b5dbfa}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</si>
  <si>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</si>
  <si>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</si>
  <si>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</si>
  <si>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</si>
  <si>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</si>
  <si>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</si>
  <si>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</si>
  <si>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</si>
  <si>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MUPODEBRADY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</si>
  <si>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</si>
  <si>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</si>
  <si>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Stavební úpravy místní komunikace v ul. U Bažantnice, Poděbrady</t>
  </si>
  <si>
    <t>KSO:</t>
  </si>
  <si>
    <t>CC-CZ:</t>
  </si>
  <si>
    <t>Místo:</t>
  </si>
  <si>
    <t xml:space="preserve"> </t>
  </si>
  <si>
    <t>Datum:</t>
  </si>
  <si>
    <t>17. 1. 2026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</si>
  <si>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</si>
  <si>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</si>
  <si>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</si>
  <si>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</si>
  <si>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</si>
  <si>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</si>
  <si>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</si>
  <si>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</si>
  <si>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</si>
  <si>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</si>
  <si>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</si>
  <si>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</si>
  <si>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</si>
  <si>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</si>
  <si>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</si>
  <si>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</si>
  <si>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</si>
  <si>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</si>
  <si>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</si>
  <si>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</si>
  <si>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</si>
  <si>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</si>
  <si>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</si>
  <si>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</si>
  <si>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</si>
  <si>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</si>
  <si>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</si>
  <si>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</si>
  <si>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</si>
  <si>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</si>
  <si>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</si>
  <si>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</si>
  <si>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</si>
  <si>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</si>
  <si>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</si>
  <si>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</si>
  <si>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</si>
  <si>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</si>
  <si>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</si>
  <si>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</si>
  <si>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</si>
  <si>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</si>
  <si>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</si>
  <si>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</si>
  <si>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</si>
  <si>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</si>
  <si>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</si>
  <si>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</si>
  <si>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</si>
  <si>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</si>
  <si>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</si>
  <si>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</si>
  <si>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</si>
  <si>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</si>
  <si>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1</t>
  </si>
  <si>
    <t>zpevněné plochy</t>
  </si>
  <si>
    <t>STA</t>
  </si>
  <si>
    <t>{d284ee43-ade0-4731-a2be-96a7f43723a9}</t>
  </si>
  <si>
    <t>2</t>
  </si>
  <si>
    <t>KRYCÍ LIST SOUPISU PRACÍ</t>
  </si>
  <si>
    <t>Objekt:</t>
  </si>
  <si>
    <t>1 - zpevněné plochy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</si>
  <si>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</si>
  <si>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</si>
  <si>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</si>
  <si>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</si>
  <si>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</si>
  <si>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</si>
  <si>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</si>
  <si>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5 - Komunikace pozemní</t>
  </si>
  <si>
    <t xml:space="preserve">    9 - Ostatní konstrukce a práce-bourání</t>
  </si>
  <si>
    <t xml:space="preserve">    997 - Přesun sutě</t>
  </si>
  <si>
    <t xml:space="preserve">    998 - Přesun hmot</t>
  </si>
  <si>
    <t xml:space="preserve">    OST - VRN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</si>
  <si>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</si>
  <si>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</si>
  <si>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</si>
  <si>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</si>
  <si>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</si>
  <si>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</si>
  <si>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</si>
  <si>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</si>
  <si>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</si>
  <si>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</si>
  <si>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</si>
  <si>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</si>
  <si>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</si>
  <si>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</si>
  <si>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</si>
  <si>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</si>
  <si>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</si>
  <si>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</si>
  <si>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111251101</t>
  </si>
  <si>
    <t>Odstranění křovin a stromů průměru kmene do 100 mm i s kořeny sklonu terénu do 1:5 z celkové plochy do 100 m2 strojně vč. likvidace</t>
  </si>
  <si>
    <t>m2</t>
  </si>
  <si>
    <t>4</t>
  </si>
  <si>
    <t>-1886734432</t>
  </si>
  <si>
    <t>VV</t>
  </si>
  <si>
    <t>60+20+60</t>
  </si>
  <si>
    <t>111301111</t>
  </si>
  <si>
    <t>Sejmutí drnu tl do 100 mm s přemístěním do 50 m nebo naložením na dopravní prostředek</t>
  </si>
  <si>
    <t>-920752624</t>
  </si>
  <si>
    <t>"terénní úpravy" 470*4,0</t>
  </si>
  <si>
    <t>3</t>
  </si>
  <si>
    <t>112151114</t>
  </si>
  <si>
    <t>Směrové kácení stromů s rozřezáním a odvětvením D kmene přes 400 do 500 mm vč. likvidace</t>
  </si>
  <si>
    <t>kus</t>
  </si>
  <si>
    <t>-1229168203</t>
  </si>
  <si>
    <t>112201114</t>
  </si>
  <si>
    <t>Odstranění pařezů D přes 0,4 do 0,5 m v rovině a svahu do 1:5 s odklizením do 20 m a zasypáním jámy vč. likvidace</t>
  </si>
  <si>
    <t>1358281029</t>
  </si>
  <si>
    <t>5</t>
  </si>
  <si>
    <t>113202111</t>
  </si>
  <si>
    <t>Vytrhání obrub krajníků obrubníků stojatých</t>
  </si>
  <si>
    <t>m</t>
  </si>
  <si>
    <t>-1327010063</t>
  </si>
  <si>
    <t>10</t>
  </si>
  <si>
    <t>6</t>
  </si>
  <si>
    <t>113203111</t>
  </si>
  <si>
    <t>Vytrhání obrub z dlažebních kostek</t>
  </si>
  <si>
    <t>-932010500</t>
  </si>
  <si>
    <t>944</t>
  </si>
  <si>
    <t>7</t>
  </si>
  <si>
    <t>132251103</t>
  </si>
  <si>
    <t>Hloubení rýh nezapažených š do 800 mm v hornině třídy těžitelnosti I skupiny 3 objem do 100 m3 strojně</t>
  </si>
  <si>
    <t>m3</t>
  </si>
  <si>
    <t>1121987981</t>
  </si>
  <si>
    <t>"výkop pro obruby" 954*0,4*0,35</t>
  </si>
  <si>
    <t>8</t>
  </si>
  <si>
    <t>162751117</t>
  </si>
  <si>
    <t>Vodorovné přemístění přes 9 000 do 10000 m výkopku/sypaniny z horniny třídy těžitelnosti I skupiny 1 až 3</t>
  </si>
  <si>
    <t>-1272112703</t>
  </si>
  <si>
    <t>"čištění příkopů" 954*0,5</t>
  </si>
  <si>
    <t>"sejmutí drnu" 470*4,0*0,05</t>
  </si>
  <si>
    <t>Součet</t>
  </si>
  <si>
    <t>9</t>
  </si>
  <si>
    <t>162751119</t>
  </si>
  <si>
    <t>Příplatek k vodorovnému přemístění výkopku/sypaniny z horniny třídy těžitelnosti I skupiny 1 až 3 ZKD 1000 m přes 10000 m</t>
  </si>
  <si>
    <t>-1818507453</t>
  </si>
  <si>
    <t>10*704,56</t>
  </si>
  <si>
    <t>167151111</t>
  </si>
  <si>
    <t>Nakládání výkopku z hornin třídy těžitelnosti I skupiny 1 až 3 přes 100 m3</t>
  </si>
  <si>
    <t>1539151505</t>
  </si>
  <si>
    <t>11</t>
  </si>
  <si>
    <t>171201231</t>
  </si>
  <si>
    <t>Poplatek za předání recyklačnímu zařízení zeminy a kamení kód odpadu 17 05 04</t>
  </si>
  <si>
    <t>t</t>
  </si>
  <si>
    <t>1435183916</t>
  </si>
  <si>
    <t>704,56*1,85</t>
  </si>
  <si>
    <t>171251201</t>
  </si>
  <si>
    <t>Uložení sypaniny na skládky nebo meziskládky</t>
  </si>
  <si>
    <t>-933403607</t>
  </si>
  <si>
    <t>704,56</t>
  </si>
  <si>
    <t>13</t>
  </si>
  <si>
    <t>181151311</t>
  </si>
  <si>
    <t>Plošná úprava terénu přes 500 m2 zemina skupiny 1 až 4 nerovnosti přes 50 do 100 mm v rovinně a svahu do 1:5</t>
  </si>
  <si>
    <t>-495672619</t>
  </si>
  <si>
    <t>14</t>
  </si>
  <si>
    <t>181451132</t>
  </si>
  <si>
    <t>Založení parkového trávníku výsevem pl přes 1000 m2 ve svahu přes 1:5 do 1:2</t>
  </si>
  <si>
    <t>599763134</t>
  </si>
  <si>
    <t>15</t>
  </si>
  <si>
    <t>M</t>
  </si>
  <si>
    <t>00572410</t>
  </si>
  <si>
    <t>osivo směs travní parková</t>
  </si>
  <si>
    <t>kg</t>
  </si>
  <si>
    <t>-2002980809</t>
  </si>
  <si>
    <t>1880*0,05 'Přepočtené koeficientem množství</t>
  </si>
  <si>
    <t>16</t>
  </si>
  <si>
    <t>181951112</t>
  </si>
  <si>
    <t>Úprava pláně v hornině třídy těžitelnosti I skupiny 1 až 3 se zhutněním strojně</t>
  </si>
  <si>
    <t>480564209</t>
  </si>
  <si>
    <t xml:space="preserve">"doplnění  u obruby" 954*0,35</t>
  </si>
  <si>
    <t>17</t>
  </si>
  <si>
    <t>182151111</t>
  </si>
  <si>
    <t>Svahování v zářezech v hornině třídy těžitelnosti I skupiny 1 až 3 strojně</t>
  </si>
  <si>
    <t>1338208757</t>
  </si>
  <si>
    <t>"čištění příkopů" 954*2,0</t>
  </si>
  <si>
    <t>Komunikace pozemní</t>
  </si>
  <si>
    <t>18</t>
  </si>
  <si>
    <t>565131111</t>
  </si>
  <si>
    <t>Vyrovnání povrchu dosavadních podkladů obalovaným kamenivem ACP tl 50 mm</t>
  </si>
  <si>
    <t>586296113</t>
  </si>
  <si>
    <t>"zpevněné plochy" 3320</t>
  </si>
  <si>
    <t>19</t>
  </si>
  <si>
    <t>567122114</t>
  </si>
  <si>
    <t>Podklad ze směsi stmelené cementem SC C 8/10 (KSC I) tl 150 mm</t>
  </si>
  <si>
    <t>483200983</t>
  </si>
  <si>
    <t>20</t>
  </si>
  <si>
    <t>567524231</t>
  </si>
  <si>
    <t>Recyklace vrstev za studena na místě RS CA - promísení s kamenivem a hydraulickým a asfaltovým pojivem tl od 150 do 200 mm pl přes 3000 m2</t>
  </si>
  <si>
    <t>810929195</t>
  </si>
  <si>
    <t>"recyklace za studena" 3320</t>
  </si>
  <si>
    <t>58344197</t>
  </si>
  <si>
    <t>štěrkodrť frakce 0/63</t>
  </si>
  <si>
    <t>-564521560</t>
  </si>
  <si>
    <t>"recyklace za studena" 3320*0,2*2,3*0,05</t>
  </si>
  <si>
    <t>22</t>
  </si>
  <si>
    <t>58522150</t>
  </si>
  <si>
    <t>cement portlandský směsný CEM II 32,5MPa</t>
  </si>
  <si>
    <t>-732195211</t>
  </si>
  <si>
    <t>"recyklace za studena" 3320*0,2*1,3*0,05</t>
  </si>
  <si>
    <t>23</t>
  </si>
  <si>
    <t>11162540</t>
  </si>
  <si>
    <t>emulze asfaltová obalovací pro použití za studena</t>
  </si>
  <si>
    <t>-345693658</t>
  </si>
  <si>
    <t>"recyklace za studena" 3320*0,2*1,2*0,03</t>
  </si>
  <si>
    <t>24</t>
  </si>
  <si>
    <t>569851111</t>
  </si>
  <si>
    <t>Zpevnění krajnic štěrkodrtí tl 150 mm</t>
  </si>
  <si>
    <t>-1990996571</t>
  </si>
  <si>
    <t>"krajnice" 480</t>
  </si>
  <si>
    <t>25</t>
  </si>
  <si>
    <t>569903311</t>
  </si>
  <si>
    <t>Zřízení zemních krajnic se zhutněním</t>
  </si>
  <si>
    <t>345571294</t>
  </si>
  <si>
    <t>"krajnice" 480*0,3</t>
  </si>
  <si>
    <t>26</t>
  </si>
  <si>
    <t>573191111</t>
  </si>
  <si>
    <t>Postřik infiltrační kationaktivní emulzí v množství 1 kg/m2</t>
  </si>
  <si>
    <t>1607101258</t>
  </si>
  <si>
    <t>27</t>
  </si>
  <si>
    <t>573231109</t>
  </si>
  <si>
    <t>Postřik živičný spojovací ze silniční emulze v množství 0,60 kg/m2</t>
  </si>
  <si>
    <t>-255794792</t>
  </si>
  <si>
    <t>28</t>
  </si>
  <si>
    <t>577134141</t>
  </si>
  <si>
    <t>Asfaltový beton vrstva obrusná ACO 11+ tl 40 mm š přes 3 m z modifikovaného asfaltu</t>
  </si>
  <si>
    <t>405702575</t>
  </si>
  <si>
    <t>29</t>
  </si>
  <si>
    <t>577135122</t>
  </si>
  <si>
    <t>Asfaltový beton vrstva ložní ACL 16 + tl 40 mm š přes 3 m z nemodifikovaného asfaltu</t>
  </si>
  <si>
    <t>-722819455</t>
  </si>
  <si>
    <t>Ostatní konstrukce a práce-bourání</t>
  </si>
  <si>
    <t>30</t>
  </si>
  <si>
    <t>899901992</t>
  </si>
  <si>
    <t>Posun stávající dopravní značky - komplet</t>
  </si>
  <si>
    <t>-579741457</t>
  </si>
  <si>
    <t>31</t>
  </si>
  <si>
    <t>914111111</t>
  </si>
  <si>
    <t>Montáž svislé dopravní značky do velikosti 1 m2 objímkami na sloupek nebo konzolu</t>
  </si>
  <si>
    <t>656654484</t>
  </si>
  <si>
    <t>32</t>
  </si>
  <si>
    <t>40445619</t>
  </si>
  <si>
    <t>zákazové, příkazové dopravní značky B20a 500mm</t>
  </si>
  <si>
    <t>-1968560232</t>
  </si>
  <si>
    <t>33</t>
  </si>
  <si>
    <t>914511112</t>
  </si>
  <si>
    <t>Montáž sloupku dopravních značek délky do 3,5 m s betonovým základem a patkou D 60 mm</t>
  </si>
  <si>
    <t>-1199321321</t>
  </si>
  <si>
    <t>34</t>
  </si>
  <si>
    <t>40445225</t>
  </si>
  <si>
    <t>sloupek pro dopravní značku Zn D 60mm v 3,5m</t>
  </si>
  <si>
    <t>92885232</t>
  </si>
  <si>
    <t>35</t>
  </si>
  <si>
    <t>40445240</t>
  </si>
  <si>
    <t>patka pro sloupek Al D 60mm</t>
  </si>
  <si>
    <t>-1252241467</t>
  </si>
  <si>
    <t>36</t>
  </si>
  <si>
    <t>40445256</t>
  </si>
  <si>
    <t>svorka upínací na sloupek dopravní značky D 60mm</t>
  </si>
  <si>
    <t>-1470674435</t>
  </si>
  <si>
    <t>37</t>
  </si>
  <si>
    <t>40445253</t>
  </si>
  <si>
    <t>víčko plastové na sloupek D 60mm</t>
  </si>
  <si>
    <t>1910393243</t>
  </si>
  <si>
    <t>38</t>
  </si>
  <si>
    <t>915111112</t>
  </si>
  <si>
    <t>Vodorovné dopravní značení dělící čáry souvislé š 125 mm retroreflexní bílá barva</t>
  </si>
  <si>
    <t>-389413472</t>
  </si>
  <si>
    <t>"V1a 0,125" 440</t>
  </si>
  <si>
    <t>39</t>
  </si>
  <si>
    <t>915111122</t>
  </si>
  <si>
    <t>Vodorovné dopravní značení dělící čáry přerušované š 125 mm retroreflexní bílá barva</t>
  </si>
  <si>
    <t>1483531159</t>
  </si>
  <si>
    <t>"V2b 3/1,5/0,125" 32</t>
  </si>
  <si>
    <t>40</t>
  </si>
  <si>
    <t>915121111</t>
  </si>
  <si>
    <t>Vodorovné dopravní značení vodící čáry souvislé š 250 mm základní bílá barva</t>
  </si>
  <si>
    <t>528515317</t>
  </si>
  <si>
    <t>"V4 0,25" 33,5</t>
  </si>
  <si>
    <t>41</t>
  </si>
  <si>
    <t>915121122</t>
  </si>
  <si>
    <t>Vodorovné dopravní značení vodící čáry přerušované š 250 mm retroreflexní bílá barva</t>
  </si>
  <si>
    <t>513493654</t>
  </si>
  <si>
    <t>"V4 0,5/0,5/0,25" 31,3</t>
  </si>
  <si>
    <t>42</t>
  </si>
  <si>
    <t>916131213</t>
  </si>
  <si>
    <t>Osazení silničního obrubníku betonového stojatého s boční opěrou do lože z betonu prostého</t>
  </si>
  <si>
    <t>1533207667</t>
  </si>
  <si>
    <t>"nové obruby" 954</t>
  </si>
  <si>
    <t>43</t>
  </si>
  <si>
    <t>59217031</t>
  </si>
  <si>
    <t>obrubník silniční betonový 1000x150x250mm</t>
  </si>
  <si>
    <t>-1996457594</t>
  </si>
  <si>
    <t>954*1,02 'Přepočtené koeficientem množství</t>
  </si>
  <si>
    <t>44</t>
  </si>
  <si>
    <t>916991121</t>
  </si>
  <si>
    <t>Lože pod obrubníky, krajníky nebo obruby z dlažebních kostek z betonu prostého C20/25 XF1</t>
  </si>
  <si>
    <t>1871053187</t>
  </si>
  <si>
    <t>"příplatek" 954*0,045</t>
  </si>
  <si>
    <t>45</t>
  </si>
  <si>
    <t>919441221</t>
  </si>
  <si>
    <t>Čelo propustku z lomového kamene pro propustek z trub DN 600 až 800</t>
  </si>
  <si>
    <t>-1767087741</t>
  </si>
  <si>
    <t>46</t>
  </si>
  <si>
    <t>919721299</t>
  </si>
  <si>
    <t xml:space="preserve">Geomříž pro vyztužení asfaltového povrchu ze skelných vláken-biaxiální skelná geomříž GG100 potažená bitumenem velikost oka 25x25 mm, s adhezní vrstvou vč. spojovacího postřiku 0,6 kg/m2-emulze TAC-P(E)-nutné provést special. firmou-komplet  </t>
  </si>
  <si>
    <t>-1730256842</t>
  </si>
  <si>
    <t>47</t>
  </si>
  <si>
    <t>919732211</t>
  </si>
  <si>
    <t>Styčná spára napojení nového živičného povrchu na stávající za tepla š 15 mm hl 25 mm s prořezáním</t>
  </si>
  <si>
    <t>832817000</t>
  </si>
  <si>
    <t>6,2+12,2+20,9</t>
  </si>
  <si>
    <t>48</t>
  </si>
  <si>
    <t>919735113</t>
  </si>
  <si>
    <t>Řezání stávajícího živičného krytu hl přes 100 do 150 mm</t>
  </si>
  <si>
    <t>1975699954</t>
  </si>
  <si>
    <t>49</t>
  </si>
  <si>
    <t>938902113</t>
  </si>
  <si>
    <t>Čištění příkopů komunikací příkopovým rypadlem objem nánosu přes 0,3 do 0,5 m3/m</t>
  </si>
  <si>
    <t>-478811584</t>
  </si>
  <si>
    <t>"čištění příkopů" 954</t>
  </si>
  <si>
    <t>50</t>
  </si>
  <si>
    <t>938902442</t>
  </si>
  <si>
    <t>Čištění propustků strojně tlakovou vodou D přes 500 do 1000 mm při tl nánosu přes 75% DN</t>
  </si>
  <si>
    <t>-862364822</t>
  </si>
  <si>
    <t>51</t>
  </si>
  <si>
    <t>966008311</t>
  </si>
  <si>
    <t>Bourání čela trubního propustku z betonu železového</t>
  </si>
  <si>
    <t>-1692890931</t>
  </si>
  <si>
    <t>997</t>
  </si>
  <si>
    <t>Přesun sutě</t>
  </si>
  <si>
    <t>52</t>
  </si>
  <si>
    <t>997221561</t>
  </si>
  <si>
    <t>Vodorovná doprava suti z kusových materiálů do 1 km</t>
  </si>
  <si>
    <t>762243637</t>
  </si>
  <si>
    <t>2,05+108,56</t>
  </si>
  <si>
    <t>53</t>
  </si>
  <si>
    <t>997221569</t>
  </si>
  <si>
    <t>Příplatek ZKD 1 km u vodorovné dopravy suti z kusových materiálů</t>
  </si>
  <si>
    <t>-1494225335</t>
  </si>
  <si>
    <t>19*110,61</t>
  </si>
  <si>
    <t>54</t>
  </si>
  <si>
    <t>997221861</t>
  </si>
  <si>
    <t>Poplatek za uložení na recyklační skládce (skládkovné) stavebního odpadu z prostého betonu pod kódem 17 01 01</t>
  </si>
  <si>
    <t>1028932552</t>
  </si>
  <si>
    <t>2,05</t>
  </si>
  <si>
    <t>55</t>
  </si>
  <si>
    <t>997221873</t>
  </si>
  <si>
    <t>Poplatek za uložení na recyklační skládce (skládkovné) stavebního odpadu zeminy a kamení zatříděného do Katalogu odpadů pod kódem 17 05 04</t>
  </si>
  <si>
    <t>453029343</t>
  </si>
  <si>
    <t>108,56</t>
  </si>
  <si>
    <t>998</t>
  </si>
  <si>
    <t>Přesun hmot</t>
  </si>
  <si>
    <t>56</t>
  </si>
  <si>
    <t>998225111</t>
  </si>
  <si>
    <t>Přesun hmot pro pozemní komunikace s krytem z kamene, monolitickým betonovým nebo živičným</t>
  </si>
  <si>
    <t>1433668465</t>
  </si>
  <si>
    <t>OST</t>
  </si>
  <si>
    <t>VRN</t>
  </si>
  <si>
    <t>57</t>
  </si>
  <si>
    <t>99911</t>
  </si>
  <si>
    <t>Vytyčení inženýrských sítí</t>
  </si>
  <si>
    <t>kpl</t>
  </si>
  <si>
    <t>512</t>
  </si>
  <si>
    <t>471109959</t>
  </si>
  <si>
    <t>58</t>
  </si>
  <si>
    <t>99921</t>
  </si>
  <si>
    <t>Přechodné dopravní opatření - DIO během výstavby</t>
  </si>
  <si>
    <t>136005859</t>
  </si>
  <si>
    <t>59</t>
  </si>
  <si>
    <t>99931</t>
  </si>
  <si>
    <t>Zařízení staveniště</t>
  </si>
  <si>
    <t>-804619680</t>
  </si>
  <si>
    <t>60</t>
  </si>
  <si>
    <t>99941</t>
  </si>
  <si>
    <t>Geodetické práce - před zahájením stavby</t>
  </si>
  <si>
    <t>-733455221</t>
  </si>
  <si>
    <t>61</t>
  </si>
  <si>
    <t>99942</t>
  </si>
  <si>
    <t>Geodetické práce - v průběhu stavby</t>
  </si>
  <si>
    <t>830844796</t>
  </si>
  <si>
    <t>62</t>
  </si>
  <si>
    <t>99943</t>
  </si>
  <si>
    <t>Geodetické práce - po dokončení - geodetická dokumentace skutečného provedení, geodetické zaměření</t>
  </si>
  <si>
    <t>1555569779</t>
  </si>
  <si>
    <t>63</t>
  </si>
  <si>
    <t>99961</t>
  </si>
  <si>
    <t>Zajištění všech zkoušek a dokladů k řádnému předání stavby</t>
  </si>
  <si>
    <t>1313801086</t>
  </si>
  <si>
    <t>64</t>
  </si>
  <si>
    <t>99971</t>
  </si>
  <si>
    <t>Fotodokumentace vč. zprávy o průběhu provádění díla</t>
  </si>
  <si>
    <t>-1441114122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</si>
</sst>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6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6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7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left"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2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1" fillId="0" borderId="12" xfId="0" applyNumberFormat="1" applyFont="1" applyBorder="1" applyAlignment="1" applyProtection="1"/>
    <xf numFmtId="166" fontId="31" fillId="0" borderId="13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3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4" fillId="0" borderId="22" xfId="0" applyFont="1" applyBorder="1" applyAlignment="1" applyProtection="1">
      <alignment horizontal="center" vertical="center"/>
    </xf>
    <xf numFmtId="49" fontId="34" fillId="0" borderId="22" xfId="0" applyNumberFormat="1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center" vertical="center" wrapText="1"/>
    </xf>
    <xf numFmtId="167" fontId="34" fillId="0" borderId="22" xfId="0" applyNumberFormat="1" applyFont="1" applyBorder="1" applyAlignment="1" applyProtection="1">
      <alignment vertical="center"/>
    </xf>
    <xf numFmtId="4" fontId="34" fillId="2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</xf>
    <xf numFmtId="0" fontId="35" fillId="0" borderId="22" xfId="0" applyFont="1" applyBorder="1" applyAlignment="1" applyProtection="1">
      <alignment vertical="center"/>
    </xf>
    <xf numFmtId="0" fontId="35" fillId="0" borderId="3" xfId="0" applyFont="1" applyBorder="1" applyAlignment="1">
      <alignment vertical="center"/>
    </xf>
    <xf numFmtId="0" fontId="34" fillId="2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 applyProtection="1">
      <alignment horizontal="center" vertical="center"/>
    </xf>
    <xf numFmtId="0" fontId="22" fillId="2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2" fillId="0" borderId="20" xfId="0" applyNumberFormat="1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jpg" /><Relationship Id="rId2" Type="http://schemas.openxmlformats.org/officeDocument/2006/relationships/image" Target="../media/image2.jpg" /><Relationship Id="rId3" Type="http://schemas.openxmlformats.org/officeDocument/2006/relationships/hyperlink" Target="https://app.urs.cz/products/kros4" TargetMode="External" /><Relationship Id="rId4" Type="http://schemas.openxmlformats.org/officeDocument/2006/relationships/image" Target="../media/image3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4.jpg" /><Relationship Id="rId2" Type="http://schemas.openxmlformats.org/officeDocument/2006/relationships/image" Target="../media/image5.jpg" /><Relationship Id="rId3" Type="http://schemas.openxmlformats.org/officeDocument/2006/relationships/image" Target="../media/image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86995</xdr:colOff>
      <xdr:row>3</xdr:row>
      <xdr:rowOff>0</xdr:rowOff>
    </xdr:from>
    <xdr:to>
      <xdr:col>40</xdr:col>
      <xdr:colOff>367665</xdr:colOff>
      <xdr:row>6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39</xdr:col>
      <xdr:colOff>225425</xdr:colOff>
      <xdr:row>81</xdr:row>
      <xdr:rowOff>0</xdr:rowOff>
    </xdr:from>
    <xdr:to>
      <xdr:col>41</xdr:col>
      <xdr:colOff>176530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4" name="Picture 3">
          <a:hlinkClick xmlns:r="http://schemas.openxmlformats.org/officeDocument/2006/relationships" r:id="rId3" tooltip="https://app.urs.cz/products/kros4"/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109</xdr:row>
      <xdr:rowOff>0</xdr:rowOff>
    </xdr:from>
    <xdr:to>
      <xdr:col>9</xdr:col>
      <xdr:colOff>1215390</xdr:colOff>
      <xdr:row>113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6" t="s">
        <v>6</v>
      </c>
      <c r="BT2" s="16" t="s">
        <v>7</v>
      </c>
    </row>
    <row r="3" s="1" customFormat="1" ht="6.96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="1" customFormat="1" ht="24.96" customHeight="1">
      <c r="B4" s="20"/>
      <c r="C4" s="21"/>
      <c r="D4" s="22" t="s">
        <v>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10</v>
      </c>
      <c r="BE4" s="24" t="s">
        <v>11</v>
      </c>
      <c r="BS4" s="16" t="s">
        <v>12</v>
      </c>
    </row>
    <row r="5" s="1" customFormat="1" ht="12" customHeight="1">
      <c r="B5" s="20"/>
      <c r="C5" s="21"/>
      <c r="D5" s="25" t="s">
        <v>13</v>
      </c>
      <c r="E5" s="21"/>
      <c r="F5" s="21"/>
      <c r="G5" s="21"/>
      <c r="H5" s="21"/>
      <c r="I5" s="21"/>
      <c r="J5" s="21"/>
      <c r="K5" s="26" t="s">
        <v>14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19"/>
      <c r="BE5" s="27" t="s">
        <v>15</v>
      </c>
      <c r="BS5" s="16" t="s">
        <v>6</v>
      </c>
    </row>
    <row r="6" s="1" customFormat="1" ht="36.96" customHeight="1">
      <c r="B6" s="20"/>
      <c r="C6" s="21"/>
      <c r="D6" s="28" t="s">
        <v>16</v>
      </c>
      <c r="E6" s="21"/>
      <c r="F6" s="21"/>
      <c r="G6" s="21"/>
      <c r="H6" s="21"/>
      <c r="I6" s="21"/>
      <c r="J6" s="21"/>
      <c r="K6" s="29" t="s">
        <v>17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19"/>
      <c r="BE6" s="30"/>
      <c r="BS6" s="16" t="s">
        <v>6</v>
      </c>
    </row>
    <row r="7" s="1" customFormat="1" ht="12" customHeight="1">
      <c r="B7" s="20"/>
      <c r="C7" s="21"/>
      <c r="D7" s="31" t="s">
        <v>18</v>
      </c>
      <c r="E7" s="21"/>
      <c r="F7" s="21"/>
      <c r="G7" s="21"/>
      <c r="H7" s="21"/>
      <c r="I7" s="21"/>
      <c r="J7" s="21"/>
      <c r="K7" s="26" t="s">
        <v>1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31" t="s">
        <v>19</v>
      </c>
      <c r="AL7" s="21"/>
      <c r="AM7" s="21"/>
      <c r="AN7" s="26" t="s">
        <v>1</v>
      </c>
      <c r="AO7" s="21"/>
      <c r="AP7" s="21"/>
      <c r="AQ7" s="21"/>
      <c r="AR7" s="19"/>
      <c r="BE7" s="30"/>
      <c r="BS7" s="16" t="s">
        <v>6</v>
      </c>
    </row>
    <row r="8" s="1" customFormat="1" ht="12" customHeight="1">
      <c r="B8" s="20"/>
      <c r="C8" s="21"/>
      <c r="D8" s="31" t="s">
        <v>20</v>
      </c>
      <c r="E8" s="21"/>
      <c r="F8" s="21"/>
      <c r="G8" s="21"/>
      <c r="H8" s="21"/>
      <c r="I8" s="21"/>
      <c r="J8" s="21"/>
      <c r="K8" s="26" t="s">
        <v>21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31" t="s">
        <v>22</v>
      </c>
      <c r="AL8" s="21"/>
      <c r="AM8" s="21"/>
      <c r="AN8" s="32" t="s">
        <v>23</v>
      </c>
      <c r="AO8" s="21"/>
      <c r="AP8" s="21"/>
      <c r="AQ8" s="21"/>
      <c r="AR8" s="19"/>
      <c r="BE8" s="30"/>
      <c r="BS8" s="16" t="s">
        <v>6</v>
      </c>
    </row>
    <row r="9" s="1" customFormat="1" ht="14.4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30"/>
      <c r="BS9" s="16" t="s">
        <v>6</v>
      </c>
    </row>
    <row r="10" s="1" customFormat="1" ht="12" customHeight="1">
      <c r="B10" s="20"/>
      <c r="C10" s="21"/>
      <c r="D10" s="31" t="s">
        <v>24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31" t="s">
        <v>25</v>
      </c>
      <c r="AL10" s="21"/>
      <c r="AM10" s="21"/>
      <c r="AN10" s="26" t="s">
        <v>1</v>
      </c>
      <c r="AO10" s="21"/>
      <c r="AP10" s="21"/>
      <c r="AQ10" s="21"/>
      <c r="AR10" s="19"/>
      <c r="BE10" s="30"/>
      <c r="BS10" s="16" t="s">
        <v>6</v>
      </c>
    </row>
    <row r="11" s="1" customFormat="1" ht="18.48" customHeight="1">
      <c r="B11" s="20"/>
      <c r="C11" s="21"/>
      <c r="D11" s="21"/>
      <c r="E11" s="26" t="s">
        <v>21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31" t="s">
        <v>26</v>
      </c>
      <c r="AL11" s="21"/>
      <c r="AM11" s="21"/>
      <c r="AN11" s="26" t="s">
        <v>1</v>
      </c>
      <c r="AO11" s="21"/>
      <c r="AP11" s="21"/>
      <c r="AQ11" s="21"/>
      <c r="AR11" s="19"/>
      <c r="BE11" s="30"/>
      <c r="BS11" s="16" t="s">
        <v>6</v>
      </c>
    </row>
    <row r="12" s="1" customFormat="1" ht="6.96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30"/>
      <c r="BS12" s="16" t="s">
        <v>6</v>
      </c>
    </row>
    <row r="13" s="1" customFormat="1" ht="12" customHeight="1">
      <c r="B13" s="20"/>
      <c r="C13" s="21"/>
      <c r="D13" s="31" t="s">
        <v>27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31" t="s">
        <v>25</v>
      </c>
      <c r="AL13" s="21"/>
      <c r="AM13" s="21"/>
      <c r="AN13" s="33" t="s">
        <v>28</v>
      </c>
      <c r="AO13" s="21"/>
      <c r="AP13" s="21"/>
      <c r="AQ13" s="21"/>
      <c r="AR13" s="19"/>
      <c r="BE13" s="30"/>
      <c r="BS13" s="16" t="s">
        <v>6</v>
      </c>
    </row>
    <row r="14">
      <c r="B14" s="20"/>
      <c r="C14" s="21"/>
      <c r="D14" s="21"/>
      <c r="E14" s="33" t="s">
        <v>28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26</v>
      </c>
      <c r="AL14" s="21"/>
      <c r="AM14" s="21"/>
      <c r="AN14" s="33" t="s">
        <v>28</v>
      </c>
      <c r="AO14" s="21"/>
      <c r="AP14" s="21"/>
      <c r="AQ14" s="21"/>
      <c r="AR14" s="19"/>
      <c r="BE14" s="30"/>
      <c r="BS14" s="16" t="s">
        <v>6</v>
      </c>
    </row>
    <row r="15" s="1" customFormat="1" ht="6.96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30"/>
      <c r="BS15" s="16" t="s">
        <v>4</v>
      </c>
    </row>
    <row r="16" s="1" customFormat="1" ht="12" customHeight="1">
      <c r="B16" s="20"/>
      <c r="C16" s="21"/>
      <c r="D16" s="31" t="s">
        <v>29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31" t="s">
        <v>25</v>
      </c>
      <c r="AL16" s="21"/>
      <c r="AM16" s="21"/>
      <c r="AN16" s="26" t="s">
        <v>1</v>
      </c>
      <c r="AO16" s="21"/>
      <c r="AP16" s="21"/>
      <c r="AQ16" s="21"/>
      <c r="AR16" s="19"/>
      <c r="BE16" s="30"/>
      <c r="BS16" s="16" t="s">
        <v>4</v>
      </c>
    </row>
    <row r="17" s="1" customFormat="1" ht="18.48" customHeight="1">
      <c r="B17" s="20"/>
      <c r="C17" s="21"/>
      <c r="D17" s="21"/>
      <c r="E17" s="26" t="s">
        <v>21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31" t="s">
        <v>26</v>
      </c>
      <c r="AL17" s="21"/>
      <c r="AM17" s="21"/>
      <c r="AN17" s="26" t="s">
        <v>1</v>
      </c>
      <c r="AO17" s="21"/>
      <c r="AP17" s="21"/>
      <c r="AQ17" s="21"/>
      <c r="AR17" s="19"/>
      <c r="BE17" s="30"/>
      <c r="BS17" s="16" t="s">
        <v>30</v>
      </c>
    </row>
    <row r="18" s="1" customFormat="1" ht="6.96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30"/>
      <c r="BS18" s="16" t="s">
        <v>6</v>
      </c>
    </row>
    <row r="19" s="1" customFormat="1" ht="12" customHeight="1">
      <c r="B19" s="20"/>
      <c r="C19" s="21"/>
      <c r="D19" s="31" t="s">
        <v>31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31" t="s">
        <v>25</v>
      </c>
      <c r="AL19" s="21"/>
      <c r="AM19" s="21"/>
      <c r="AN19" s="26" t="s">
        <v>1</v>
      </c>
      <c r="AO19" s="21"/>
      <c r="AP19" s="21"/>
      <c r="AQ19" s="21"/>
      <c r="AR19" s="19"/>
      <c r="BE19" s="30"/>
      <c r="BS19" s="16" t="s">
        <v>6</v>
      </c>
    </row>
    <row r="20" s="1" customFormat="1" ht="18.48" customHeight="1">
      <c r="B20" s="20"/>
      <c r="C20" s="21"/>
      <c r="D20" s="21"/>
      <c r="E20" s="26" t="s">
        <v>21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31" t="s">
        <v>26</v>
      </c>
      <c r="AL20" s="21"/>
      <c r="AM20" s="21"/>
      <c r="AN20" s="26" t="s">
        <v>1</v>
      </c>
      <c r="AO20" s="21"/>
      <c r="AP20" s="21"/>
      <c r="AQ20" s="21"/>
      <c r="AR20" s="19"/>
      <c r="BE20" s="30"/>
      <c r="BS20" s="16" t="s">
        <v>30</v>
      </c>
    </row>
    <row r="21" s="1" customFormat="1" ht="6.96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30"/>
    </row>
    <row r="22" s="1" customFormat="1" ht="12" customHeight="1">
      <c r="B22" s="20"/>
      <c r="C22" s="21"/>
      <c r="D22" s="31" t="s">
        <v>32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30"/>
    </row>
    <row r="23" s="1" customFormat="1" ht="16.5" customHeight="1">
      <c r="B23" s="20"/>
      <c r="C23" s="21"/>
      <c r="D23" s="21"/>
      <c r="E23" s="35" t="s">
        <v>1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21"/>
      <c r="AP23" s="21"/>
      <c r="AQ23" s="21"/>
      <c r="AR23" s="19"/>
      <c r="BE23" s="30"/>
    </row>
    <row r="24" s="1" customFormat="1" ht="6.96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30"/>
    </row>
    <row r="25" s="1" customFormat="1" ht="6.96" customHeight="1">
      <c r="B25" s="20"/>
      <c r="C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1"/>
      <c r="AQ25" s="21"/>
      <c r="AR25" s="19"/>
      <c r="BE25" s="30"/>
    </row>
    <row r="26" s="2" customFormat="1" ht="25.92" customHeight="1">
      <c r="A26" s="37"/>
      <c r="B26" s="38"/>
      <c r="C26" s="39"/>
      <c r="D26" s="40" t="s">
        <v>33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ROUND(AG94,2)</f>
        <v>0</v>
      </c>
      <c r="AL26" s="41"/>
      <c r="AM26" s="41"/>
      <c r="AN26" s="41"/>
      <c r="AO26" s="41"/>
      <c r="AP26" s="39"/>
      <c r="AQ26" s="39"/>
      <c r="AR26" s="43"/>
      <c r="BE26" s="30"/>
    </row>
    <row r="27" s="2" customFormat="1" ht="6.96" customHeight="1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  <c r="BE27" s="30"/>
    </row>
    <row r="28" s="2" customFormat="1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44" t="s">
        <v>34</v>
      </c>
      <c r="M28" s="44"/>
      <c r="N28" s="44"/>
      <c r="O28" s="44"/>
      <c r="P28" s="44"/>
      <c r="Q28" s="39"/>
      <c r="R28" s="39"/>
      <c r="S28" s="39"/>
      <c r="T28" s="39"/>
      <c r="U28" s="39"/>
      <c r="V28" s="39"/>
      <c r="W28" s="44" t="s">
        <v>35</v>
      </c>
      <c r="X28" s="44"/>
      <c r="Y28" s="44"/>
      <c r="Z28" s="44"/>
      <c r="AA28" s="44"/>
      <c r="AB28" s="44"/>
      <c r="AC28" s="44"/>
      <c r="AD28" s="44"/>
      <c r="AE28" s="44"/>
      <c r="AF28" s="39"/>
      <c r="AG28" s="39"/>
      <c r="AH28" s="39"/>
      <c r="AI28" s="39"/>
      <c r="AJ28" s="39"/>
      <c r="AK28" s="44" t="s">
        <v>36</v>
      </c>
      <c r="AL28" s="44"/>
      <c r="AM28" s="44"/>
      <c r="AN28" s="44"/>
      <c r="AO28" s="44"/>
      <c r="AP28" s="39"/>
      <c r="AQ28" s="39"/>
      <c r="AR28" s="43"/>
      <c r="BE28" s="30"/>
    </row>
    <row r="29" s="3" customFormat="1" ht="14.4" customHeight="1">
      <c r="A29" s="3"/>
      <c r="B29" s="45"/>
      <c r="C29" s="46"/>
      <c r="D29" s="31" t="s">
        <v>37</v>
      </c>
      <c r="E29" s="46"/>
      <c r="F29" s="31" t="s">
        <v>38</v>
      </c>
      <c r="G29" s="46"/>
      <c r="H29" s="46"/>
      <c r="I29" s="46"/>
      <c r="J29" s="46"/>
      <c r="K29" s="46"/>
      <c r="L29" s="47">
        <v>0.20999999999999999</v>
      </c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8">
        <f>ROUND(AZ94, 2)</f>
        <v>0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8">
        <f>ROUND(AV94, 2)</f>
        <v>0</v>
      </c>
      <c r="AL29" s="46"/>
      <c r="AM29" s="46"/>
      <c r="AN29" s="46"/>
      <c r="AO29" s="46"/>
      <c r="AP29" s="46"/>
      <c r="AQ29" s="46"/>
      <c r="AR29" s="49"/>
      <c r="BE29" s="50"/>
    </row>
    <row r="30" s="3" customFormat="1" ht="14.4" customHeight="1">
      <c r="A30" s="3"/>
      <c r="B30" s="45"/>
      <c r="C30" s="46"/>
      <c r="D30" s="46"/>
      <c r="E30" s="46"/>
      <c r="F30" s="31" t="s">
        <v>39</v>
      </c>
      <c r="G30" s="46"/>
      <c r="H30" s="46"/>
      <c r="I30" s="46"/>
      <c r="J30" s="46"/>
      <c r="K30" s="46"/>
      <c r="L30" s="47">
        <v>0.12</v>
      </c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8">
        <f>ROUND(BA94, 2)</f>
        <v>0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8">
        <f>ROUND(AW94, 2)</f>
        <v>0</v>
      </c>
      <c r="AL30" s="46"/>
      <c r="AM30" s="46"/>
      <c r="AN30" s="46"/>
      <c r="AO30" s="46"/>
      <c r="AP30" s="46"/>
      <c r="AQ30" s="46"/>
      <c r="AR30" s="49"/>
      <c r="BE30" s="50"/>
    </row>
    <row r="31" hidden="1" s="3" customFormat="1" ht="14.4" customHeight="1">
      <c r="A31" s="3"/>
      <c r="B31" s="45"/>
      <c r="C31" s="46"/>
      <c r="D31" s="46"/>
      <c r="E31" s="46"/>
      <c r="F31" s="31" t="s">
        <v>40</v>
      </c>
      <c r="G31" s="46"/>
      <c r="H31" s="46"/>
      <c r="I31" s="46"/>
      <c r="J31" s="46"/>
      <c r="K31" s="46"/>
      <c r="L31" s="47">
        <v>0.20999999999999999</v>
      </c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8">
        <f>ROUND(BB94, 2)</f>
        <v>0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8">
        <v>0</v>
      </c>
      <c r="AL31" s="46"/>
      <c r="AM31" s="46"/>
      <c r="AN31" s="46"/>
      <c r="AO31" s="46"/>
      <c r="AP31" s="46"/>
      <c r="AQ31" s="46"/>
      <c r="AR31" s="49"/>
      <c r="BE31" s="50"/>
    </row>
    <row r="32" hidden="1" s="3" customFormat="1" ht="14.4" customHeight="1">
      <c r="A32" s="3"/>
      <c r="B32" s="45"/>
      <c r="C32" s="46"/>
      <c r="D32" s="46"/>
      <c r="E32" s="46"/>
      <c r="F32" s="31" t="s">
        <v>41</v>
      </c>
      <c r="G32" s="46"/>
      <c r="H32" s="46"/>
      <c r="I32" s="46"/>
      <c r="J32" s="46"/>
      <c r="K32" s="46"/>
      <c r="L32" s="47">
        <v>0.12</v>
      </c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8">
        <f>ROUND(BC94, 2)</f>
        <v>0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8">
        <v>0</v>
      </c>
      <c r="AL32" s="46"/>
      <c r="AM32" s="46"/>
      <c r="AN32" s="46"/>
      <c r="AO32" s="46"/>
      <c r="AP32" s="46"/>
      <c r="AQ32" s="46"/>
      <c r="AR32" s="49"/>
      <c r="BE32" s="50"/>
    </row>
    <row r="33" hidden="1" s="3" customFormat="1" ht="14.4" customHeight="1">
      <c r="A33" s="3"/>
      <c r="B33" s="45"/>
      <c r="C33" s="46"/>
      <c r="D33" s="46"/>
      <c r="E33" s="46"/>
      <c r="F33" s="31" t="s">
        <v>42</v>
      </c>
      <c r="G33" s="46"/>
      <c r="H33" s="46"/>
      <c r="I33" s="46"/>
      <c r="J33" s="46"/>
      <c r="K33" s="46"/>
      <c r="L33" s="47">
        <v>0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8">
        <f>ROUND(BD94, 2)</f>
        <v>0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8">
        <v>0</v>
      </c>
      <c r="AL33" s="46"/>
      <c r="AM33" s="46"/>
      <c r="AN33" s="46"/>
      <c r="AO33" s="46"/>
      <c r="AP33" s="46"/>
      <c r="AQ33" s="46"/>
      <c r="AR33" s="49"/>
      <c r="BE33" s="50"/>
    </row>
    <row r="34" s="2" customFormat="1" ht="6.96" customHeigh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  <c r="BE34" s="30"/>
    </row>
    <row r="35" s="2" customFormat="1" ht="25.92" customHeight="1">
      <c r="A35" s="37"/>
      <c r="B35" s="38"/>
      <c r="C35" s="51"/>
      <c r="D35" s="52" t="s">
        <v>43</v>
      </c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4" t="s">
        <v>44</v>
      </c>
      <c r="U35" s="53"/>
      <c r="V35" s="53"/>
      <c r="W35" s="53"/>
      <c r="X35" s="55" t="s">
        <v>45</v>
      </c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6">
        <f>SUM(AK26:AK33)</f>
        <v>0</v>
      </c>
      <c r="AL35" s="53"/>
      <c r="AM35" s="53"/>
      <c r="AN35" s="53"/>
      <c r="AO35" s="57"/>
      <c r="AP35" s="51"/>
      <c r="AQ35" s="51"/>
      <c r="AR35" s="43"/>
      <c r="BE35" s="37"/>
    </row>
    <row r="36" s="2" customFormat="1" ht="6.96" customHeight="1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3"/>
      <c r="BE36" s="37"/>
    </row>
    <row r="37" s="2" customFormat="1" ht="14.4" customHeight="1">
      <c r="A37" s="37"/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43"/>
      <c r="BE37" s="37"/>
    </row>
    <row r="38" s="1" customFormat="1" ht="14.4" customHeight="1"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19"/>
    </row>
    <row r="39" s="1" customFormat="1" ht="14.4" customHeight="1"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19"/>
    </row>
    <row r="40" s="1" customFormat="1" ht="14.4" customHeight="1"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19"/>
    </row>
    <row r="41" s="1" customFormat="1" ht="14.4" customHeight="1"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19"/>
    </row>
    <row r="42" s="1" customFormat="1" ht="14.4" customHeight="1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19"/>
    </row>
    <row r="43" s="1" customFormat="1" ht="14.4" customHeight="1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19"/>
    </row>
    <row r="44" s="1" customFormat="1" ht="14.4" customHeight="1"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19"/>
    </row>
    <row r="45" s="1" customFormat="1" ht="14.4" customHeight="1"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19"/>
    </row>
    <row r="46" s="1" customFormat="1" ht="14.4" customHeight="1"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19"/>
    </row>
    <row r="47" s="1" customFormat="1" ht="14.4" customHeight="1"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19"/>
    </row>
    <row r="48" s="1" customFormat="1" ht="14.4" customHeight="1"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19"/>
    </row>
    <row r="49" s="2" customFormat="1" ht="14.4" customHeight="1">
      <c r="B49" s="58"/>
      <c r="C49" s="59"/>
      <c r="D49" s="60" t="s">
        <v>46</v>
      </c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0" t="s">
        <v>47</v>
      </c>
      <c r="AI49" s="61"/>
      <c r="AJ49" s="61"/>
      <c r="AK49" s="61"/>
      <c r="AL49" s="61"/>
      <c r="AM49" s="61"/>
      <c r="AN49" s="61"/>
      <c r="AO49" s="61"/>
      <c r="AP49" s="59"/>
      <c r="AQ49" s="59"/>
      <c r="AR49" s="62"/>
    </row>
    <row r="50"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19"/>
    </row>
    <row r="51"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19"/>
    </row>
    <row r="52">
      <c r="B52" s="20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19"/>
    </row>
    <row r="53">
      <c r="B53" s="20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19"/>
    </row>
    <row r="54">
      <c r="B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19"/>
    </row>
    <row r="55"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19"/>
    </row>
    <row r="56"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19"/>
    </row>
    <row r="57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19"/>
    </row>
    <row r="58"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19"/>
    </row>
    <row r="59"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19"/>
    </row>
    <row r="60" s="2" customFormat="1">
      <c r="A60" s="37"/>
      <c r="B60" s="38"/>
      <c r="C60" s="39"/>
      <c r="D60" s="63" t="s">
        <v>48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63" t="s">
        <v>49</v>
      </c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63" t="s">
        <v>48</v>
      </c>
      <c r="AI60" s="41"/>
      <c r="AJ60" s="41"/>
      <c r="AK60" s="41"/>
      <c r="AL60" s="41"/>
      <c r="AM60" s="63" t="s">
        <v>49</v>
      </c>
      <c r="AN60" s="41"/>
      <c r="AO60" s="41"/>
      <c r="AP60" s="39"/>
      <c r="AQ60" s="39"/>
      <c r="AR60" s="43"/>
      <c r="BE60" s="37"/>
    </row>
    <row r="61"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19"/>
    </row>
    <row r="62"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19"/>
    </row>
    <row r="63"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19"/>
    </row>
    <row r="64" s="2" customFormat="1">
      <c r="A64" s="37"/>
      <c r="B64" s="38"/>
      <c r="C64" s="39"/>
      <c r="D64" s="60" t="s">
        <v>50</v>
      </c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0" t="s">
        <v>51</v>
      </c>
      <c r="AI64" s="64"/>
      <c r="AJ64" s="64"/>
      <c r="AK64" s="64"/>
      <c r="AL64" s="64"/>
      <c r="AM64" s="64"/>
      <c r="AN64" s="64"/>
      <c r="AO64" s="64"/>
      <c r="AP64" s="39"/>
      <c r="AQ64" s="39"/>
      <c r="AR64" s="43"/>
      <c r="BE64" s="37"/>
    </row>
    <row r="65"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19"/>
    </row>
    <row r="66"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19"/>
    </row>
    <row r="67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19"/>
    </row>
    <row r="68"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19"/>
    </row>
    <row r="69"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19"/>
    </row>
    <row r="70"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19"/>
    </row>
    <row r="71"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19"/>
    </row>
    <row r="72"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19"/>
    </row>
    <row r="73"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19"/>
    </row>
    <row r="74"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19"/>
    </row>
    <row r="75" s="2" customFormat="1">
      <c r="A75" s="37"/>
      <c r="B75" s="38"/>
      <c r="C75" s="39"/>
      <c r="D75" s="63" t="s">
        <v>48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63" t="s">
        <v>49</v>
      </c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63" t="s">
        <v>48</v>
      </c>
      <c r="AI75" s="41"/>
      <c r="AJ75" s="41"/>
      <c r="AK75" s="41"/>
      <c r="AL75" s="41"/>
      <c r="AM75" s="63" t="s">
        <v>49</v>
      </c>
      <c r="AN75" s="41"/>
      <c r="AO75" s="41"/>
      <c r="AP75" s="39"/>
      <c r="AQ75" s="39"/>
      <c r="AR75" s="43"/>
      <c r="BE75" s="37"/>
    </row>
    <row r="76" s="2" customFormat="1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43"/>
      <c r="BE76" s="37"/>
    </row>
    <row r="77" s="2" customFormat="1" ht="6.96" customHeight="1">
      <c r="A77" s="37"/>
      <c r="B77" s="6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43"/>
      <c r="BE77" s="37"/>
    </row>
    <row r="81" s="2" customFormat="1" ht="6.96" customHeight="1">
      <c r="A81" s="37"/>
      <c r="B81" s="67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43"/>
      <c r="BE81" s="37"/>
    </row>
    <row r="82" s="2" customFormat="1" ht="24.96" customHeight="1">
      <c r="A82" s="37"/>
      <c r="B82" s="38"/>
      <c r="C82" s="22" t="s">
        <v>52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43"/>
      <c r="B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43"/>
      <c r="BE83" s="37"/>
    </row>
    <row r="84" s="4" customFormat="1" ht="12" customHeight="1">
      <c r="A84" s="4"/>
      <c r="B84" s="69"/>
      <c r="C84" s="31" t="s">
        <v>13</v>
      </c>
      <c r="D84" s="70"/>
      <c r="E84" s="70"/>
      <c r="F84" s="70"/>
      <c r="G84" s="70"/>
      <c r="H84" s="70"/>
      <c r="I84" s="70"/>
      <c r="J84" s="70"/>
      <c r="K84" s="70"/>
      <c r="L84" s="70" t="str">
        <f>K5</f>
        <v>MUPODEBRADY</v>
      </c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1"/>
      <c r="BE84" s="4"/>
    </row>
    <row r="85" s="5" customFormat="1" ht="36.96" customHeight="1">
      <c r="A85" s="5"/>
      <c r="B85" s="72"/>
      <c r="C85" s="73" t="s">
        <v>16</v>
      </c>
      <c r="D85" s="74"/>
      <c r="E85" s="74"/>
      <c r="F85" s="74"/>
      <c r="G85" s="74"/>
      <c r="H85" s="74"/>
      <c r="I85" s="74"/>
      <c r="J85" s="74"/>
      <c r="K85" s="74"/>
      <c r="L85" s="75" t="str">
        <f>K6</f>
        <v>Stavební úpravy místní komunikace v ul. U Bažantnice, Poděbrady</v>
      </c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6"/>
      <c r="BE85" s="5"/>
    </row>
    <row r="86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43"/>
      <c r="BE86" s="37"/>
    </row>
    <row r="87" s="2" customFormat="1" ht="12" customHeight="1">
      <c r="A87" s="37"/>
      <c r="B87" s="38"/>
      <c r="C87" s="31" t="s">
        <v>20</v>
      </c>
      <c r="D87" s="39"/>
      <c r="E87" s="39"/>
      <c r="F87" s="39"/>
      <c r="G87" s="39"/>
      <c r="H87" s="39"/>
      <c r="I87" s="39"/>
      <c r="J87" s="39"/>
      <c r="K87" s="39"/>
      <c r="L87" s="77" t="str">
        <f>IF(K8="","",K8)</f>
        <v xml:space="preserve"> </v>
      </c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1" t="s">
        <v>22</v>
      </c>
      <c r="AJ87" s="39"/>
      <c r="AK87" s="39"/>
      <c r="AL87" s="39"/>
      <c r="AM87" s="78" t="str">
        <f>IF(AN8= "","",AN8)</f>
        <v>17. 1. 2026</v>
      </c>
      <c r="AN87" s="78"/>
      <c r="AO87" s="39"/>
      <c r="AP87" s="39"/>
      <c r="AQ87" s="39"/>
      <c r="AR87" s="43"/>
      <c r="B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43"/>
      <c r="BE88" s="37"/>
    </row>
    <row r="89" s="2" customFormat="1" ht="15.15" customHeight="1">
      <c r="A89" s="37"/>
      <c r="B89" s="38"/>
      <c r="C89" s="31" t="s">
        <v>24</v>
      </c>
      <c r="D89" s="39"/>
      <c r="E89" s="39"/>
      <c r="F89" s="39"/>
      <c r="G89" s="39"/>
      <c r="H89" s="39"/>
      <c r="I89" s="39"/>
      <c r="J89" s="39"/>
      <c r="K89" s="39"/>
      <c r="L89" s="70" t="str">
        <f>IF(E11= "","",E11)</f>
        <v xml:space="preserve"> </v>
      </c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1" t="s">
        <v>29</v>
      </c>
      <c r="AJ89" s="39"/>
      <c r="AK89" s="39"/>
      <c r="AL89" s="39"/>
      <c r="AM89" s="79" t="str">
        <f>IF(E17="","",E17)</f>
        <v xml:space="preserve"> </v>
      </c>
      <c r="AN89" s="70"/>
      <c r="AO89" s="70"/>
      <c r="AP89" s="70"/>
      <c r="AQ89" s="39"/>
      <c r="AR89" s="43"/>
      <c r="AS89" s="80" t="s">
        <v>53</v>
      </c>
      <c r="AT89" s="81"/>
      <c r="AU89" s="82"/>
      <c r="AV89" s="82"/>
      <c r="AW89" s="82"/>
      <c r="AX89" s="82"/>
      <c r="AY89" s="82"/>
      <c r="AZ89" s="82"/>
      <c r="BA89" s="82"/>
      <c r="BB89" s="82"/>
      <c r="BC89" s="82"/>
      <c r="BD89" s="83"/>
      <c r="BE89" s="37"/>
    </row>
    <row r="90" s="2" customFormat="1" ht="15.15" customHeight="1">
      <c r="A90" s="37"/>
      <c r="B90" s="38"/>
      <c r="C90" s="31" t="s">
        <v>27</v>
      </c>
      <c r="D90" s="39"/>
      <c r="E90" s="39"/>
      <c r="F90" s="39"/>
      <c r="G90" s="39"/>
      <c r="H90" s="39"/>
      <c r="I90" s="39"/>
      <c r="J90" s="39"/>
      <c r="K90" s="39"/>
      <c r="L90" s="70" t="str">
        <f>IF(E14= "Vyplň údaj","",E14)</f>
        <v/>
      </c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1" t="s">
        <v>31</v>
      </c>
      <c r="AJ90" s="39"/>
      <c r="AK90" s="39"/>
      <c r="AL90" s="39"/>
      <c r="AM90" s="79" t="str">
        <f>IF(E20="","",E20)</f>
        <v xml:space="preserve"> </v>
      </c>
      <c r="AN90" s="70"/>
      <c r="AO90" s="70"/>
      <c r="AP90" s="70"/>
      <c r="AQ90" s="39"/>
      <c r="AR90" s="43"/>
      <c r="AS90" s="84"/>
      <c r="AT90" s="85"/>
      <c r="AU90" s="86"/>
      <c r="AV90" s="86"/>
      <c r="AW90" s="86"/>
      <c r="AX90" s="86"/>
      <c r="AY90" s="86"/>
      <c r="AZ90" s="86"/>
      <c r="BA90" s="86"/>
      <c r="BB90" s="86"/>
      <c r="BC90" s="86"/>
      <c r="BD90" s="87"/>
      <c r="BE90" s="37"/>
    </row>
    <row r="91" s="2" customFormat="1" ht="10.8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43"/>
      <c r="AS91" s="88"/>
      <c r="AT91" s="89"/>
      <c r="AU91" s="90"/>
      <c r="AV91" s="90"/>
      <c r="AW91" s="90"/>
      <c r="AX91" s="90"/>
      <c r="AY91" s="90"/>
      <c r="AZ91" s="90"/>
      <c r="BA91" s="90"/>
      <c r="BB91" s="90"/>
      <c r="BC91" s="90"/>
      <c r="BD91" s="91"/>
      <c r="BE91" s="37"/>
    </row>
    <row r="92" s="2" customFormat="1" ht="29.28" customHeight="1">
      <c r="A92" s="37"/>
      <c r="B92" s="38"/>
      <c r="C92" s="92" t="s">
        <v>54</v>
      </c>
      <c r="D92" s="93"/>
      <c r="E92" s="93"/>
      <c r="F92" s="93"/>
      <c r="G92" s="93"/>
      <c r="H92" s="94"/>
      <c r="I92" s="95" t="s">
        <v>55</v>
      </c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6" t="s">
        <v>56</v>
      </c>
      <c r="AH92" s="93"/>
      <c r="AI92" s="93"/>
      <c r="AJ92" s="93"/>
      <c r="AK92" s="93"/>
      <c r="AL92" s="93"/>
      <c r="AM92" s="93"/>
      <c r="AN92" s="95" t="s">
        <v>57</v>
      </c>
      <c r="AO92" s="93"/>
      <c r="AP92" s="97"/>
      <c r="AQ92" s="98" t="s">
        <v>58</v>
      </c>
      <c r="AR92" s="43"/>
      <c r="AS92" s="99" t="s">
        <v>59</v>
      </c>
      <c r="AT92" s="100" t="s">
        <v>60</v>
      </c>
      <c r="AU92" s="100" t="s">
        <v>61</v>
      </c>
      <c r="AV92" s="100" t="s">
        <v>62</v>
      </c>
      <c r="AW92" s="100" t="s">
        <v>63</v>
      </c>
      <c r="AX92" s="100" t="s">
        <v>64</v>
      </c>
      <c r="AY92" s="100" t="s">
        <v>65</v>
      </c>
      <c r="AZ92" s="100" t="s">
        <v>66</v>
      </c>
      <c r="BA92" s="100" t="s">
        <v>67</v>
      </c>
      <c r="BB92" s="100" t="s">
        <v>68</v>
      </c>
      <c r="BC92" s="100" t="s">
        <v>69</v>
      </c>
      <c r="BD92" s="101" t="s">
        <v>70</v>
      </c>
      <c r="BE92" s="37"/>
    </row>
    <row r="93" s="2" customFormat="1" ht="10.8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43"/>
      <c r="AS93" s="102"/>
      <c r="AT93" s="103"/>
      <c r="AU93" s="103"/>
      <c r="AV93" s="103"/>
      <c r="AW93" s="103"/>
      <c r="AX93" s="103"/>
      <c r="AY93" s="103"/>
      <c r="AZ93" s="103"/>
      <c r="BA93" s="103"/>
      <c r="BB93" s="103"/>
      <c r="BC93" s="103"/>
      <c r="BD93" s="104"/>
      <c r="BE93" s="37"/>
    </row>
    <row r="94" s="6" customFormat="1" ht="32.4" customHeight="1">
      <c r="A94" s="6"/>
      <c r="B94" s="105"/>
      <c r="C94" s="106" t="s">
        <v>71</v>
      </c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8">
        <f>ROUND(AG95,2)</f>
        <v>0</v>
      </c>
      <c r="AH94" s="108"/>
      <c r="AI94" s="108"/>
      <c r="AJ94" s="108"/>
      <c r="AK94" s="108"/>
      <c r="AL94" s="108"/>
      <c r="AM94" s="108"/>
      <c r="AN94" s="109">
        <f>SUM(AG94,AT94)</f>
        <v>0</v>
      </c>
      <c r="AO94" s="109"/>
      <c r="AP94" s="109"/>
      <c r="AQ94" s="110" t="s">
        <v>1</v>
      </c>
      <c r="AR94" s="111"/>
      <c r="AS94" s="112">
        <f>ROUND(AS95,2)</f>
        <v>0</v>
      </c>
      <c r="AT94" s="113">
        <f>ROUND(SUM(AV94:AW94),2)</f>
        <v>0</v>
      </c>
      <c r="AU94" s="114">
        <f>ROUND(AU95,5)</f>
        <v>0</v>
      </c>
      <c r="AV94" s="113">
        <f>ROUND(AZ94*L29,2)</f>
        <v>0</v>
      </c>
      <c r="AW94" s="113">
        <f>ROUND(BA94*L30,2)</f>
        <v>0</v>
      </c>
      <c r="AX94" s="113">
        <f>ROUND(BB94*L29,2)</f>
        <v>0</v>
      </c>
      <c r="AY94" s="113">
        <f>ROUND(BC94*L30,2)</f>
        <v>0</v>
      </c>
      <c r="AZ94" s="113">
        <f>ROUND(AZ95,2)</f>
        <v>0</v>
      </c>
      <c r="BA94" s="113">
        <f>ROUND(BA95,2)</f>
        <v>0</v>
      </c>
      <c r="BB94" s="113">
        <f>ROUND(BB95,2)</f>
        <v>0</v>
      </c>
      <c r="BC94" s="113">
        <f>ROUND(BC95,2)</f>
        <v>0</v>
      </c>
      <c r="BD94" s="115">
        <f>ROUND(BD95,2)</f>
        <v>0</v>
      </c>
      <c r="BE94" s="6"/>
      <c r="BS94" s="116" t="s">
        <v>72</v>
      </c>
      <c r="BT94" s="116" t="s">
        <v>73</v>
      </c>
      <c r="BU94" s="117" t="s">
        <v>74</v>
      </c>
      <c r="BV94" s="116" t="s">
        <v>75</v>
      </c>
      <c r="BW94" s="116" t="s">
        <v>5</v>
      </c>
      <c r="BX94" s="116" t="s">
        <v>76</v>
      </c>
      <c r="CL94" s="116" t="s">
        <v>1</v>
      </c>
    </row>
    <row r="95" s="7" customFormat="1" ht="16.5" customHeight="1">
      <c r="A95" s="118" t="s">
        <v>77</v>
      </c>
      <c r="B95" s="119"/>
      <c r="C95" s="120"/>
      <c r="D95" s="121" t="s">
        <v>78</v>
      </c>
      <c r="E95" s="121"/>
      <c r="F95" s="121"/>
      <c r="G95" s="121"/>
      <c r="H95" s="121"/>
      <c r="I95" s="122"/>
      <c r="J95" s="121" t="s">
        <v>79</v>
      </c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3">
        <f>'1 - zpevněné plochy'!J30</f>
        <v>0</v>
      </c>
      <c r="AH95" s="122"/>
      <c r="AI95" s="122"/>
      <c r="AJ95" s="122"/>
      <c r="AK95" s="122"/>
      <c r="AL95" s="122"/>
      <c r="AM95" s="122"/>
      <c r="AN95" s="123">
        <f>SUM(AG95,AT95)</f>
        <v>0</v>
      </c>
      <c r="AO95" s="122"/>
      <c r="AP95" s="122"/>
      <c r="AQ95" s="124" t="s">
        <v>80</v>
      </c>
      <c r="AR95" s="125"/>
      <c r="AS95" s="126">
        <v>0</v>
      </c>
      <c r="AT95" s="127">
        <f>ROUND(SUM(AV95:AW95),2)</f>
        <v>0</v>
      </c>
      <c r="AU95" s="128">
        <f>'1 - zpevněné plochy'!P123</f>
        <v>0</v>
      </c>
      <c r="AV95" s="127">
        <f>'1 - zpevněné plochy'!J33</f>
        <v>0</v>
      </c>
      <c r="AW95" s="127">
        <f>'1 - zpevněné plochy'!J34</f>
        <v>0</v>
      </c>
      <c r="AX95" s="127">
        <f>'1 - zpevněné plochy'!J35</f>
        <v>0</v>
      </c>
      <c r="AY95" s="127">
        <f>'1 - zpevněné plochy'!J36</f>
        <v>0</v>
      </c>
      <c r="AZ95" s="127">
        <f>'1 - zpevněné plochy'!F33</f>
        <v>0</v>
      </c>
      <c r="BA95" s="127">
        <f>'1 - zpevněné plochy'!F34</f>
        <v>0</v>
      </c>
      <c r="BB95" s="127">
        <f>'1 - zpevněné plochy'!F35</f>
        <v>0</v>
      </c>
      <c r="BC95" s="127">
        <f>'1 - zpevněné plochy'!F36</f>
        <v>0</v>
      </c>
      <c r="BD95" s="129">
        <f>'1 - zpevněné plochy'!F37</f>
        <v>0</v>
      </c>
      <c r="BE95" s="7"/>
      <c r="BT95" s="130" t="s">
        <v>78</v>
      </c>
      <c r="BV95" s="130" t="s">
        <v>75</v>
      </c>
      <c r="BW95" s="130" t="s">
        <v>81</v>
      </c>
      <c r="BX95" s="130" t="s">
        <v>5</v>
      </c>
      <c r="CL95" s="130" t="s">
        <v>1</v>
      </c>
      <c r="CM95" s="130" t="s">
        <v>82</v>
      </c>
    </row>
    <row r="96" s="2" customFormat="1" ht="30" customHeight="1">
      <c r="A96" s="37"/>
      <c r="B96" s="38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43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="2" customFormat="1" ht="6.96" customHeight="1">
      <c r="A97" s="37"/>
      <c r="B97" s="65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N97" s="66"/>
      <c r="AO97" s="66"/>
      <c r="AP97" s="66"/>
      <c r="AQ97" s="66"/>
      <c r="AR97" s="43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</sheetData>
  <sheetProtection sheet="1" formatColumns="0" formatRows="0" objects="1" scenarios="1" spinCount="100000" saltValue="F7iTgRJwp2Gwy/2kg7aHtFv0Grx3yEYZH2F5QH3mjAG8U3A+QChYtTSxOaxEMiA53gstfnSZfIxTHO2v4PrFRg==" hashValue="i87F/WUDDNKmlWddPU7bHoFzA0f8ibFOc0LtqbDNY61v9e2SL7TDvwKjIvztdazG4moRJeArp6F4GALWRl2bbQ==" algorithmName="SHA-512" password="CC35"/>
  <mergeCells count="42"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J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1 - zpevněné plochy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81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19"/>
      <c r="AT3" s="16" t="s">
        <v>82</v>
      </c>
    </row>
    <row r="4" s="1" customFormat="1" ht="24.96" customHeight="1">
      <c r="B4" s="19"/>
      <c r="D4" s="133" t="s">
        <v>83</v>
      </c>
      <c r="L4" s="19"/>
      <c r="M4" s="134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35" t="s">
        <v>16</v>
      </c>
      <c r="L6" s="19"/>
    </row>
    <row r="7" s="1" customFormat="1" ht="16.5" customHeight="1">
      <c r="B7" s="19"/>
      <c r="E7" s="136" t="str">
        <f>'Rekapitulace stavby'!K6</f>
        <v>Stavební úpravy místní komunikace v ul. U Bažantnice, Poděbrady</v>
      </c>
      <c r="F7" s="135"/>
      <c r="G7" s="135"/>
      <c r="H7" s="135"/>
      <c r="L7" s="19"/>
    </row>
    <row r="8" s="2" customFormat="1" ht="12" customHeight="1">
      <c r="A8" s="37"/>
      <c r="B8" s="43"/>
      <c r="C8" s="37"/>
      <c r="D8" s="135" t="s">
        <v>84</v>
      </c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37" t="s">
        <v>85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35" t="s">
        <v>18</v>
      </c>
      <c r="E11" s="37"/>
      <c r="F11" s="138" t="s">
        <v>1</v>
      </c>
      <c r="G11" s="37"/>
      <c r="H11" s="37"/>
      <c r="I11" s="135" t="s">
        <v>19</v>
      </c>
      <c r="J11" s="138" t="s">
        <v>1</v>
      </c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5" t="s">
        <v>20</v>
      </c>
      <c r="E12" s="37"/>
      <c r="F12" s="138" t="s">
        <v>21</v>
      </c>
      <c r="G12" s="37"/>
      <c r="H12" s="37"/>
      <c r="I12" s="135" t="s">
        <v>22</v>
      </c>
      <c r="J12" s="139" t="str">
        <f>'Rekapitulace stavby'!AN8</f>
        <v>17. 1. 2026</v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35" t="s">
        <v>24</v>
      </c>
      <c r="E14" s="37"/>
      <c r="F14" s="37"/>
      <c r="G14" s="37"/>
      <c r="H14" s="37"/>
      <c r="I14" s="135" t="s">
        <v>25</v>
      </c>
      <c r="J14" s="138" t="str">
        <f>IF('Rekapitulace stavby'!AN10="","",'Rekapitulace stavby'!AN10)</f>
        <v/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38" t="str">
        <f>IF('Rekapitulace stavby'!E11="","",'Rekapitulace stavby'!E11)</f>
        <v xml:space="preserve"> </v>
      </c>
      <c r="F15" s="37"/>
      <c r="G15" s="37"/>
      <c r="H15" s="37"/>
      <c r="I15" s="135" t="s">
        <v>26</v>
      </c>
      <c r="J15" s="138" t="str">
        <f>IF('Rekapitulace stavby'!AN11="","",'Rekapitulace stavby'!AN11)</f>
        <v/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35" t="s">
        <v>27</v>
      </c>
      <c r="E17" s="37"/>
      <c r="F17" s="37"/>
      <c r="G17" s="37"/>
      <c r="H17" s="37"/>
      <c r="I17" s="135" t="s">
        <v>25</v>
      </c>
      <c r="J17" s="32" t="str">
        <f>'Rekapitulace stavby'!AN13</f>
        <v>Vyplň údaj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38"/>
      <c r="G18" s="138"/>
      <c r="H18" s="138"/>
      <c r="I18" s="135" t="s">
        <v>26</v>
      </c>
      <c r="J18" s="32" t="str">
        <f>'Rekapitulace stavby'!AN14</f>
        <v>Vyplň údaj</v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35" t="s">
        <v>29</v>
      </c>
      <c r="E20" s="37"/>
      <c r="F20" s="37"/>
      <c r="G20" s="37"/>
      <c r="H20" s="37"/>
      <c r="I20" s="135" t="s">
        <v>25</v>
      </c>
      <c r="J20" s="138" t="str">
        <f>IF('Rekapitulace stavby'!AN16="","",'Rekapitulace stavby'!AN16)</f>
        <v/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38" t="str">
        <f>IF('Rekapitulace stavby'!E17="","",'Rekapitulace stavby'!E17)</f>
        <v xml:space="preserve"> </v>
      </c>
      <c r="F21" s="37"/>
      <c r="G21" s="37"/>
      <c r="H21" s="37"/>
      <c r="I21" s="135" t="s">
        <v>26</v>
      </c>
      <c r="J21" s="138" t="str">
        <f>IF('Rekapitulace stavby'!AN17="","",'Rekapitulace stavby'!AN17)</f>
        <v/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35" t="s">
        <v>31</v>
      </c>
      <c r="E23" s="37"/>
      <c r="F23" s="37"/>
      <c r="G23" s="37"/>
      <c r="H23" s="37"/>
      <c r="I23" s="135" t="s">
        <v>25</v>
      </c>
      <c r="J23" s="138" t="str">
        <f>IF('Rekapitulace stavby'!AN19="","",'Rekapitulace stavby'!AN19)</f>
        <v/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38" t="str">
        <f>IF('Rekapitulace stavby'!E20="","",'Rekapitulace stavby'!E20)</f>
        <v xml:space="preserve"> </v>
      </c>
      <c r="F24" s="37"/>
      <c r="G24" s="37"/>
      <c r="H24" s="37"/>
      <c r="I24" s="135" t="s">
        <v>26</v>
      </c>
      <c r="J24" s="138" t="str">
        <f>IF('Rekapitulace stavby'!AN20="","",'Rekapitulace stavby'!AN20)</f>
        <v/>
      </c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35" t="s">
        <v>32</v>
      </c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40"/>
      <c r="B27" s="141"/>
      <c r="C27" s="140"/>
      <c r="D27" s="140"/>
      <c r="E27" s="142" t="s">
        <v>1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4"/>
      <c r="E29" s="144"/>
      <c r="F29" s="144"/>
      <c r="G29" s="144"/>
      <c r="H29" s="144"/>
      <c r="I29" s="144"/>
      <c r="J29" s="144"/>
      <c r="K29" s="144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45" t="s">
        <v>33</v>
      </c>
      <c r="E30" s="37"/>
      <c r="F30" s="37"/>
      <c r="G30" s="37"/>
      <c r="H30" s="37"/>
      <c r="I30" s="37"/>
      <c r="J30" s="146">
        <f>ROUND(J123, 2)</f>
        <v>0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44"/>
      <c r="E31" s="144"/>
      <c r="F31" s="144"/>
      <c r="G31" s="144"/>
      <c r="H31" s="144"/>
      <c r="I31" s="144"/>
      <c r="J31" s="144"/>
      <c r="K31" s="144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47" t="s">
        <v>35</v>
      </c>
      <c r="G32" s="37"/>
      <c r="H32" s="37"/>
      <c r="I32" s="147" t="s">
        <v>34</v>
      </c>
      <c r="J32" s="147" t="s">
        <v>36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48" t="s">
        <v>37</v>
      </c>
      <c r="E33" s="135" t="s">
        <v>38</v>
      </c>
      <c r="F33" s="149">
        <f>ROUND((SUM(BE123:BE242)),  2)</f>
        <v>0</v>
      </c>
      <c r="G33" s="37"/>
      <c r="H33" s="37"/>
      <c r="I33" s="150">
        <v>0.20999999999999999</v>
      </c>
      <c r="J33" s="149">
        <f>ROUND(((SUM(BE123:BE242))*I33),  2)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35" t="s">
        <v>39</v>
      </c>
      <c r="F34" s="149">
        <f>ROUND((SUM(BF123:BF242)),  2)</f>
        <v>0</v>
      </c>
      <c r="G34" s="37"/>
      <c r="H34" s="37"/>
      <c r="I34" s="150">
        <v>0.12</v>
      </c>
      <c r="J34" s="149">
        <f>ROUND(((SUM(BF123:BF242))*I34),  2)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35" t="s">
        <v>40</v>
      </c>
      <c r="F35" s="149">
        <f>ROUND((SUM(BG123:BG242)),  2)</f>
        <v>0</v>
      </c>
      <c r="G35" s="37"/>
      <c r="H35" s="37"/>
      <c r="I35" s="150">
        <v>0.20999999999999999</v>
      </c>
      <c r="J35" s="149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35" t="s">
        <v>41</v>
      </c>
      <c r="F36" s="149">
        <f>ROUND((SUM(BH123:BH242)),  2)</f>
        <v>0</v>
      </c>
      <c r="G36" s="37"/>
      <c r="H36" s="37"/>
      <c r="I36" s="150">
        <v>0.12</v>
      </c>
      <c r="J36" s="149">
        <f>0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35" t="s">
        <v>42</v>
      </c>
      <c r="F37" s="149">
        <f>ROUND((SUM(BI123:BI242)),  2)</f>
        <v>0</v>
      </c>
      <c r="G37" s="37"/>
      <c r="H37" s="37"/>
      <c r="I37" s="150">
        <v>0</v>
      </c>
      <c r="J37" s="149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51"/>
      <c r="D39" s="152" t="s">
        <v>43</v>
      </c>
      <c r="E39" s="153"/>
      <c r="F39" s="153"/>
      <c r="G39" s="154" t="s">
        <v>44</v>
      </c>
      <c r="H39" s="155" t="s">
        <v>45</v>
      </c>
      <c r="I39" s="153"/>
      <c r="J39" s="156">
        <f>SUM(J30:J37)</f>
        <v>0</v>
      </c>
      <c r="K39" s="157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19"/>
      <c r="L41" s="19"/>
    </row>
    <row r="42" s="1" customFormat="1" ht="14.4" customHeight="1">
      <c r="B42" s="19"/>
      <c r="L42" s="19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58" t="s">
        <v>46</v>
      </c>
      <c r="E50" s="159"/>
      <c r="F50" s="159"/>
      <c r="G50" s="158" t="s">
        <v>47</v>
      </c>
      <c r="H50" s="159"/>
      <c r="I50" s="159"/>
      <c r="J50" s="159"/>
      <c r="K50" s="159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60" t="s">
        <v>48</v>
      </c>
      <c r="E61" s="161"/>
      <c r="F61" s="162" t="s">
        <v>49</v>
      </c>
      <c r="G61" s="160" t="s">
        <v>48</v>
      </c>
      <c r="H61" s="161"/>
      <c r="I61" s="161"/>
      <c r="J61" s="163" t="s">
        <v>49</v>
      </c>
      <c r="K61" s="161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58" t="s">
        <v>50</v>
      </c>
      <c r="E65" s="164"/>
      <c r="F65" s="164"/>
      <c r="G65" s="158" t="s">
        <v>51</v>
      </c>
      <c r="H65" s="164"/>
      <c r="I65" s="164"/>
      <c r="J65" s="164"/>
      <c r="K65" s="164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60" t="s">
        <v>48</v>
      </c>
      <c r="E76" s="161"/>
      <c r="F76" s="162" t="s">
        <v>49</v>
      </c>
      <c r="G76" s="160" t="s">
        <v>48</v>
      </c>
      <c r="H76" s="161"/>
      <c r="I76" s="161"/>
      <c r="J76" s="163" t="s">
        <v>49</v>
      </c>
      <c r="K76" s="161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65"/>
      <c r="C77" s="166"/>
      <c r="D77" s="166"/>
      <c r="E77" s="166"/>
      <c r="F77" s="166"/>
      <c r="G77" s="166"/>
      <c r="H77" s="166"/>
      <c r="I77" s="166"/>
      <c r="J77" s="166"/>
      <c r="K77" s="166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67"/>
      <c r="C81" s="168"/>
      <c r="D81" s="168"/>
      <c r="E81" s="168"/>
      <c r="F81" s="168"/>
      <c r="G81" s="168"/>
      <c r="H81" s="168"/>
      <c r="I81" s="168"/>
      <c r="J81" s="168"/>
      <c r="K81" s="168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86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6.5" customHeight="1">
      <c r="A85" s="37"/>
      <c r="B85" s="38"/>
      <c r="C85" s="39"/>
      <c r="D85" s="39"/>
      <c r="E85" s="169" t="str">
        <f>E7</f>
        <v>Stavební úpravy místní komunikace v ul. U Bažantnice, Poděbrady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84</v>
      </c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6.5" customHeight="1">
      <c r="A87" s="37"/>
      <c r="B87" s="38"/>
      <c r="C87" s="39"/>
      <c r="D87" s="39"/>
      <c r="E87" s="75" t="str">
        <f>E9</f>
        <v>1 - zpevněné plochy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20</v>
      </c>
      <c r="D89" s="39"/>
      <c r="E89" s="39"/>
      <c r="F89" s="26" t="str">
        <f>F12</f>
        <v xml:space="preserve"> </v>
      </c>
      <c r="G89" s="39"/>
      <c r="H89" s="39"/>
      <c r="I89" s="31" t="s">
        <v>22</v>
      </c>
      <c r="J89" s="78" t="str">
        <f>IF(J12="","",J12)</f>
        <v>17. 1. 2026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5.15" customHeight="1">
      <c r="A91" s="37"/>
      <c r="B91" s="38"/>
      <c r="C91" s="31" t="s">
        <v>24</v>
      </c>
      <c r="D91" s="39"/>
      <c r="E91" s="39"/>
      <c r="F91" s="26" t="str">
        <f>E15</f>
        <v xml:space="preserve"> </v>
      </c>
      <c r="G91" s="39"/>
      <c r="H91" s="39"/>
      <c r="I91" s="31" t="s">
        <v>29</v>
      </c>
      <c r="J91" s="35" t="str">
        <f>E21</f>
        <v xml:space="preserve"> 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27</v>
      </c>
      <c r="D92" s="39"/>
      <c r="E92" s="39"/>
      <c r="F92" s="26" t="str">
        <f>IF(E18="","",E18)</f>
        <v>Vyplň údaj</v>
      </c>
      <c r="G92" s="39"/>
      <c r="H92" s="39"/>
      <c r="I92" s="31" t="s">
        <v>31</v>
      </c>
      <c r="J92" s="35" t="str">
        <f>E24</f>
        <v xml:space="preserve"> </v>
      </c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70" t="s">
        <v>87</v>
      </c>
      <c r="D94" s="171"/>
      <c r="E94" s="171"/>
      <c r="F94" s="171"/>
      <c r="G94" s="171"/>
      <c r="H94" s="171"/>
      <c r="I94" s="171"/>
      <c r="J94" s="172" t="s">
        <v>88</v>
      </c>
      <c r="K94" s="171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73" t="s">
        <v>89</v>
      </c>
      <c r="D96" s="39"/>
      <c r="E96" s="39"/>
      <c r="F96" s="39"/>
      <c r="G96" s="39"/>
      <c r="H96" s="39"/>
      <c r="I96" s="39"/>
      <c r="J96" s="109">
        <f>J123</f>
        <v>0</v>
      </c>
      <c r="K96" s="39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6" t="s">
        <v>90</v>
      </c>
    </row>
    <row r="97" s="9" customFormat="1" ht="24.96" customHeight="1">
      <c r="A97" s="9"/>
      <c r="B97" s="174"/>
      <c r="C97" s="175"/>
      <c r="D97" s="176" t="s">
        <v>91</v>
      </c>
      <c r="E97" s="177"/>
      <c r="F97" s="177"/>
      <c r="G97" s="177"/>
      <c r="H97" s="177"/>
      <c r="I97" s="177"/>
      <c r="J97" s="178">
        <f>J124</f>
        <v>0</v>
      </c>
      <c r="K97" s="175"/>
      <c r="L97" s="17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0"/>
      <c r="C98" s="181"/>
      <c r="D98" s="182" t="s">
        <v>92</v>
      </c>
      <c r="E98" s="183"/>
      <c r="F98" s="183"/>
      <c r="G98" s="183"/>
      <c r="H98" s="183"/>
      <c r="I98" s="183"/>
      <c r="J98" s="184">
        <f>J125</f>
        <v>0</v>
      </c>
      <c r="K98" s="181"/>
      <c r="L98" s="185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0"/>
      <c r="C99" s="181"/>
      <c r="D99" s="182" t="s">
        <v>93</v>
      </c>
      <c r="E99" s="183"/>
      <c r="F99" s="183"/>
      <c r="G99" s="183"/>
      <c r="H99" s="183"/>
      <c r="I99" s="183"/>
      <c r="J99" s="184">
        <f>J162</f>
        <v>0</v>
      </c>
      <c r="K99" s="181"/>
      <c r="L99" s="185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0"/>
      <c r="C100" s="181"/>
      <c r="D100" s="182" t="s">
        <v>94</v>
      </c>
      <c r="E100" s="183"/>
      <c r="F100" s="183"/>
      <c r="G100" s="183"/>
      <c r="H100" s="183"/>
      <c r="I100" s="183"/>
      <c r="J100" s="184">
        <f>J187</f>
        <v>0</v>
      </c>
      <c r="K100" s="181"/>
      <c r="L100" s="185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0"/>
      <c r="C101" s="181"/>
      <c r="D101" s="182" t="s">
        <v>95</v>
      </c>
      <c r="E101" s="183"/>
      <c r="F101" s="183"/>
      <c r="G101" s="183"/>
      <c r="H101" s="183"/>
      <c r="I101" s="183"/>
      <c r="J101" s="184">
        <f>J223</f>
        <v>0</v>
      </c>
      <c r="K101" s="181"/>
      <c r="L101" s="185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0"/>
      <c r="C102" s="181"/>
      <c r="D102" s="182" t="s">
        <v>96</v>
      </c>
      <c r="E102" s="183"/>
      <c r="F102" s="183"/>
      <c r="G102" s="183"/>
      <c r="H102" s="183"/>
      <c r="I102" s="183"/>
      <c r="J102" s="184">
        <f>J232</f>
        <v>0</v>
      </c>
      <c r="K102" s="181"/>
      <c r="L102" s="185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0"/>
      <c r="C103" s="181"/>
      <c r="D103" s="182" t="s">
        <v>97</v>
      </c>
      <c r="E103" s="183"/>
      <c r="F103" s="183"/>
      <c r="G103" s="183"/>
      <c r="H103" s="183"/>
      <c r="I103" s="183"/>
      <c r="J103" s="184">
        <f>J234</f>
        <v>0</v>
      </c>
      <c r="K103" s="181"/>
      <c r="L103" s="185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2" customFormat="1" ht="21.84" customHeight="1">
      <c r="A104" s="37"/>
      <c r="B104" s="38"/>
      <c r="C104" s="39"/>
      <c r="D104" s="39"/>
      <c r="E104" s="39"/>
      <c r="F104" s="39"/>
      <c r="G104" s="39"/>
      <c r="H104" s="39"/>
      <c r="I104" s="39"/>
      <c r="J104" s="39"/>
      <c r="K104" s="39"/>
      <c r="L104" s="62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</row>
    <row r="105" s="2" customFormat="1" ht="6.96" customHeight="1">
      <c r="A105" s="37"/>
      <c r="B105" s="65"/>
      <c r="C105" s="66"/>
      <c r="D105" s="66"/>
      <c r="E105" s="66"/>
      <c r="F105" s="66"/>
      <c r="G105" s="66"/>
      <c r="H105" s="66"/>
      <c r="I105" s="66"/>
      <c r="J105" s="66"/>
      <c r="K105" s="66"/>
      <c r="L105" s="62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</row>
    <row r="109" s="2" customFormat="1" ht="6.96" customHeight="1">
      <c r="A109" s="37"/>
      <c r="B109" s="67"/>
      <c r="C109" s="68"/>
      <c r="D109" s="68"/>
      <c r="E109" s="68"/>
      <c r="F109" s="68"/>
      <c r="G109" s="68"/>
      <c r="H109" s="68"/>
      <c r="I109" s="68"/>
      <c r="J109" s="68"/>
      <c r="K109" s="68"/>
      <c r="L109" s="62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0" s="2" customFormat="1" ht="24.96" customHeight="1">
      <c r="A110" s="37"/>
      <c r="B110" s="38"/>
      <c r="C110" s="22" t="s">
        <v>98</v>
      </c>
      <c r="D110" s="39"/>
      <c r="E110" s="39"/>
      <c r="F110" s="39"/>
      <c r="G110" s="39"/>
      <c r="H110" s="39"/>
      <c r="I110" s="39"/>
      <c r="J110" s="39"/>
      <c r="K110" s="39"/>
      <c r="L110" s="62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s="2" customFormat="1" ht="6.96" customHeight="1">
      <c r="A111" s="37"/>
      <c r="B111" s="38"/>
      <c r="C111" s="39"/>
      <c r="D111" s="39"/>
      <c r="E111" s="39"/>
      <c r="F111" s="39"/>
      <c r="G111" s="39"/>
      <c r="H111" s="39"/>
      <c r="I111" s="39"/>
      <c r="J111" s="39"/>
      <c r="K111" s="39"/>
      <c r="L111" s="62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2" customFormat="1" ht="12" customHeight="1">
      <c r="A112" s="37"/>
      <c r="B112" s="38"/>
      <c r="C112" s="31" t="s">
        <v>16</v>
      </c>
      <c r="D112" s="39"/>
      <c r="E112" s="39"/>
      <c r="F112" s="39"/>
      <c r="G112" s="39"/>
      <c r="H112" s="39"/>
      <c r="I112" s="39"/>
      <c r="J112" s="39"/>
      <c r="K112" s="39"/>
      <c r="L112" s="62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16.5" customHeight="1">
      <c r="A113" s="37"/>
      <c r="B113" s="38"/>
      <c r="C113" s="39"/>
      <c r="D113" s="39"/>
      <c r="E113" s="169" t="str">
        <f>E7</f>
        <v>Stavební úpravy místní komunikace v ul. U Bažantnice, Poděbrady</v>
      </c>
      <c r="F113" s="31"/>
      <c r="G113" s="31"/>
      <c r="H113" s="31"/>
      <c r="I113" s="39"/>
      <c r="J113" s="39"/>
      <c r="K113" s="39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12" customHeight="1">
      <c r="A114" s="37"/>
      <c r="B114" s="38"/>
      <c r="C114" s="31" t="s">
        <v>84</v>
      </c>
      <c r="D114" s="39"/>
      <c r="E114" s="39"/>
      <c r="F114" s="39"/>
      <c r="G114" s="39"/>
      <c r="H114" s="39"/>
      <c r="I114" s="39"/>
      <c r="J114" s="39"/>
      <c r="K114" s="39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16.5" customHeight="1">
      <c r="A115" s="37"/>
      <c r="B115" s="38"/>
      <c r="C115" s="39"/>
      <c r="D115" s="39"/>
      <c r="E115" s="75" t="str">
        <f>E9</f>
        <v>1 - zpevněné plochy</v>
      </c>
      <c r="F115" s="39"/>
      <c r="G115" s="39"/>
      <c r="H115" s="39"/>
      <c r="I115" s="39"/>
      <c r="J115" s="39"/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6.96" customHeight="1">
      <c r="A116" s="37"/>
      <c r="B116" s="38"/>
      <c r="C116" s="39"/>
      <c r="D116" s="39"/>
      <c r="E116" s="39"/>
      <c r="F116" s="39"/>
      <c r="G116" s="39"/>
      <c r="H116" s="39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12" customHeight="1">
      <c r="A117" s="37"/>
      <c r="B117" s="38"/>
      <c r="C117" s="31" t="s">
        <v>20</v>
      </c>
      <c r="D117" s="39"/>
      <c r="E117" s="39"/>
      <c r="F117" s="26" t="str">
        <f>F12</f>
        <v xml:space="preserve"> </v>
      </c>
      <c r="G117" s="39"/>
      <c r="H117" s="39"/>
      <c r="I117" s="31" t="s">
        <v>22</v>
      </c>
      <c r="J117" s="78" t="str">
        <f>IF(J12="","",J12)</f>
        <v>17. 1. 2026</v>
      </c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6.96" customHeight="1">
      <c r="A118" s="37"/>
      <c r="B118" s="38"/>
      <c r="C118" s="39"/>
      <c r="D118" s="39"/>
      <c r="E118" s="39"/>
      <c r="F118" s="39"/>
      <c r="G118" s="39"/>
      <c r="H118" s="39"/>
      <c r="I118" s="39"/>
      <c r="J118" s="39"/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15.15" customHeight="1">
      <c r="A119" s="37"/>
      <c r="B119" s="38"/>
      <c r="C119" s="31" t="s">
        <v>24</v>
      </c>
      <c r="D119" s="39"/>
      <c r="E119" s="39"/>
      <c r="F119" s="26" t="str">
        <f>E15</f>
        <v xml:space="preserve"> </v>
      </c>
      <c r="G119" s="39"/>
      <c r="H119" s="39"/>
      <c r="I119" s="31" t="s">
        <v>29</v>
      </c>
      <c r="J119" s="35" t="str">
        <f>E21</f>
        <v xml:space="preserve"> </v>
      </c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15.15" customHeight="1">
      <c r="A120" s="37"/>
      <c r="B120" s="38"/>
      <c r="C120" s="31" t="s">
        <v>27</v>
      </c>
      <c r="D120" s="39"/>
      <c r="E120" s="39"/>
      <c r="F120" s="26" t="str">
        <f>IF(E18="","",E18)</f>
        <v>Vyplň údaj</v>
      </c>
      <c r="G120" s="39"/>
      <c r="H120" s="39"/>
      <c r="I120" s="31" t="s">
        <v>31</v>
      </c>
      <c r="J120" s="35" t="str">
        <f>E24</f>
        <v xml:space="preserve"> </v>
      </c>
      <c r="K120" s="39"/>
      <c r="L120" s="62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10.32" customHeight="1">
      <c r="A121" s="37"/>
      <c r="B121" s="38"/>
      <c r="C121" s="39"/>
      <c r="D121" s="39"/>
      <c r="E121" s="39"/>
      <c r="F121" s="39"/>
      <c r="G121" s="39"/>
      <c r="H121" s="39"/>
      <c r="I121" s="39"/>
      <c r="J121" s="39"/>
      <c r="K121" s="39"/>
      <c r="L121" s="62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11" customFormat="1" ht="29.28" customHeight="1">
      <c r="A122" s="186"/>
      <c r="B122" s="187"/>
      <c r="C122" s="188" t="s">
        <v>99</v>
      </c>
      <c r="D122" s="189" t="s">
        <v>58</v>
      </c>
      <c r="E122" s="189" t="s">
        <v>54</v>
      </c>
      <c r="F122" s="189" t="s">
        <v>55</v>
      </c>
      <c r="G122" s="189" t="s">
        <v>100</v>
      </c>
      <c r="H122" s="189" t="s">
        <v>101</v>
      </c>
      <c r="I122" s="189" t="s">
        <v>102</v>
      </c>
      <c r="J122" s="190" t="s">
        <v>88</v>
      </c>
      <c r="K122" s="191" t="s">
        <v>103</v>
      </c>
      <c r="L122" s="192"/>
      <c r="M122" s="99" t="s">
        <v>1</v>
      </c>
      <c r="N122" s="100" t="s">
        <v>37</v>
      </c>
      <c r="O122" s="100" t="s">
        <v>104</v>
      </c>
      <c r="P122" s="100" t="s">
        <v>105</v>
      </c>
      <c r="Q122" s="100" t="s">
        <v>106</v>
      </c>
      <c r="R122" s="100" t="s">
        <v>107</v>
      </c>
      <c r="S122" s="100" t="s">
        <v>108</v>
      </c>
      <c r="T122" s="101" t="s">
        <v>109</v>
      </c>
      <c r="U122" s="186"/>
      <c r="V122" s="186"/>
      <c r="W122" s="186"/>
      <c r="X122" s="186"/>
      <c r="Y122" s="186"/>
      <c r="Z122" s="186"/>
      <c r="AA122" s="186"/>
      <c r="AB122" s="186"/>
      <c r="AC122" s="186"/>
      <c r="AD122" s="186"/>
      <c r="AE122" s="186"/>
    </row>
    <row r="123" s="2" customFormat="1" ht="22.8" customHeight="1">
      <c r="A123" s="37"/>
      <c r="B123" s="38"/>
      <c r="C123" s="106" t="s">
        <v>110</v>
      </c>
      <c r="D123" s="39"/>
      <c r="E123" s="39"/>
      <c r="F123" s="39"/>
      <c r="G123" s="39"/>
      <c r="H123" s="39"/>
      <c r="I123" s="39"/>
      <c r="J123" s="193">
        <f>BK123</f>
        <v>0</v>
      </c>
      <c r="K123" s="39"/>
      <c r="L123" s="43"/>
      <c r="M123" s="102"/>
      <c r="N123" s="194"/>
      <c r="O123" s="103"/>
      <c r="P123" s="195">
        <f>P124</f>
        <v>0</v>
      </c>
      <c r="Q123" s="103"/>
      <c r="R123" s="195">
        <f>R124</f>
        <v>1251.3753131999999</v>
      </c>
      <c r="S123" s="103"/>
      <c r="T123" s="196">
        <f>T124</f>
        <v>882.10199999999998</v>
      </c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T123" s="16" t="s">
        <v>72</v>
      </c>
      <c r="AU123" s="16" t="s">
        <v>90</v>
      </c>
      <c r="BK123" s="197">
        <f>BK124</f>
        <v>0</v>
      </c>
    </row>
    <row r="124" s="12" customFormat="1" ht="25.92" customHeight="1">
      <c r="A124" s="12"/>
      <c r="B124" s="198"/>
      <c r="C124" s="199"/>
      <c r="D124" s="200" t="s">
        <v>72</v>
      </c>
      <c r="E124" s="201" t="s">
        <v>111</v>
      </c>
      <c r="F124" s="201" t="s">
        <v>112</v>
      </c>
      <c r="G124" s="199"/>
      <c r="H124" s="199"/>
      <c r="I124" s="202"/>
      <c r="J124" s="203">
        <f>BK124</f>
        <v>0</v>
      </c>
      <c r="K124" s="199"/>
      <c r="L124" s="204"/>
      <c r="M124" s="205"/>
      <c r="N124" s="206"/>
      <c r="O124" s="206"/>
      <c r="P124" s="207">
        <f>P125+P162+P187+P223+P232+P234</f>
        <v>0</v>
      </c>
      <c r="Q124" s="206"/>
      <c r="R124" s="207">
        <f>R125+R162+R187+R223+R232+R234</f>
        <v>1251.3753131999999</v>
      </c>
      <c r="S124" s="206"/>
      <c r="T124" s="208">
        <f>T125+T162+T187+T223+T232+T234</f>
        <v>882.10199999999998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09" t="s">
        <v>78</v>
      </c>
      <c r="AT124" s="210" t="s">
        <v>72</v>
      </c>
      <c r="AU124" s="210" t="s">
        <v>73</v>
      </c>
      <c r="AY124" s="209" t="s">
        <v>113</v>
      </c>
      <c r="BK124" s="211">
        <f>BK125+BK162+BK187+BK223+BK232+BK234</f>
        <v>0</v>
      </c>
    </row>
    <row r="125" s="12" customFormat="1" ht="22.8" customHeight="1">
      <c r="A125" s="12"/>
      <c r="B125" s="198"/>
      <c r="C125" s="199"/>
      <c r="D125" s="200" t="s">
        <v>72</v>
      </c>
      <c r="E125" s="212" t="s">
        <v>78</v>
      </c>
      <c r="F125" s="212" t="s">
        <v>114</v>
      </c>
      <c r="G125" s="199"/>
      <c r="H125" s="199"/>
      <c r="I125" s="202"/>
      <c r="J125" s="213">
        <f>BK125</f>
        <v>0</v>
      </c>
      <c r="K125" s="199"/>
      <c r="L125" s="204"/>
      <c r="M125" s="205"/>
      <c r="N125" s="206"/>
      <c r="O125" s="206"/>
      <c r="P125" s="207">
        <f>SUM(P126:P161)</f>
        <v>0</v>
      </c>
      <c r="Q125" s="206"/>
      <c r="R125" s="207">
        <f>SUM(R126:R161)</f>
        <v>0.094</v>
      </c>
      <c r="S125" s="206"/>
      <c r="T125" s="208">
        <f>SUM(T126:T161)</f>
        <v>110.61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09" t="s">
        <v>78</v>
      </c>
      <c r="AT125" s="210" t="s">
        <v>72</v>
      </c>
      <c r="AU125" s="210" t="s">
        <v>78</v>
      </c>
      <c r="AY125" s="209" t="s">
        <v>113</v>
      </c>
      <c r="BK125" s="211">
        <f>SUM(BK126:BK161)</f>
        <v>0</v>
      </c>
    </row>
    <row r="126" s="2" customFormat="1" ht="37.8" customHeight="1">
      <c r="A126" s="37"/>
      <c r="B126" s="38"/>
      <c r="C126" s="214" t="s">
        <v>78</v>
      </c>
      <c r="D126" s="214" t="s">
        <v>115</v>
      </c>
      <c r="E126" s="215" t="s">
        <v>116</v>
      </c>
      <c r="F126" s="216" t="s">
        <v>117</v>
      </c>
      <c r="G126" s="217" t="s">
        <v>118</v>
      </c>
      <c r="H126" s="218">
        <v>140</v>
      </c>
      <c r="I126" s="219"/>
      <c r="J126" s="220">
        <f>ROUND(I126*H126,2)</f>
        <v>0</v>
      </c>
      <c r="K126" s="221"/>
      <c r="L126" s="43"/>
      <c r="M126" s="222" t="s">
        <v>1</v>
      </c>
      <c r="N126" s="223" t="s">
        <v>38</v>
      </c>
      <c r="O126" s="90"/>
      <c r="P126" s="224">
        <f>O126*H126</f>
        <v>0</v>
      </c>
      <c r="Q126" s="224">
        <v>0</v>
      </c>
      <c r="R126" s="224">
        <f>Q126*H126</f>
        <v>0</v>
      </c>
      <c r="S126" s="224">
        <v>0</v>
      </c>
      <c r="T126" s="225">
        <f>S126*H126</f>
        <v>0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R126" s="226" t="s">
        <v>119</v>
      </c>
      <c r="AT126" s="226" t="s">
        <v>115</v>
      </c>
      <c r="AU126" s="226" t="s">
        <v>82</v>
      </c>
      <c r="AY126" s="16" t="s">
        <v>113</v>
      </c>
      <c r="BE126" s="227">
        <f>IF(N126="základní",J126,0)</f>
        <v>0</v>
      </c>
      <c r="BF126" s="227">
        <f>IF(N126="snížená",J126,0)</f>
        <v>0</v>
      </c>
      <c r="BG126" s="227">
        <f>IF(N126="zákl. přenesená",J126,0)</f>
        <v>0</v>
      </c>
      <c r="BH126" s="227">
        <f>IF(N126="sníž. přenesená",J126,0)</f>
        <v>0</v>
      </c>
      <c r="BI126" s="227">
        <f>IF(N126="nulová",J126,0)</f>
        <v>0</v>
      </c>
      <c r="BJ126" s="16" t="s">
        <v>78</v>
      </c>
      <c r="BK126" s="227">
        <f>ROUND(I126*H126,2)</f>
        <v>0</v>
      </c>
      <c r="BL126" s="16" t="s">
        <v>119</v>
      </c>
      <c r="BM126" s="226" t="s">
        <v>120</v>
      </c>
    </row>
    <row r="127" s="13" customFormat="1">
      <c r="A127" s="13"/>
      <c r="B127" s="228"/>
      <c r="C127" s="229"/>
      <c r="D127" s="230" t="s">
        <v>121</v>
      </c>
      <c r="E127" s="231" t="s">
        <v>1</v>
      </c>
      <c r="F127" s="232" t="s">
        <v>122</v>
      </c>
      <c r="G127" s="229"/>
      <c r="H127" s="233">
        <v>140</v>
      </c>
      <c r="I127" s="234"/>
      <c r="J127" s="229"/>
      <c r="K127" s="229"/>
      <c r="L127" s="235"/>
      <c r="M127" s="236"/>
      <c r="N127" s="237"/>
      <c r="O127" s="237"/>
      <c r="P127" s="237"/>
      <c r="Q127" s="237"/>
      <c r="R127" s="237"/>
      <c r="S127" s="237"/>
      <c r="T127" s="238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39" t="s">
        <v>121</v>
      </c>
      <c r="AU127" s="239" t="s">
        <v>82</v>
      </c>
      <c r="AV127" s="13" t="s">
        <v>82</v>
      </c>
      <c r="AW127" s="13" t="s">
        <v>30</v>
      </c>
      <c r="AX127" s="13" t="s">
        <v>78</v>
      </c>
      <c r="AY127" s="239" t="s">
        <v>113</v>
      </c>
    </row>
    <row r="128" s="2" customFormat="1" ht="24.15" customHeight="1">
      <c r="A128" s="37"/>
      <c r="B128" s="38"/>
      <c r="C128" s="214" t="s">
        <v>82</v>
      </c>
      <c r="D128" s="214" t="s">
        <v>115</v>
      </c>
      <c r="E128" s="215" t="s">
        <v>123</v>
      </c>
      <c r="F128" s="216" t="s">
        <v>124</v>
      </c>
      <c r="G128" s="217" t="s">
        <v>118</v>
      </c>
      <c r="H128" s="218">
        <v>1880</v>
      </c>
      <c r="I128" s="219"/>
      <c r="J128" s="220">
        <f>ROUND(I128*H128,2)</f>
        <v>0</v>
      </c>
      <c r="K128" s="221"/>
      <c r="L128" s="43"/>
      <c r="M128" s="222" t="s">
        <v>1</v>
      </c>
      <c r="N128" s="223" t="s">
        <v>38</v>
      </c>
      <c r="O128" s="90"/>
      <c r="P128" s="224">
        <f>O128*H128</f>
        <v>0</v>
      </c>
      <c r="Q128" s="224">
        <v>0</v>
      </c>
      <c r="R128" s="224">
        <f>Q128*H128</f>
        <v>0</v>
      </c>
      <c r="S128" s="224">
        <v>0</v>
      </c>
      <c r="T128" s="225">
        <f>S128*H128</f>
        <v>0</v>
      </c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R128" s="226" t="s">
        <v>119</v>
      </c>
      <c r="AT128" s="226" t="s">
        <v>115</v>
      </c>
      <c r="AU128" s="226" t="s">
        <v>82</v>
      </c>
      <c r="AY128" s="16" t="s">
        <v>113</v>
      </c>
      <c r="BE128" s="227">
        <f>IF(N128="základní",J128,0)</f>
        <v>0</v>
      </c>
      <c r="BF128" s="227">
        <f>IF(N128="snížená",J128,0)</f>
        <v>0</v>
      </c>
      <c r="BG128" s="227">
        <f>IF(N128="zákl. přenesená",J128,0)</f>
        <v>0</v>
      </c>
      <c r="BH128" s="227">
        <f>IF(N128="sníž. přenesená",J128,0)</f>
        <v>0</v>
      </c>
      <c r="BI128" s="227">
        <f>IF(N128="nulová",J128,0)</f>
        <v>0</v>
      </c>
      <c r="BJ128" s="16" t="s">
        <v>78</v>
      </c>
      <c r="BK128" s="227">
        <f>ROUND(I128*H128,2)</f>
        <v>0</v>
      </c>
      <c r="BL128" s="16" t="s">
        <v>119</v>
      </c>
      <c r="BM128" s="226" t="s">
        <v>125</v>
      </c>
    </row>
    <row r="129" s="13" customFormat="1">
      <c r="A129" s="13"/>
      <c r="B129" s="228"/>
      <c r="C129" s="229"/>
      <c r="D129" s="230" t="s">
        <v>121</v>
      </c>
      <c r="E129" s="231" t="s">
        <v>1</v>
      </c>
      <c r="F129" s="232" t="s">
        <v>126</v>
      </c>
      <c r="G129" s="229"/>
      <c r="H129" s="233">
        <v>1880</v>
      </c>
      <c r="I129" s="234"/>
      <c r="J129" s="229"/>
      <c r="K129" s="229"/>
      <c r="L129" s="235"/>
      <c r="M129" s="236"/>
      <c r="N129" s="237"/>
      <c r="O129" s="237"/>
      <c r="P129" s="237"/>
      <c r="Q129" s="237"/>
      <c r="R129" s="237"/>
      <c r="S129" s="237"/>
      <c r="T129" s="238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39" t="s">
        <v>121</v>
      </c>
      <c r="AU129" s="239" t="s">
        <v>82</v>
      </c>
      <c r="AV129" s="13" t="s">
        <v>82</v>
      </c>
      <c r="AW129" s="13" t="s">
        <v>30</v>
      </c>
      <c r="AX129" s="13" t="s">
        <v>78</v>
      </c>
      <c r="AY129" s="239" t="s">
        <v>113</v>
      </c>
    </row>
    <row r="130" s="2" customFormat="1" ht="33" customHeight="1">
      <c r="A130" s="37"/>
      <c r="B130" s="38"/>
      <c r="C130" s="214" t="s">
        <v>127</v>
      </c>
      <c r="D130" s="214" t="s">
        <v>115</v>
      </c>
      <c r="E130" s="215" t="s">
        <v>128</v>
      </c>
      <c r="F130" s="216" t="s">
        <v>129</v>
      </c>
      <c r="G130" s="217" t="s">
        <v>130</v>
      </c>
      <c r="H130" s="218">
        <v>1</v>
      </c>
      <c r="I130" s="219"/>
      <c r="J130" s="220">
        <f>ROUND(I130*H130,2)</f>
        <v>0</v>
      </c>
      <c r="K130" s="221"/>
      <c r="L130" s="43"/>
      <c r="M130" s="222" t="s">
        <v>1</v>
      </c>
      <c r="N130" s="223" t="s">
        <v>38</v>
      </c>
      <c r="O130" s="90"/>
      <c r="P130" s="224">
        <f>O130*H130</f>
        <v>0</v>
      </c>
      <c r="Q130" s="224">
        <v>0</v>
      </c>
      <c r="R130" s="224">
        <f>Q130*H130</f>
        <v>0</v>
      </c>
      <c r="S130" s="224">
        <v>0</v>
      </c>
      <c r="T130" s="225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226" t="s">
        <v>119</v>
      </c>
      <c r="AT130" s="226" t="s">
        <v>115</v>
      </c>
      <c r="AU130" s="226" t="s">
        <v>82</v>
      </c>
      <c r="AY130" s="16" t="s">
        <v>113</v>
      </c>
      <c r="BE130" s="227">
        <f>IF(N130="základní",J130,0)</f>
        <v>0</v>
      </c>
      <c r="BF130" s="227">
        <f>IF(N130="snížená",J130,0)</f>
        <v>0</v>
      </c>
      <c r="BG130" s="227">
        <f>IF(N130="zákl. přenesená",J130,0)</f>
        <v>0</v>
      </c>
      <c r="BH130" s="227">
        <f>IF(N130="sníž. přenesená",J130,0)</f>
        <v>0</v>
      </c>
      <c r="BI130" s="227">
        <f>IF(N130="nulová",J130,0)</f>
        <v>0</v>
      </c>
      <c r="BJ130" s="16" t="s">
        <v>78</v>
      </c>
      <c r="BK130" s="227">
        <f>ROUND(I130*H130,2)</f>
        <v>0</v>
      </c>
      <c r="BL130" s="16" t="s">
        <v>119</v>
      </c>
      <c r="BM130" s="226" t="s">
        <v>131</v>
      </c>
    </row>
    <row r="131" s="2" customFormat="1" ht="37.8" customHeight="1">
      <c r="A131" s="37"/>
      <c r="B131" s="38"/>
      <c r="C131" s="214" t="s">
        <v>119</v>
      </c>
      <c r="D131" s="214" t="s">
        <v>115</v>
      </c>
      <c r="E131" s="215" t="s">
        <v>132</v>
      </c>
      <c r="F131" s="216" t="s">
        <v>133</v>
      </c>
      <c r="G131" s="217" t="s">
        <v>130</v>
      </c>
      <c r="H131" s="218">
        <v>1</v>
      </c>
      <c r="I131" s="219"/>
      <c r="J131" s="220">
        <f>ROUND(I131*H131,2)</f>
        <v>0</v>
      </c>
      <c r="K131" s="221"/>
      <c r="L131" s="43"/>
      <c r="M131" s="222" t="s">
        <v>1</v>
      </c>
      <c r="N131" s="223" t="s">
        <v>38</v>
      </c>
      <c r="O131" s="90"/>
      <c r="P131" s="224">
        <f>O131*H131</f>
        <v>0</v>
      </c>
      <c r="Q131" s="224">
        <v>0</v>
      </c>
      <c r="R131" s="224">
        <f>Q131*H131</f>
        <v>0</v>
      </c>
      <c r="S131" s="224">
        <v>0</v>
      </c>
      <c r="T131" s="225">
        <f>S131*H131</f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226" t="s">
        <v>119</v>
      </c>
      <c r="AT131" s="226" t="s">
        <v>115</v>
      </c>
      <c r="AU131" s="226" t="s">
        <v>82</v>
      </c>
      <c r="AY131" s="16" t="s">
        <v>113</v>
      </c>
      <c r="BE131" s="227">
        <f>IF(N131="základní",J131,0)</f>
        <v>0</v>
      </c>
      <c r="BF131" s="227">
        <f>IF(N131="snížená",J131,0)</f>
        <v>0</v>
      </c>
      <c r="BG131" s="227">
        <f>IF(N131="zákl. přenesená",J131,0)</f>
        <v>0</v>
      </c>
      <c r="BH131" s="227">
        <f>IF(N131="sníž. přenesená",J131,0)</f>
        <v>0</v>
      </c>
      <c r="BI131" s="227">
        <f>IF(N131="nulová",J131,0)</f>
        <v>0</v>
      </c>
      <c r="BJ131" s="16" t="s">
        <v>78</v>
      </c>
      <c r="BK131" s="227">
        <f>ROUND(I131*H131,2)</f>
        <v>0</v>
      </c>
      <c r="BL131" s="16" t="s">
        <v>119</v>
      </c>
      <c r="BM131" s="226" t="s">
        <v>134</v>
      </c>
    </row>
    <row r="132" s="2" customFormat="1" ht="16.5" customHeight="1">
      <c r="A132" s="37"/>
      <c r="B132" s="38"/>
      <c r="C132" s="214" t="s">
        <v>135</v>
      </c>
      <c r="D132" s="214" t="s">
        <v>115</v>
      </c>
      <c r="E132" s="215" t="s">
        <v>136</v>
      </c>
      <c r="F132" s="216" t="s">
        <v>137</v>
      </c>
      <c r="G132" s="217" t="s">
        <v>138</v>
      </c>
      <c r="H132" s="218">
        <v>10</v>
      </c>
      <c r="I132" s="219"/>
      <c r="J132" s="220">
        <f>ROUND(I132*H132,2)</f>
        <v>0</v>
      </c>
      <c r="K132" s="221"/>
      <c r="L132" s="43"/>
      <c r="M132" s="222" t="s">
        <v>1</v>
      </c>
      <c r="N132" s="223" t="s">
        <v>38</v>
      </c>
      <c r="O132" s="90"/>
      <c r="P132" s="224">
        <f>O132*H132</f>
        <v>0</v>
      </c>
      <c r="Q132" s="224">
        <v>0</v>
      </c>
      <c r="R132" s="224">
        <f>Q132*H132</f>
        <v>0</v>
      </c>
      <c r="S132" s="224">
        <v>0.20499999999999999</v>
      </c>
      <c r="T132" s="225">
        <f>S132*H132</f>
        <v>2.0499999999999998</v>
      </c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R132" s="226" t="s">
        <v>119</v>
      </c>
      <c r="AT132" s="226" t="s">
        <v>115</v>
      </c>
      <c r="AU132" s="226" t="s">
        <v>82</v>
      </c>
      <c r="AY132" s="16" t="s">
        <v>113</v>
      </c>
      <c r="BE132" s="227">
        <f>IF(N132="základní",J132,0)</f>
        <v>0</v>
      </c>
      <c r="BF132" s="227">
        <f>IF(N132="snížená",J132,0)</f>
        <v>0</v>
      </c>
      <c r="BG132" s="227">
        <f>IF(N132="zákl. přenesená",J132,0)</f>
        <v>0</v>
      </c>
      <c r="BH132" s="227">
        <f>IF(N132="sníž. přenesená",J132,0)</f>
        <v>0</v>
      </c>
      <c r="BI132" s="227">
        <f>IF(N132="nulová",J132,0)</f>
        <v>0</v>
      </c>
      <c r="BJ132" s="16" t="s">
        <v>78</v>
      </c>
      <c r="BK132" s="227">
        <f>ROUND(I132*H132,2)</f>
        <v>0</v>
      </c>
      <c r="BL132" s="16" t="s">
        <v>119</v>
      </c>
      <c r="BM132" s="226" t="s">
        <v>139</v>
      </c>
    </row>
    <row r="133" s="13" customFormat="1">
      <c r="A133" s="13"/>
      <c r="B133" s="228"/>
      <c r="C133" s="229"/>
      <c r="D133" s="230" t="s">
        <v>121</v>
      </c>
      <c r="E133" s="231" t="s">
        <v>1</v>
      </c>
      <c r="F133" s="232" t="s">
        <v>140</v>
      </c>
      <c r="G133" s="229"/>
      <c r="H133" s="233">
        <v>10</v>
      </c>
      <c r="I133" s="234"/>
      <c r="J133" s="229"/>
      <c r="K133" s="229"/>
      <c r="L133" s="235"/>
      <c r="M133" s="236"/>
      <c r="N133" s="237"/>
      <c r="O133" s="237"/>
      <c r="P133" s="237"/>
      <c r="Q133" s="237"/>
      <c r="R133" s="237"/>
      <c r="S133" s="237"/>
      <c r="T133" s="238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9" t="s">
        <v>121</v>
      </c>
      <c r="AU133" s="239" t="s">
        <v>82</v>
      </c>
      <c r="AV133" s="13" t="s">
        <v>82</v>
      </c>
      <c r="AW133" s="13" t="s">
        <v>30</v>
      </c>
      <c r="AX133" s="13" t="s">
        <v>78</v>
      </c>
      <c r="AY133" s="239" t="s">
        <v>113</v>
      </c>
    </row>
    <row r="134" s="2" customFormat="1" ht="16.5" customHeight="1">
      <c r="A134" s="37"/>
      <c r="B134" s="38"/>
      <c r="C134" s="214" t="s">
        <v>141</v>
      </c>
      <c r="D134" s="214" t="s">
        <v>115</v>
      </c>
      <c r="E134" s="215" t="s">
        <v>142</v>
      </c>
      <c r="F134" s="216" t="s">
        <v>143</v>
      </c>
      <c r="G134" s="217" t="s">
        <v>138</v>
      </c>
      <c r="H134" s="218">
        <v>944</v>
      </c>
      <c r="I134" s="219"/>
      <c r="J134" s="220">
        <f>ROUND(I134*H134,2)</f>
        <v>0</v>
      </c>
      <c r="K134" s="221"/>
      <c r="L134" s="43"/>
      <c r="M134" s="222" t="s">
        <v>1</v>
      </c>
      <c r="N134" s="223" t="s">
        <v>38</v>
      </c>
      <c r="O134" s="90"/>
      <c r="P134" s="224">
        <f>O134*H134</f>
        <v>0</v>
      </c>
      <c r="Q134" s="224">
        <v>0</v>
      </c>
      <c r="R134" s="224">
        <f>Q134*H134</f>
        <v>0</v>
      </c>
      <c r="S134" s="224">
        <v>0.11500000000000001</v>
      </c>
      <c r="T134" s="225">
        <f>S134*H134</f>
        <v>108.56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226" t="s">
        <v>119</v>
      </c>
      <c r="AT134" s="226" t="s">
        <v>115</v>
      </c>
      <c r="AU134" s="226" t="s">
        <v>82</v>
      </c>
      <c r="AY134" s="16" t="s">
        <v>113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16" t="s">
        <v>78</v>
      </c>
      <c r="BK134" s="227">
        <f>ROUND(I134*H134,2)</f>
        <v>0</v>
      </c>
      <c r="BL134" s="16" t="s">
        <v>119</v>
      </c>
      <c r="BM134" s="226" t="s">
        <v>144</v>
      </c>
    </row>
    <row r="135" s="13" customFormat="1">
      <c r="A135" s="13"/>
      <c r="B135" s="228"/>
      <c r="C135" s="229"/>
      <c r="D135" s="230" t="s">
        <v>121</v>
      </c>
      <c r="E135" s="231" t="s">
        <v>1</v>
      </c>
      <c r="F135" s="232" t="s">
        <v>145</v>
      </c>
      <c r="G135" s="229"/>
      <c r="H135" s="233">
        <v>944</v>
      </c>
      <c r="I135" s="234"/>
      <c r="J135" s="229"/>
      <c r="K135" s="229"/>
      <c r="L135" s="235"/>
      <c r="M135" s="236"/>
      <c r="N135" s="237"/>
      <c r="O135" s="237"/>
      <c r="P135" s="237"/>
      <c r="Q135" s="237"/>
      <c r="R135" s="237"/>
      <c r="S135" s="237"/>
      <c r="T135" s="238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39" t="s">
        <v>121</v>
      </c>
      <c r="AU135" s="239" t="s">
        <v>82</v>
      </c>
      <c r="AV135" s="13" t="s">
        <v>82</v>
      </c>
      <c r="AW135" s="13" t="s">
        <v>30</v>
      </c>
      <c r="AX135" s="13" t="s">
        <v>78</v>
      </c>
      <c r="AY135" s="239" t="s">
        <v>113</v>
      </c>
    </row>
    <row r="136" s="2" customFormat="1" ht="33" customHeight="1">
      <c r="A136" s="37"/>
      <c r="B136" s="38"/>
      <c r="C136" s="214" t="s">
        <v>146</v>
      </c>
      <c r="D136" s="214" t="s">
        <v>115</v>
      </c>
      <c r="E136" s="215" t="s">
        <v>147</v>
      </c>
      <c r="F136" s="216" t="s">
        <v>148</v>
      </c>
      <c r="G136" s="217" t="s">
        <v>149</v>
      </c>
      <c r="H136" s="218">
        <v>133.56</v>
      </c>
      <c r="I136" s="219"/>
      <c r="J136" s="220">
        <f>ROUND(I136*H136,2)</f>
        <v>0</v>
      </c>
      <c r="K136" s="221"/>
      <c r="L136" s="43"/>
      <c r="M136" s="222" t="s">
        <v>1</v>
      </c>
      <c r="N136" s="223" t="s">
        <v>38</v>
      </c>
      <c r="O136" s="90"/>
      <c r="P136" s="224">
        <f>O136*H136</f>
        <v>0</v>
      </c>
      <c r="Q136" s="224">
        <v>0</v>
      </c>
      <c r="R136" s="224">
        <f>Q136*H136</f>
        <v>0</v>
      </c>
      <c r="S136" s="224">
        <v>0</v>
      </c>
      <c r="T136" s="225">
        <f>S136*H136</f>
        <v>0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226" t="s">
        <v>119</v>
      </c>
      <c r="AT136" s="226" t="s">
        <v>115</v>
      </c>
      <c r="AU136" s="226" t="s">
        <v>82</v>
      </c>
      <c r="AY136" s="16" t="s">
        <v>113</v>
      </c>
      <c r="BE136" s="227">
        <f>IF(N136="základní",J136,0)</f>
        <v>0</v>
      </c>
      <c r="BF136" s="227">
        <f>IF(N136="snížená",J136,0)</f>
        <v>0</v>
      </c>
      <c r="BG136" s="227">
        <f>IF(N136="zákl. přenesená",J136,0)</f>
        <v>0</v>
      </c>
      <c r="BH136" s="227">
        <f>IF(N136="sníž. přenesená",J136,0)</f>
        <v>0</v>
      </c>
      <c r="BI136" s="227">
        <f>IF(N136="nulová",J136,0)</f>
        <v>0</v>
      </c>
      <c r="BJ136" s="16" t="s">
        <v>78</v>
      </c>
      <c r="BK136" s="227">
        <f>ROUND(I136*H136,2)</f>
        <v>0</v>
      </c>
      <c r="BL136" s="16" t="s">
        <v>119</v>
      </c>
      <c r="BM136" s="226" t="s">
        <v>150</v>
      </c>
    </row>
    <row r="137" s="13" customFormat="1">
      <c r="A137" s="13"/>
      <c r="B137" s="228"/>
      <c r="C137" s="229"/>
      <c r="D137" s="230" t="s">
        <v>121</v>
      </c>
      <c r="E137" s="231" t="s">
        <v>1</v>
      </c>
      <c r="F137" s="232" t="s">
        <v>151</v>
      </c>
      <c r="G137" s="229"/>
      <c r="H137" s="233">
        <v>133.56</v>
      </c>
      <c r="I137" s="234"/>
      <c r="J137" s="229"/>
      <c r="K137" s="229"/>
      <c r="L137" s="235"/>
      <c r="M137" s="236"/>
      <c r="N137" s="237"/>
      <c r="O137" s="237"/>
      <c r="P137" s="237"/>
      <c r="Q137" s="237"/>
      <c r="R137" s="237"/>
      <c r="S137" s="237"/>
      <c r="T137" s="238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39" t="s">
        <v>121</v>
      </c>
      <c r="AU137" s="239" t="s">
        <v>82</v>
      </c>
      <c r="AV137" s="13" t="s">
        <v>82</v>
      </c>
      <c r="AW137" s="13" t="s">
        <v>30</v>
      </c>
      <c r="AX137" s="13" t="s">
        <v>78</v>
      </c>
      <c r="AY137" s="239" t="s">
        <v>113</v>
      </c>
    </row>
    <row r="138" s="2" customFormat="1" ht="37.8" customHeight="1">
      <c r="A138" s="37"/>
      <c r="B138" s="38"/>
      <c r="C138" s="214" t="s">
        <v>152</v>
      </c>
      <c r="D138" s="214" t="s">
        <v>115</v>
      </c>
      <c r="E138" s="215" t="s">
        <v>153</v>
      </c>
      <c r="F138" s="216" t="s">
        <v>154</v>
      </c>
      <c r="G138" s="217" t="s">
        <v>149</v>
      </c>
      <c r="H138" s="218">
        <v>704.55999999999995</v>
      </c>
      <c r="I138" s="219"/>
      <c r="J138" s="220">
        <f>ROUND(I138*H138,2)</f>
        <v>0</v>
      </c>
      <c r="K138" s="221"/>
      <c r="L138" s="43"/>
      <c r="M138" s="222" t="s">
        <v>1</v>
      </c>
      <c r="N138" s="223" t="s">
        <v>38</v>
      </c>
      <c r="O138" s="90"/>
      <c r="P138" s="224">
        <f>O138*H138</f>
        <v>0</v>
      </c>
      <c r="Q138" s="224">
        <v>0</v>
      </c>
      <c r="R138" s="224">
        <f>Q138*H138</f>
        <v>0</v>
      </c>
      <c r="S138" s="224">
        <v>0</v>
      </c>
      <c r="T138" s="225">
        <f>S138*H138</f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226" t="s">
        <v>119</v>
      </c>
      <c r="AT138" s="226" t="s">
        <v>115</v>
      </c>
      <c r="AU138" s="226" t="s">
        <v>82</v>
      </c>
      <c r="AY138" s="16" t="s">
        <v>113</v>
      </c>
      <c r="BE138" s="227">
        <f>IF(N138="základní",J138,0)</f>
        <v>0</v>
      </c>
      <c r="BF138" s="227">
        <f>IF(N138="snížená",J138,0)</f>
        <v>0</v>
      </c>
      <c r="BG138" s="227">
        <f>IF(N138="zákl. přenesená",J138,0)</f>
        <v>0</v>
      </c>
      <c r="BH138" s="227">
        <f>IF(N138="sníž. přenesená",J138,0)</f>
        <v>0</v>
      </c>
      <c r="BI138" s="227">
        <f>IF(N138="nulová",J138,0)</f>
        <v>0</v>
      </c>
      <c r="BJ138" s="16" t="s">
        <v>78</v>
      </c>
      <c r="BK138" s="227">
        <f>ROUND(I138*H138,2)</f>
        <v>0</v>
      </c>
      <c r="BL138" s="16" t="s">
        <v>119</v>
      </c>
      <c r="BM138" s="226" t="s">
        <v>155</v>
      </c>
    </row>
    <row r="139" s="13" customFormat="1">
      <c r="A139" s="13"/>
      <c r="B139" s="228"/>
      <c r="C139" s="229"/>
      <c r="D139" s="230" t="s">
        <v>121</v>
      </c>
      <c r="E139" s="231" t="s">
        <v>1</v>
      </c>
      <c r="F139" s="232" t="s">
        <v>156</v>
      </c>
      <c r="G139" s="229"/>
      <c r="H139" s="233">
        <v>477</v>
      </c>
      <c r="I139" s="234"/>
      <c r="J139" s="229"/>
      <c r="K139" s="229"/>
      <c r="L139" s="235"/>
      <c r="M139" s="236"/>
      <c r="N139" s="237"/>
      <c r="O139" s="237"/>
      <c r="P139" s="237"/>
      <c r="Q139" s="237"/>
      <c r="R139" s="237"/>
      <c r="S139" s="237"/>
      <c r="T139" s="238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39" t="s">
        <v>121</v>
      </c>
      <c r="AU139" s="239" t="s">
        <v>82</v>
      </c>
      <c r="AV139" s="13" t="s">
        <v>82</v>
      </c>
      <c r="AW139" s="13" t="s">
        <v>30</v>
      </c>
      <c r="AX139" s="13" t="s">
        <v>73</v>
      </c>
      <c r="AY139" s="239" t="s">
        <v>113</v>
      </c>
    </row>
    <row r="140" s="13" customFormat="1">
      <c r="A140" s="13"/>
      <c r="B140" s="228"/>
      <c r="C140" s="229"/>
      <c r="D140" s="230" t="s">
        <v>121</v>
      </c>
      <c r="E140" s="231" t="s">
        <v>1</v>
      </c>
      <c r="F140" s="232" t="s">
        <v>151</v>
      </c>
      <c r="G140" s="229"/>
      <c r="H140" s="233">
        <v>133.56</v>
      </c>
      <c r="I140" s="234"/>
      <c r="J140" s="229"/>
      <c r="K140" s="229"/>
      <c r="L140" s="235"/>
      <c r="M140" s="236"/>
      <c r="N140" s="237"/>
      <c r="O140" s="237"/>
      <c r="P140" s="237"/>
      <c r="Q140" s="237"/>
      <c r="R140" s="237"/>
      <c r="S140" s="237"/>
      <c r="T140" s="238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39" t="s">
        <v>121</v>
      </c>
      <c r="AU140" s="239" t="s">
        <v>82</v>
      </c>
      <c r="AV140" s="13" t="s">
        <v>82</v>
      </c>
      <c r="AW140" s="13" t="s">
        <v>30</v>
      </c>
      <c r="AX140" s="13" t="s">
        <v>73</v>
      </c>
      <c r="AY140" s="239" t="s">
        <v>113</v>
      </c>
    </row>
    <row r="141" s="13" customFormat="1">
      <c r="A141" s="13"/>
      <c r="B141" s="228"/>
      <c r="C141" s="229"/>
      <c r="D141" s="230" t="s">
        <v>121</v>
      </c>
      <c r="E141" s="231" t="s">
        <v>1</v>
      </c>
      <c r="F141" s="232" t="s">
        <v>157</v>
      </c>
      <c r="G141" s="229"/>
      <c r="H141" s="233">
        <v>94</v>
      </c>
      <c r="I141" s="234"/>
      <c r="J141" s="229"/>
      <c r="K141" s="229"/>
      <c r="L141" s="235"/>
      <c r="M141" s="236"/>
      <c r="N141" s="237"/>
      <c r="O141" s="237"/>
      <c r="P141" s="237"/>
      <c r="Q141" s="237"/>
      <c r="R141" s="237"/>
      <c r="S141" s="237"/>
      <c r="T141" s="238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39" t="s">
        <v>121</v>
      </c>
      <c r="AU141" s="239" t="s">
        <v>82</v>
      </c>
      <c r="AV141" s="13" t="s">
        <v>82</v>
      </c>
      <c r="AW141" s="13" t="s">
        <v>30</v>
      </c>
      <c r="AX141" s="13" t="s">
        <v>73</v>
      </c>
      <c r="AY141" s="239" t="s">
        <v>113</v>
      </c>
    </row>
    <row r="142" s="14" customFormat="1">
      <c r="A142" s="14"/>
      <c r="B142" s="240"/>
      <c r="C142" s="241"/>
      <c r="D142" s="230" t="s">
        <v>121</v>
      </c>
      <c r="E142" s="242" t="s">
        <v>1</v>
      </c>
      <c r="F142" s="243" t="s">
        <v>158</v>
      </c>
      <c r="G142" s="241"/>
      <c r="H142" s="244">
        <v>704.55999999999995</v>
      </c>
      <c r="I142" s="245"/>
      <c r="J142" s="241"/>
      <c r="K142" s="241"/>
      <c r="L142" s="246"/>
      <c r="M142" s="247"/>
      <c r="N142" s="248"/>
      <c r="O142" s="248"/>
      <c r="P142" s="248"/>
      <c r="Q142" s="248"/>
      <c r="R142" s="248"/>
      <c r="S142" s="248"/>
      <c r="T142" s="249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0" t="s">
        <v>121</v>
      </c>
      <c r="AU142" s="250" t="s">
        <v>82</v>
      </c>
      <c r="AV142" s="14" t="s">
        <v>119</v>
      </c>
      <c r="AW142" s="14" t="s">
        <v>30</v>
      </c>
      <c r="AX142" s="14" t="s">
        <v>78</v>
      </c>
      <c r="AY142" s="250" t="s">
        <v>113</v>
      </c>
    </row>
    <row r="143" s="2" customFormat="1" ht="37.8" customHeight="1">
      <c r="A143" s="37"/>
      <c r="B143" s="38"/>
      <c r="C143" s="214" t="s">
        <v>159</v>
      </c>
      <c r="D143" s="214" t="s">
        <v>115</v>
      </c>
      <c r="E143" s="215" t="s">
        <v>160</v>
      </c>
      <c r="F143" s="216" t="s">
        <v>161</v>
      </c>
      <c r="G143" s="217" t="s">
        <v>149</v>
      </c>
      <c r="H143" s="218">
        <v>7045.6000000000004</v>
      </c>
      <c r="I143" s="219"/>
      <c r="J143" s="220">
        <f>ROUND(I143*H143,2)</f>
        <v>0</v>
      </c>
      <c r="K143" s="221"/>
      <c r="L143" s="43"/>
      <c r="M143" s="222" t="s">
        <v>1</v>
      </c>
      <c r="N143" s="223" t="s">
        <v>38</v>
      </c>
      <c r="O143" s="90"/>
      <c r="P143" s="224">
        <f>O143*H143</f>
        <v>0</v>
      </c>
      <c r="Q143" s="224">
        <v>0</v>
      </c>
      <c r="R143" s="224">
        <f>Q143*H143</f>
        <v>0</v>
      </c>
      <c r="S143" s="224">
        <v>0</v>
      </c>
      <c r="T143" s="225">
        <f>S143*H143</f>
        <v>0</v>
      </c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R143" s="226" t="s">
        <v>119</v>
      </c>
      <c r="AT143" s="226" t="s">
        <v>115</v>
      </c>
      <c r="AU143" s="226" t="s">
        <v>82</v>
      </c>
      <c r="AY143" s="16" t="s">
        <v>113</v>
      </c>
      <c r="BE143" s="227">
        <f>IF(N143="základní",J143,0)</f>
        <v>0</v>
      </c>
      <c r="BF143" s="227">
        <f>IF(N143="snížená",J143,0)</f>
        <v>0</v>
      </c>
      <c r="BG143" s="227">
        <f>IF(N143="zákl. přenesená",J143,0)</f>
        <v>0</v>
      </c>
      <c r="BH143" s="227">
        <f>IF(N143="sníž. přenesená",J143,0)</f>
        <v>0</v>
      </c>
      <c r="BI143" s="227">
        <f>IF(N143="nulová",J143,0)</f>
        <v>0</v>
      </c>
      <c r="BJ143" s="16" t="s">
        <v>78</v>
      </c>
      <c r="BK143" s="227">
        <f>ROUND(I143*H143,2)</f>
        <v>0</v>
      </c>
      <c r="BL143" s="16" t="s">
        <v>119</v>
      </c>
      <c r="BM143" s="226" t="s">
        <v>162</v>
      </c>
    </row>
    <row r="144" s="13" customFormat="1">
      <c r="A144" s="13"/>
      <c r="B144" s="228"/>
      <c r="C144" s="229"/>
      <c r="D144" s="230" t="s">
        <v>121</v>
      </c>
      <c r="E144" s="231" t="s">
        <v>1</v>
      </c>
      <c r="F144" s="232" t="s">
        <v>163</v>
      </c>
      <c r="G144" s="229"/>
      <c r="H144" s="233">
        <v>7045.6000000000004</v>
      </c>
      <c r="I144" s="234"/>
      <c r="J144" s="229"/>
      <c r="K144" s="229"/>
      <c r="L144" s="235"/>
      <c r="M144" s="236"/>
      <c r="N144" s="237"/>
      <c r="O144" s="237"/>
      <c r="P144" s="237"/>
      <c r="Q144" s="237"/>
      <c r="R144" s="237"/>
      <c r="S144" s="237"/>
      <c r="T144" s="238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39" t="s">
        <v>121</v>
      </c>
      <c r="AU144" s="239" t="s">
        <v>82</v>
      </c>
      <c r="AV144" s="13" t="s">
        <v>82</v>
      </c>
      <c r="AW144" s="13" t="s">
        <v>30</v>
      </c>
      <c r="AX144" s="13" t="s">
        <v>78</v>
      </c>
      <c r="AY144" s="239" t="s">
        <v>113</v>
      </c>
    </row>
    <row r="145" s="2" customFormat="1" ht="24.15" customHeight="1">
      <c r="A145" s="37"/>
      <c r="B145" s="38"/>
      <c r="C145" s="214" t="s">
        <v>140</v>
      </c>
      <c r="D145" s="214" t="s">
        <v>115</v>
      </c>
      <c r="E145" s="215" t="s">
        <v>164</v>
      </c>
      <c r="F145" s="216" t="s">
        <v>165</v>
      </c>
      <c r="G145" s="217" t="s">
        <v>149</v>
      </c>
      <c r="H145" s="218">
        <v>477</v>
      </c>
      <c r="I145" s="219"/>
      <c r="J145" s="220">
        <f>ROUND(I145*H145,2)</f>
        <v>0</v>
      </c>
      <c r="K145" s="221"/>
      <c r="L145" s="43"/>
      <c r="M145" s="222" t="s">
        <v>1</v>
      </c>
      <c r="N145" s="223" t="s">
        <v>38</v>
      </c>
      <c r="O145" s="90"/>
      <c r="P145" s="224">
        <f>O145*H145</f>
        <v>0</v>
      </c>
      <c r="Q145" s="224">
        <v>0</v>
      </c>
      <c r="R145" s="224">
        <f>Q145*H145</f>
        <v>0</v>
      </c>
      <c r="S145" s="224">
        <v>0</v>
      </c>
      <c r="T145" s="225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226" t="s">
        <v>119</v>
      </c>
      <c r="AT145" s="226" t="s">
        <v>115</v>
      </c>
      <c r="AU145" s="226" t="s">
        <v>82</v>
      </c>
      <c r="AY145" s="16" t="s">
        <v>113</v>
      </c>
      <c r="BE145" s="227">
        <f>IF(N145="základní",J145,0)</f>
        <v>0</v>
      </c>
      <c r="BF145" s="227">
        <f>IF(N145="snížená",J145,0)</f>
        <v>0</v>
      </c>
      <c r="BG145" s="227">
        <f>IF(N145="zákl. přenesená",J145,0)</f>
        <v>0</v>
      </c>
      <c r="BH145" s="227">
        <f>IF(N145="sníž. přenesená",J145,0)</f>
        <v>0</v>
      </c>
      <c r="BI145" s="227">
        <f>IF(N145="nulová",J145,0)</f>
        <v>0</v>
      </c>
      <c r="BJ145" s="16" t="s">
        <v>78</v>
      </c>
      <c r="BK145" s="227">
        <f>ROUND(I145*H145,2)</f>
        <v>0</v>
      </c>
      <c r="BL145" s="16" t="s">
        <v>119</v>
      </c>
      <c r="BM145" s="226" t="s">
        <v>166</v>
      </c>
    </row>
    <row r="146" s="13" customFormat="1">
      <c r="A146" s="13"/>
      <c r="B146" s="228"/>
      <c r="C146" s="229"/>
      <c r="D146" s="230" t="s">
        <v>121</v>
      </c>
      <c r="E146" s="231" t="s">
        <v>1</v>
      </c>
      <c r="F146" s="232" t="s">
        <v>156</v>
      </c>
      <c r="G146" s="229"/>
      <c r="H146" s="233">
        <v>477</v>
      </c>
      <c r="I146" s="234"/>
      <c r="J146" s="229"/>
      <c r="K146" s="229"/>
      <c r="L146" s="235"/>
      <c r="M146" s="236"/>
      <c r="N146" s="237"/>
      <c r="O146" s="237"/>
      <c r="P146" s="237"/>
      <c r="Q146" s="237"/>
      <c r="R146" s="237"/>
      <c r="S146" s="237"/>
      <c r="T146" s="238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39" t="s">
        <v>121</v>
      </c>
      <c r="AU146" s="239" t="s">
        <v>82</v>
      </c>
      <c r="AV146" s="13" t="s">
        <v>82</v>
      </c>
      <c r="AW146" s="13" t="s">
        <v>30</v>
      </c>
      <c r="AX146" s="13" t="s">
        <v>78</v>
      </c>
      <c r="AY146" s="239" t="s">
        <v>113</v>
      </c>
    </row>
    <row r="147" s="2" customFormat="1" ht="24.15" customHeight="1">
      <c r="A147" s="37"/>
      <c r="B147" s="38"/>
      <c r="C147" s="214" t="s">
        <v>167</v>
      </c>
      <c r="D147" s="214" t="s">
        <v>115</v>
      </c>
      <c r="E147" s="215" t="s">
        <v>168</v>
      </c>
      <c r="F147" s="216" t="s">
        <v>169</v>
      </c>
      <c r="G147" s="217" t="s">
        <v>170</v>
      </c>
      <c r="H147" s="218">
        <v>1303.4359999999999</v>
      </c>
      <c r="I147" s="219"/>
      <c r="J147" s="220">
        <f>ROUND(I147*H147,2)</f>
        <v>0</v>
      </c>
      <c r="K147" s="221"/>
      <c r="L147" s="43"/>
      <c r="M147" s="222" t="s">
        <v>1</v>
      </c>
      <c r="N147" s="223" t="s">
        <v>38</v>
      </c>
      <c r="O147" s="90"/>
      <c r="P147" s="224">
        <f>O147*H147</f>
        <v>0</v>
      </c>
      <c r="Q147" s="224">
        <v>0</v>
      </c>
      <c r="R147" s="224">
        <f>Q147*H147</f>
        <v>0</v>
      </c>
      <c r="S147" s="224">
        <v>0</v>
      </c>
      <c r="T147" s="225">
        <f>S147*H147</f>
        <v>0</v>
      </c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R147" s="226" t="s">
        <v>119</v>
      </c>
      <c r="AT147" s="226" t="s">
        <v>115</v>
      </c>
      <c r="AU147" s="226" t="s">
        <v>82</v>
      </c>
      <c r="AY147" s="16" t="s">
        <v>113</v>
      </c>
      <c r="BE147" s="227">
        <f>IF(N147="základní",J147,0)</f>
        <v>0</v>
      </c>
      <c r="BF147" s="227">
        <f>IF(N147="snížená",J147,0)</f>
        <v>0</v>
      </c>
      <c r="BG147" s="227">
        <f>IF(N147="zákl. přenesená",J147,0)</f>
        <v>0</v>
      </c>
      <c r="BH147" s="227">
        <f>IF(N147="sníž. přenesená",J147,0)</f>
        <v>0</v>
      </c>
      <c r="BI147" s="227">
        <f>IF(N147="nulová",J147,0)</f>
        <v>0</v>
      </c>
      <c r="BJ147" s="16" t="s">
        <v>78</v>
      </c>
      <c r="BK147" s="227">
        <f>ROUND(I147*H147,2)</f>
        <v>0</v>
      </c>
      <c r="BL147" s="16" t="s">
        <v>119</v>
      </c>
      <c r="BM147" s="226" t="s">
        <v>171</v>
      </c>
    </row>
    <row r="148" s="13" customFormat="1">
      <c r="A148" s="13"/>
      <c r="B148" s="228"/>
      <c r="C148" s="229"/>
      <c r="D148" s="230" t="s">
        <v>121</v>
      </c>
      <c r="E148" s="231" t="s">
        <v>1</v>
      </c>
      <c r="F148" s="232" t="s">
        <v>172</v>
      </c>
      <c r="G148" s="229"/>
      <c r="H148" s="233">
        <v>1303.4359999999999</v>
      </c>
      <c r="I148" s="234"/>
      <c r="J148" s="229"/>
      <c r="K148" s="229"/>
      <c r="L148" s="235"/>
      <c r="M148" s="236"/>
      <c r="N148" s="237"/>
      <c r="O148" s="237"/>
      <c r="P148" s="237"/>
      <c r="Q148" s="237"/>
      <c r="R148" s="237"/>
      <c r="S148" s="237"/>
      <c r="T148" s="238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39" t="s">
        <v>121</v>
      </c>
      <c r="AU148" s="239" t="s">
        <v>82</v>
      </c>
      <c r="AV148" s="13" t="s">
        <v>82</v>
      </c>
      <c r="AW148" s="13" t="s">
        <v>30</v>
      </c>
      <c r="AX148" s="13" t="s">
        <v>78</v>
      </c>
      <c r="AY148" s="239" t="s">
        <v>113</v>
      </c>
    </row>
    <row r="149" s="2" customFormat="1" ht="16.5" customHeight="1">
      <c r="A149" s="37"/>
      <c r="B149" s="38"/>
      <c r="C149" s="214" t="s">
        <v>8</v>
      </c>
      <c r="D149" s="214" t="s">
        <v>115</v>
      </c>
      <c r="E149" s="215" t="s">
        <v>173</v>
      </c>
      <c r="F149" s="216" t="s">
        <v>174</v>
      </c>
      <c r="G149" s="217" t="s">
        <v>149</v>
      </c>
      <c r="H149" s="218">
        <v>704.55999999999995</v>
      </c>
      <c r="I149" s="219"/>
      <c r="J149" s="220">
        <f>ROUND(I149*H149,2)</f>
        <v>0</v>
      </c>
      <c r="K149" s="221"/>
      <c r="L149" s="43"/>
      <c r="M149" s="222" t="s">
        <v>1</v>
      </c>
      <c r="N149" s="223" t="s">
        <v>38</v>
      </c>
      <c r="O149" s="90"/>
      <c r="P149" s="224">
        <f>O149*H149</f>
        <v>0</v>
      </c>
      <c r="Q149" s="224">
        <v>0</v>
      </c>
      <c r="R149" s="224">
        <f>Q149*H149</f>
        <v>0</v>
      </c>
      <c r="S149" s="224">
        <v>0</v>
      </c>
      <c r="T149" s="225">
        <f>S149*H149</f>
        <v>0</v>
      </c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R149" s="226" t="s">
        <v>119</v>
      </c>
      <c r="AT149" s="226" t="s">
        <v>115</v>
      </c>
      <c r="AU149" s="226" t="s">
        <v>82</v>
      </c>
      <c r="AY149" s="16" t="s">
        <v>113</v>
      </c>
      <c r="BE149" s="227">
        <f>IF(N149="základní",J149,0)</f>
        <v>0</v>
      </c>
      <c r="BF149" s="227">
        <f>IF(N149="snížená",J149,0)</f>
        <v>0</v>
      </c>
      <c r="BG149" s="227">
        <f>IF(N149="zákl. přenesená",J149,0)</f>
        <v>0</v>
      </c>
      <c r="BH149" s="227">
        <f>IF(N149="sníž. přenesená",J149,0)</f>
        <v>0</v>
      </c>
      <c r="BI149" s="227">
        <f>IF(N149="nulová",J149,0)</f>
        <v>0</v>
      </c>
      <c r="BJ149" s="16" t="s">
        <v>78</v>
      </c>
      <c r="BK149" s="227">
        <f>ROUND(I149*H149,2)</f>
        <v>0</v>
      </c>
      <c r="BL149" s="16" t="s">
        <v>119</v>
      </c>
      <c r="BM149" s="226" t="s">
        <v>175</v>
      </c>
    </row>
    <row r="150" s="13" customFormat="1">
      <c r="A150" s="13"/>
      <c r="B150" s="228"/>
      <c r="C150" s="229"/>
      <c r="D150" s="230" t="s">
        <v>121</v>
      </c>
      <c r="E150" s="231" t="s">
        <v>1</v>
      </c>
      <c r="F150" s="232" t="s">
        <v>176</v>
      </c>
      <c r="G150" s="229"/>
      <c r="H150" s="233">
        <v>704.55999999999995</v>
      </c>
      <c r="I150" s="234"/>
      <c r="J150" s="229"/>
      <c r="K150" s="229"/>
      <c r="L150" s="235"/>
      <c r="M150" s="236"/>
      <c r="N150" s="237"/>
      <c r="O150" s="237"/>
      <c r="P150" s="237"/>
      <c r="Q150" s="237"/>
      <c r="R150" s="237"/>
      <c r="S150" s="237"/>
      <c r="T150" s="238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39" t="s">
        <v>121</v>
      </c>
      <c r="AU150" s="239" t="s">
        <v>82</v>
      </c>
      <c r="AV150" s="13" t="s">
        <v>82</v>
      </c>
      <c r="AW150" s="13" t="s">
        <v>30</v>
      </c>
      <c r="AX150" s="13" t="s">
        <v>78</v>
      </c>
      <c r="AY150" s="239" t="s">
        <v>113</v>
      </c>
    </row>
    <row r="151" s="2" customFormat="1" ht="37.8" customHeight="1">
      <c r="A151" s="37"/>
      <c r="B151" s="38"/>
      <c r="C151" s="214" t="s">
        <v>177</v>
      </c>
      <c r="D151" s="214" t="s">
        <v>115</v>
      </c>
      <c r="E151" s="215" t="s">
        <v>178</v>
      </c>
      <c r="F151" s="216" t="s">
        <v>179</v>
      </c>
      <c r="G151" s="217" t="s">
        <v>118</v>
      </c>
      <c r="H151" s="218">
        <v>1880</v>
      </c>
      <c r="I151" s="219"/>
      <c r="J151" s="220">
        <f>ROUND(I151*H151,2)</f>
        <v>0</v>
      </c>
      <c r="K151" s="221"/>
      <c r="L151" s="43"/>
      <c r="M151" s="222" t="s">
        <v>1</v>
      </c>
      <c r="N151" s="223" t="s">
        <v>38</v>
      </c>
      <c r="O151" s="90"/>
      <c r="P151" s="224">
        <f>O151*H151</f>
        <v>0</v>
      </c>
      <c r="Q151" s="224">
        <v>0</v>
      </c>
      <c r="R151" s="224">
        <f>Q151*H151</f>
        <v>0</v>
      </c>
      <c r="S151" s="224">
        <v>0</v>
      </c>
      <c r="T151" s="225">
        <f>S151*H151</f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226" t="s">
        <v>119</v>
      </c>
      <c r="AT151" s="226" t="s">
        <v>115</v>
      </c>
      <c r="AU151" s="226" t="s">
        <v>82</v>
      </c>
      <c r="AY151" s="16" t="s">
        <v>113</v>
      </c>
      <c r="BE151" s="227">
        <f>IF(N151="základní",J151,0)</f>
        <v>0</v>
      </c>
      <c r="BF151" s="227">
        <f>IF(N151="snížená",J151,0)</f>
        <v>0</v>
      </c>
      <c r="BG151" s="227">
        <f>IF(N151="zákl. přenesená",J151,0)</f>
        <v>0</v>
      </c>
      <c r="BH151" s="227">
        <f>IF(N151="sníž. přenesená",J151,0)</f>
        <v>0</v>
      </c>
      <c r="BI151" s="227">
        <f>IF(N151="nulová",J151,0)</f>
        <v>0</v>
      </c>
      <c r="BJ151" s="16" t="s">
        <v>78</v>
      </c>
      <c r="BK151" s="227">
        <f>ROUND(I151*H151,2)</f>
        <v>0</v>
      </c>
      <c r="BL151" s="16" t="s">
        <v>119</v>
      </c>
      <c r="BM151" s="226" t="s">
        <v>180</v>
      </c>
    </row>
    <row r="152" s="13" customFormat="1">
      <c r="A152" s="13"/>
      <c r="B152" s="228"/>
      <c r="C152" s="229"/>
      <c r="D152" s="230" t="s">
        <v>121</v>
      </c>
      <c r="E152" s="231" t="s">
        <v>1</v>
      </c>
      <c r="F152" s="232" t="s">
        <v>126</v>
      </c>
      <c r="G152" s="229"/>
      <c r="H152" s="233">
        <v>1880</v>
      </c>
      <c r="I152" s="234"/>
      <c r="J152" s="229"/>
      <c r="K152" s="229"/>
      <c r="L152" s="235"/>
      <c r="M152" s="236"/>
      <c r="N152" s="237"/>
      <c r="O152" s="237"/>
      <c r="P152" s="237"/>
      <c r="Q152" s="237"/>
      <c r="R152" s="237"/>
      <c r="S152" s="237"/>
      <c r="T152" s="238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39" t="s">
        <v>121</v>
      </c>
      <c r="AU152" s="239" t="s">
        <v>82</v>
      </c>
      <c r="AV152" s="13" t="s">
        <v>82</v>
      </c>
      <c r="AW152" s="13" t="s">
        <v>30</v>
      </c>
      <c r="AX152" s="13" t="s">
        <v>78</v>
      </c>
      <c r="AY152" s="239" t="s">
        <v>113</v>
      </c>
    </row>
    <row r="153" s="2" customFormat="1" ht="24.15" customHeight="1">
      <c r="A153" s="37"/>
      <c r="B153" s="38"/>
      <c r="C153" s="214" t="s">
        <v>181</v>
      </c>
      <c r="D153" s="214" t="s">
        <v>115</v>
      </c>
      <c r="E153" s="215" t="s">
        <v>182</v>
      </c>
      <c r="F153" s="216" t="s">
        <v>183</v>
      </c>
      <c r="G153" s="217" t="s">
        <v>118</v>
      </c>
      <c r="H153" s="218">
        <v>1880</v>
      </c>
      <c r="I153" s="219"/>
      <c r="J153" s="220">
        <f>ROUND(I153*H153,2)</f>
        <v>0</v>
      </c>
      <c r="K153" s="221"/>
      <c r="L153" s="43"/>
      <c r="M153" s="222" t="s">
        <v>1</v>
      </c>
      <c r="N153" s="223" t="s">
        <v>38</v>
      </c>
      <c r="O153" s="90"/>
      <c r="P153" s="224">
        <f>O153*H153</f>
        <v>0</v>
      </c>
      <c r="Q153" s="224">
        <v>0</v>
      </c>
      <c r="R153" s="224">
        <f>Q153*H153</f>
        <v>0</v>
      </c>
      <c r="S153" s="224">
        <v>0</v>
      </c>
      <c r="T153" s="225">
        <f>S153*H153</f>
        <v>0</v>
      </c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R153" s="226" t="s">
        <v>119</v>
      </c>
      <c r="AT153" s="226" t="s">
        <v>115</v>
      </c>
      <c r="AU153" s="226" t="s">
        <v>82</v>
      </c>
      <c r="AY153" s="16" t="s">
        <v>113</v>
      </c>
      <c r="BE153" s="227">
        <f>IF(N153="základní",J153,0)</f>
        <v>0</v>
      </c>
      <c r="BF153" s="227">
        <f>IF(N153="snížená",J153,0)</f>
        <v>0</v>
      </c>
      <c r="BG153" s="227">
        <f>IF(N153="zákl. přenesená",J153,0)</f>
        <v>0</v>
      </c>
      <c r="BH153" s="227">
        <f>IF(N153="sníž. přenesená",J153,0)</f>
        <v>0</v>
      </c>
      <c r="BI153" s="227">
        <f>IF(N153="nulová",J153,0)</f>
        <v>0</v>
      </c>
      <c r="BJ153" s="16" t="s">
        <v>78</v>
      </c>
      <c r="BK153" s="227">
        <f>ROUND(I153*H153,2)</f>
        <v>0</v>
      </c>
      <c r="BL153" s="16" t="s">
        <v>119</v>
      </c>
      <c r="BM153" s="226" t="s">
        <v>184</v>
      </c>
    </row>
    <row r="154" s="13" customFormat="1">
      <c r="A154" s="13"/>
      <c r="B154" s="228"/>
      <c r="C154" s="229"/>
      <c r="D154" s="230" t="s">
        <v>121</v>
      </c>
      <c r="E154" s="231" t="s">
        <v>1</v>
      </c>
      <c r="F154" s="232" t="s">
        <v>126</v>
      </c>
      <c r="G154" s="229"/>
      <c r="H154" s="233">
        <v>1880</v>
      </c>
      <c r="I154" s="234"/>
      <c r="J154" s="229"/>
      <c r="K154" s="229"/>
      <c r="L154" s="235"/>
      <c r="M154" s="236"/>
      <c r="N154" s="237"/>
      <c r="O154" s="237"/>
      <c r="P154" s="237"/>
      <c r="Q154" s="237"/>
      <c r="R154" s="237"/>
      <c r="S154" s="237"/>
      <c r="T154" s="238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39" t="s">
        <v>121</v>
      </c>
      <c r="AU154" s="239" t="s">
        <v>82</v>
      </c>
      <c r="AV154" s="13" t="s">
        <v>82</v>
      </c>
      <c r="AW154" s="13" t="s">
        <v>30</v>
      </c>
      <c r="AX154" s="13" t="s">
        <v>78</v>
      </c>
      <c r="AY154" s="239" t="s">
        <v>113</v>
      </c>
    </row>
    <row r="155" s="2" customFormat="1" ht="16.5" customHeight="1">
      <c r="A155" s="37"/>
      <c r="B155" s="38"/>
      <c r="C155" s="251" t="s">
        <v>185</v>
      </c>
      <c r="D155" s="251" t="s">
        <v>186</v>
      </c>
      <c r="E155" s="252" t="s">
        <v>187</v>
      </c>
      <c r="F155" s="253" t="s">
        <v>188</v>
      </c>
      <c r="G155" s="254" t="s">
        <v>189</v>
      </c>
      <c r="H155" s="255">
        <v>94</v>
      </c>
      <c r="I155" s="256"/>
      <c r="J155" s="257">
        <f>ROUND(I155*H155,2)</f>
        <v>0</v>
      </c>
      <c r="K155" s="258"/>
      <c r="L155" s="259"/>
      <c r="M155" s="260" t="s">
        <v>1</v>
      </c>
      <c r="N155" s="261" t="s">
        <v>38</v>
      </c>
      <c r="O155" s="90"/>
      <c r="P155" s="224">
        <f>O155*H155</f>
        <v>0</v>
      </c>
      <c r="Q155" s="224">
        <v>0.001</v>
      </c>
      <c r="R155" s="224">
        <f>Q155*H155</f>
        <v>0.094</v>
      </c>
      <c r="S155" s="224">
        <v>0</v>
      </c>
      <c r="T155" s="225">
        <f>S155*H155</f>
        <v>0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226" t="s">
        <v>152</v>
      </c>
      <c r="AT155" s="226" t="s">
        <v>186</v>
      </c>
      <c r="AU155" s="226" t="s">
        <v>82</v>
      </c>
      <c r="AY155" s="16" t="s">
        <v>113</v>
      </c>
      <c r="BE155" s="227">
        <f>IF(N155="základní",J155,0)</f>
        <v>0</v>
      </c>
      <c r="BF155" s="227">
        <f>IF(N155="snížená",J155,0)</f>
        <v>0</v>
      </c>
      <c r="BG155" s="227">
        <f>IF(N155="zákl. přenesená",J155,0)</f>
        <v>0</v>
      </c>
      <c r="BH155" s="227">
        <f>IF(N155="sníž. přenesená",J155,0)</f>
        <v>0</v>
      </c>
      <c r="BI155" s="227">
        <f>IF(N155="nulová",J155,0)</f>
        <v>0</v>
      </c>
      <c r="BJ155" s="16" t="s">
        <v>78</v>
      </c>
      <c r="BK155" s="227">
        <f>ROUND(I155*H155,2)</f>
        <v>0</v>
      </c>
      <c r="BL155" s="16" t="s">
        <v>119</v>
      </c>
      <c r="BM155" s="226" t="s">
        <v>190</v>
      </c>
    </row>
    <row r="156" s="13" customFormat="1">
      <c r="A156" s="13"/>
      <c r="B156" s="228"/>
      <c r="C156" s="229"/>
      <c r="D156" s="230" t="s">
        <v>121</v>
      </c>
      <c r="E156" s="231" t="s">
        <v>1</v>
      </c>
      <c r="F156" s="232" t="s">
        <v>126</v>
      </c>
      <c r="G156" s="229"/>
      <c r="H156" s="233">
        <v>1880</v>
      </c>
      <c r="I156" s="234"/>
      <c r="J156" s="229"/>
      <c r="K156" s="229"/>
      <c r="L156" s="235"/>
      <c r="M156" s="236"/>
      <c r="N156" s="237"/>
      <c r="O156" s="237"/>
      <c r="P156" s="237"/>
      <c r="Q156" s="237"/>
      <c r="R156" s="237"/>
      <c r="S156" s="237"/>
      <c r="T156" s="238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39" t="s">
        <v>121</v>
      </c>
      <c r="AU156" s="239" t="s">
        <v>82</v>
      </c>
      <c r="AV156" s="13" t="s">
        <v>82</v>
      </c>
      <c r="AW156" s="13" t="s">
        <v>30</v>
      </c>
      <c r="AX156" s="13" t="s">
        <v>78</v>
      </c>
      <c r="AY156" s="239" t="s">
        <v>113</v>
      </c>
    </row>
    <row r="157" s="13" customFormat="1">
      <c r="A157" s="13"/>
      <c r="B157" s="228"/>
      <c r="C157" s="229"/>
      <c r="D157" s="230" t="s">
        <v>121</v>
      </c>
      <c r="E157" s="229"/>
      <c r="F157" s="232" t="s">
        <v>191</v>
      </c>
      <c r="G157" s="229"/>
      <c r="H157" s="233">
        <v>94</v>
      </c>
      <c r="I157" s="234"/>
      <c r="J157" s="229"/>
      <c r="K157" s="229"/>
      <c r="L157" s="235"/>
      <c r="M157" s="236"/>
      <c r="N157" s="237"/>
      <c r="O157" s="237"/>
      <c r="P157" s="237"/>
      <c r="Q157" s="237"/>
      <c r="R157" s="237"/>
      <c r="S157" s="237"/>
      <c r="T157" s="238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39" t="s">
        <v>121</v>
      </c>
      <c r="AU157" s="239" t="s">
        <v>82</v>
      </c>
      <c r="AV157" s="13" t="s">
        <v>82</v>
      </c>
      <c r="AW157" s="13" t="s">
        <v>4</v>
      </c>
      <c r="AX157" s="13" t="s">
        <v>78</v>
      </c>
      <c r="AY157" s="239" t="s">
        <v>113</v>
      </c>
    </row>
    <row r="158" s="2" customFormat="1" ht="24.15" customHeight="1">
      <c r="A158" s="37"/>
      <c r="B158" s="38"/>
      <c r="C158" s="214" t="s">
        <v>192</v>
      </c>
      <c r="D158" s="214" t="s">
        <v>115</v>
      </c>
      <c r="E158" s="215" t="s">
        <v>193</v>
      </c>
      <c r="F158" s="216" t="s">
        <v>194</v>
      </c>
      <c r="G158" s="217" t="s">
        <v>118</v>
      </c>
      <c r="H158" s="218">
        <v>333.89999999999998</v>
      </c>
      <c r="I158" s="219"/>
      <c r="J158" s="220">
        <f>ROUND(I158*H158,2)</f>
        <v>0</v>
      </c>
      <c r="K158" s="221"/>
      <c r="L158" s="43"/>
      <c r="M158" s="222" t="s">
        <v>1</v>
      </c>
      <c r="N158" s="223" t="s">
        <v>38</v>
      </c>
      <c r="O158" s="90"/>
      <c r="P158" s="224">
        <f>O158*H158</f>
        <v>0</v>
      </c>
      <c r="Q158" s="224">
        <v>0</v>
      </c>
      <c r="R158" s="224">
        <f>Q158*H158</f>
        <v>0</v>
      </c>
      <c r="S158" s="224">
        <v>0</v>
      </c>
      <c r="T158" s="225">
        <f>S158*H158</f>
        <v>0</v>
      </c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R158" s="226" t="s">
        <v>119</v>
      </c>
      <c r="AT158" s="226" t="s">
        <v>115</v>
      </c>
      <c r="AU158" s="226" t="s">
        <v>82</v>
      </c>
      <c r="AY158" s="16" t="s">
        <v>113</v>
      </c>
      <c r="BE158" s="227">
        <f>IF(N158="základní",J158,0)</f>
        <v>0</v>
      </c>
      <c r="BF158" s="227">
        <f>IF(N158="snížená",J158,0)</f>
        <v>0</v>
      </c>
      <c r="BG158" s="227">
        <f>IF(N158="zákl. přenesená",J158,0)</f>
        <v>0</v>
      </c>
      <c r="BH158" s="227">
        <f>IF(N158="sníž. přenesená",J158,0)</f>
        <v>0</v>
      </c>
      <c r="BI158" s="227">
        <f>IF(N158="nulová",J158,0)</f>
        <v>0</v>
      </c>
      <c r="BJ158" s="16" t="s">
        <v>78</v>
      </c>
      <c r="BK158" s="227">
        <f>ROUND(I158*H158,2)</f>
        <v>0</v>
      </c>
      <c r="BL158" s="16" t="s">
        <v>119</v>
      </c>
      <c r="BM158" s="226" t="s">
        <v>195</v>
      </c>
    </row>
    <row r="159" s="13" customFormat="1">
      <c r="A159" s="13"/>
      <c r="B159" s="228"/>
      <c r="C159" s="229"/>
      <c r="D159" s="230" t="s">
        <v>121</v>
      </c>
      <c r="E159" s="231" t="s">
        <v>1</v>
      </c>
      <c r="F159" s="232" t="s">
        <v>196</v>
      </c>
      <c r="G159" s="229"/>
      <c r="H159" s="233">
        <v>333.89999999999998</v>
      </c>
      <c r="I159" s="234"/>
      <c r="J159" s="229"/>
      <c r="K159" s="229"/>
      <c r="L159" s="235"/>
      <c r="M159" s="236"/>
      <c r="N159" s="237"/>
      <c r="O159" s="237"/>
      <c r="P159" s="237"/>
      <c r="Q159" s="237"/>
      <c r="R159" s="237"/>
      <c r="S159" s="237"/>
      <c r="T159" s="238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39" t="s">
        <v>121</v>
      </c>
      <c r="AU159" s="239" t="s">
        <v>82</v>
      </c>
      <c r="AV159" s="13" t="s">
        <v>82</v>
      </c>
      <c r="AW159" s="13" t="s">
        <v>30</v>
      </c>
      <c r="AX159" s="13" t="s">
        <v>78</v>
      </c>
      <c r="AY159" s="239" t="s">
        <v>113</v>
      </c>
    </row>
    <row r="160" s="2" customFormat="1" ht="24.15" customHeight="1">
      <c r="A160" s="37"/>
      <c r="B160" s="38"/>
      <c r="C160" s="214" t="s">
        <v>197</v>
      </c>
      <c r="D160" s="214" t="s">
        <v>115</v>
      </c>
      <c r="E160" s="215" t="s">
        <v>198</v>
      </c>
      <c r="F160" s="216" t="s">
        <v>199</v>
      </c>
      <c r="G160" s="217" t="s">
        <v>118</v>
      </c>
      <c r="H160" s="218">
        <v>1908</v>
      </c>
      <c r="I160" s="219"/>
      <c r="J160" s="220">
        <f>ROUND(I160*H160,2)</f>
        <v>0</v>
      </c>
      <c r="K160" s="221"/>
      <c r="L160" s="43"/>
      <c r="M160" s="222" t="s">
        <v>1</v>
      </c>
      <c r="N160" s="223" t="s">
        <v>38</v>
      </c>
      <c r="O160" s="90"/>
      <c r="P160" s="224">
        <f>O160*H160</f>
        <v>0</v>
      </c>
      <c r="Q160" s="224">
        <v>0</v>
      </c>
      <c r="R160" s="224">
        <f>Q160*H160</f>
        <v>0</v>
      </c>
      <c r="S160" s="224">
        <v>0</v>
      </c>
      <c r="T160" s="225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226" t="s">
        <v>119</v>
      </c>
      <c r="AT160" s="226" t="s">
        <v>115</v>
      </c>
      <c r="AU160" s="226" t="s">
        <v>82</v>
      </c>
      <c r="AY160" s="16" t="s">
        <v>113</v>
      </c>
      <c r="BE160" s="227">
        <f>IF(N160="základní",J160,0)</f>
        <v>0</v>
      </c>
      <c r="BF160" s="227">
        <f>IF(N160="snížená",J160,0)</f>
        <v>0</v>
      </c>
      <c r="BG160" s="227">
        <f>IF(N160="zákl. přenesená",J160,0)</f>
        <v>0</v>
      </c>
      <c r="BH160" s="227">
        <f>IF(N160="sníž. přenesená",J160,0)</f>
        <v>0</v>
      </c>
      <c r="BI160" s="227">
        <f>IF(N160="nulová",J160,0)</f>
        <v>0</v>
      </c>
      <c r="BJ160" s="16" t="s">
        <v>78</v>
      </c>
      <c r="BK160" s="227">
        <f>ROUND(I160*H160,2)</f>
        <v>0</v>
      </c>
      <c r="BL160" s="16" t="s">
        <v>119</v>
      </c>
      <c r="BM160" s="226" t="s">
        <v>200</v>
      </c>
    </row>
    <row r="161" s="13" customFormat="1">
      <c r="A161" s="13"/>
      <c r="B161" s="228"/>
      <c r="C161" s="229"/>
      <c r="D161" s="230" t="s">
        <v>121</v>
      </c>
      <c r="E161" s="231" t="s">
        <v>1</v>
      </c>
      <c r="F161" s="232" t="s">
        <v>201</v>
      </c>
      <c r="G161" s="229"/>
      <c r="H161" s="233">
        <v>1908</v>
      </c>
      <c r="I161" s="234"/>
      <c r="J161" s="229"/>
      <c r="K161" s="229"/>
      <c r="L161" s="235"/>
      <c r="M161" s="236"/>
      <c r="N161" s="237"/>
      <c r="O161" s="237"/>
      <c r="P161" s="237"/>
      <c r="Q161" s="237"/>
      <c r="R161" s="237"/>
      <c r="S161" s="237"/>
      <c r="T161" s="238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39" t="s">
        <v>121</v>
      </c>
      <c r="AU161" s="239" t="s">
        <v>82</v>
      </c>
      <c r="AV161" s="13" t="s">
        <v>82</v>
      </c>
      <c r="AW161" s="13" t="s">
        <v>30</v>
      </c>
      <c r="AX161" s="13" t="s">
        <v>78</v>
      </c>
      <c r="AY161" s="239" t="s">
        <v>113</v>
      </c>
    </row>
    <row r="162" s="12" customFormat="1" ht="22.8" customHeight="1">
      <c r="A162" s="12"/>
      <c r="B162" s="198"/>
      <c r="C162" s="199"/>
      <c r="D162" s="200" t="s">
        <v>72</v>
      </c>
      <c r="E162" s="212" t="s">
        <v>135</v>
      </c>
      <c r="F162" s="212" t="s">
        <v>202</v>
      </c>
      <c r="G162" s="199"/>
      <c r="H162" s="199"/>
      <c r="I162" s="202"/>
      <c r="J162" s="213">
        <f>BK162</f>
        <v>0</v>
      </c>
      <c r="K162" s="199"/>
      <c r="L162" s="204"/>
      <c r="M162" s="205"/>
      <c r="N162" s="206"/>
      <c r="O162" s="206"/>
      <c r="P162" s="207">
        <f>SUM(P163:P186)</f>
        <v>0</v>
      </c>
      <c r="Q162" s="206"/>
      <c r="R162" s="207">
        <f>SUM(R163:R186)</f>
        <v>874.79604599999993</v>
      </c>
      <c r="S162" s="206"/>
      <c r="T162" s="208">
        <f>SUM(T163:T186)</f>
        <v>0</v>
      </c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R162" s="209" t="s">
        <v>78</v>
      </c>
      <c r="AT162" s="210" t="s">
        <v>72</v>
      </c>
      <c r="AU162" s="210" t="s">
        <v>78</v>
      </c>
      <c r="AY162" s="209" t="s">
        <v>113</v>
      </c>
      <c r="BK162" s="211">
        <f>SUM(BK163:BK186)</f>
        <v>0</v>
      </c>
    </row>
    <row r="163" s="2" customFormat="1" ht="24.15" customHeight="1">
      <c r="A163" s="37"/>
      <c r="B163" s="38"/>
      <c r="C163" s="214" t="s">
        <v>203</v>
      </c>
      <c r="D163" s="214" t="s">
        <v>115</v>
      </c>
      <c r="E163" s="215" t="s">
        <v>204</v>
      </c>
      <c r="F163" s="216" t="s">
        <v>205</v>
      </c>
      <c r="G163" s="217" t="s">
        <v>118</v>
      </c>
      <c r="H163" s="218">
        <v>3320</v>
      </c>
      <c r="I163" s="219"/>
      <c r="J163" s="220">
        <f>ROUND(I163*H163,2)</f>
        <v>0</v>
      </c>
      <c r="K163" s="221"/>
      <c r="L163" s="43"/>
      <c r="M163" s="222" t="s">
        <v>1</v>
      </c>
      <c r="N163" s="223" t="s">
        <v>38</v>
      </c>
      <c r="O163" s="90"/>
      <c r="P163" s="224">
        <f>O163*H163</f>
        <v>0</v>
      </c>
      <c r="Q163" s="224">
        <v>0.13188</v>
      </c>
      <c r="R163" s="224">
        <f>Q163*H163</f>
        <v>437.84159999999997</v>
      </c>
      <c r="S163" s="224">
        <v>0</v>
      </c>
      <c r="T163" s="225">
        <f>S163*H163</f>
        <v>0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226" t="s">
        <v>119</v>
      </c>
      <c r="AT163" s="226" t="s">
        <v>115</v>
      </c>
      <c r="AU163" s="226" t="s">
        <v>82</v>
      </c>
      <c r="AY163" s="16" t="s">
        <v>113</v>
      </c>
      <c r="BE163" s="227">
        <f>IF(N163="základní",J163,0)</f>
        <v>0</v>
      </c>
      <c r="BF163" s="227">
        <f>IF(N163="snížená",J163,0)</f>
        <v>0</v>
      </c>
      <c r="BG163" s="227">
        <f>IF(N163="zákl. přenesená",J163,0)</f>
        <v>0</v>
      </c>
      <c r="BH163" s="227">
        <f>IF(N163="sníž. přenesená",J163,0)</f>
        <v>0</v>
      </c>
      <c r="BI163" s="227">
        <f>IF(N163="nulová",J163,0)</f>
        <v>0</v>
      </c>
      <c r="BJ163" s="16" t="s">
        <v>78</v>
      </c>
      <c r="BK163" s="227">
        <f>ROUND(I163*H163,2)</f>
        <v>0</v>
      </c>
      <c r="BL163" s="16" t="s">
        <v>119</v>
      </c>
      <c r="BM163" s="226" t="s">
        <v>206</v>
      </c>
    </row>
    <row r="164" s="13" customFormat="1">
      <c r="A164" s="13"/>
      <c r="B164" s="228"/>
      <c r="C164" s="229"/>
      <c r="D164" s="230" t="s">
        <v>121</v>
      </c>
      <c r="E164" s="231" t="s">
        <v>1</v>
      </c>
      <c r="F164" s="232" t="s">
        <v>207</v>
      </c>
      <c r="G164" s="229"/>
      <c r="H164" s="233">
        <v>3320</v>
      </c>
      <c r="I164" s="234"/>
      <c r="J164" s="229"/>
      <c r="K164" s="229"/>
      <c r="L164" s="235"/>
      <c r="M164" s="236"/>
      <c r="N164" s="237"/>
      <c r="O164" s="237"/>
      <c r="P164" s="237"/>
      <c r="Q164" s="237"/>
      <c r="R164" s="237"/>
      <c r="S164" s="237"/>
      <c r="T164" s="238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39" t="s">
        <v>121</v>
      </c>
      <c r="AU164" s="239" t="s">
        <v>82</v>
      </c>
      <c r="AV164" s="13" t="s">
        <v>82</v>
      </c>
      <c r="AW164" s="13" t="s">
        <v>30</v>
      </c>
      <c r="AX164" s="13" t="s">
        <v>78</v>
      </c>
      <c r="AY164" s="239" t="s">
        <v>113</v>
      </c>
    </row>
    <row r="165" s="2" customFormat="1" ht="24.15" customHeight="1">
      <c r="A165" s="37"/>
      <c r="B165" s="38"/>
      <c r="C165" s="214" t="s">
        <v>208</v>
      </c>
      <c r="D165" s="214" t="s">
        <v>115</v>
      </c>
      <c r="E165" s="215" t="s">
        <v>209</v>
      </c>
      <c r="F165" s="216" t="s">
        <v>210</v>
      </c>
      <c r="G165" s="217" t="s">
        <v>118</v>
      </c>
      <c r="H165" s="218">
        <v>333.89999999999998</v>
      </c>
      <c r="I165" s="219"/>
      <c r="J165" s="220">
        <f>ROUND(I165*H165,2)</f>
        <v>0</v>
      </c>
      <c r="K165" s="221"/>
      <c r="L165" s="43"/>
      <c r="M165" s="222" t="s">
        <v>1</v>
      </c>
      <c r="N165" s="223" t="s">
        <v>38</v>
      </c>
      <c r="O165" s="90"/>
      <c r="P165" s="224">
        <f>O165*H165</f>
        <v>0</v>
      </c>
      <c r="Q165" s="224">
        <v>0.38313999999999998</v>
      </c>
      <c r="R165" s="224">
        <f>Q165*H165</f>
        <v>127.93044599999999</v>
      </c>
      <c r="S165" s="224">
        <v>0</v>
      </c>
      <c r="T165" s="225">
        <f>S165*H165</f>
        <v>0</v>
      </c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R165" s="226" t="s">
        <v>119</v>
      </c>
      <c r="AT165" s="226" t="s">
        <v>115</v>
      </c>
      <c r="AU165" s="226" t="s">
        <v>82</v>
      </c>
      <c r="AY165" s="16" t="s">
        <v>113</v>
      </c>
      <c r="BE165" s="227">
        <f>IF(N165="základní",J165,0)</f>
        <v>0</v>
      </c>
      <c r="BF165" s="227">
        <f>IF(N165="snížená",J165,0)</f>
        <v>0</v>
      </c>
      <c r="BG165" s="227">
        <f>IF(N165="zákl. přenesená",J165,0)</f>
        <v>0</v>
      </c>
      <c r="BH165" s="227">
        <f>IF(N165="sníž. přenesená",J165,0)</f>
        <v>0</v>
      </c>
      <c r="BI165" s="227">
        <f>IF(N165="nulová",J165,0)</f>
        <v>0</v>
      </c>
      <c r="BJ165" s="16" t="s">
        <v>78</v>
      </c>
      <c r="BK165" s="227">
        <f>ROUND(I165*H165,2)</f>
        <v>0</v>
      </c>
      <c r="BL165" s="16" t="s">
        <v>119</v>
      </c>
      <c r="BM165" s="226" t="s">
        <v>211</v>
      </c>
    </row>
    <row r="166" s="13" customFormat="1">
      <c r="A166" s="13"/>
      <c r="B166" s="228"/>
      <c r="C166" s="229"/>
      <c r="D166" s="230" t="s">
        <v>121</v>
      </c>
      <c r="E166" s="231" t="s">
        <v>1</v>
      </c>
      <c r="F166" s="232" t="s">
        <v>196</v>
      </c>
      <c r="G166" s="229"/>
      <c r="H166" s="233">
        <v>333.89999999999998</v>
      </c>
      <c r="I166" s="234"/>
      <c r="J166" s="229"/>
      <c r="K166" s="229"/>
      <c r="L166" s="235"/>
      <c r="M166" s="236"/>
      <c r="N166" s="237"/>
      <c r="O166" s="237"/>
      <c r="P166" s="237"/>
      <c r="Q166" s="237"/>
      <c r="R166" s="237"/>
      <c r="S166" s="237"/>
      <c r="T166" s="238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39" t="s">
        <v>121</v>
      </c>
      <c r="AU166" s="239" t="s">
        <v>82</v>
      </c>
      <c r="AV166" s="13" t="s">
        <v>82</v>
      </c>
      <c r="AW166" s="13" t="s">
        <v>30</v>
      </c>
      <c r="AX166" s="13" t="s">
        <v>78</v>
      </c>
      <c r="AY166" s="239" t="s">
        <v>113</v>
      </c>
    </row>
    <row r="167" s="2" customFormat="1" ht="44.25" customHeight="1">
      <c r="A167" s="37"/>
      <c r="B167" s="38"/>
      <c r="C167" s="214" t="s">
        <v>212</v>
      </c>
      <c r="D167" s="214" t="s">
        <v>115</v>
      </c>
      <c r="E167" s="215" t="s">
        <v>213</v>
      </c>
      <c r="F167" s="216" t="s">
        <v>214</v>
      </c>
      <c r="G167" s="217" t="s">
        <v>118</v>
      </c>
      <c r="H167" s="218">
        <v>3320</v>
      </c>
      <c r="I167" s="219"/>
      <c r="J167" s="220">
        <f>ROUND(I167*H167,2)</f>
        <v>0</v>
      </c>
      <c r="K167" s="221"/>
      <c r="L167" s="43"/>
      <c r="M167" s="222" t="s">
        <v>1</v>
      </c>
      <c r="N167" s="223" t="s">
        <v>38</v>
      </c>
      <c r="O167" s="90"/>
      <c r="P167" s="224">
        <f>O167*H167</f>
        <v>0</v>
      </c>
      <c r="Q167" s="224">
        <v>0</v>
      </c>
      <c r="R167" s="224">
        <f>Q167*H167</f>
        <v>0</v>
      </c>
      <c r="S167" s="224">
        <v>0</v>
      </c>
      <c r="T167" s="225">
        <f>S167*H167</f>
        <v>0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226" t="s">
        <v>119</v>
      </c>
      <c r="AT167" s="226" t="s">
        <v>115</v>
      </c>
      <c r="AU167" s="226" t="s">
        <v>82</v>
      </c>
      <c r="AY167" s="16" t="s">
        <v>113</v>
      </c>
      <c r="BE167" s="227">
        <f>IF(N167="základní",J167,0)</f>
        <v>0</v>
      </c>
      <c r="BF167" s="227">
        <f>IF(N167="snížená",J167,0)</f>
        <v>0</v>
      </c>
      <c r="BG167" s="227">
        <f>IF(N167="zákl. přenesená",J167,0)</f>
        <v>0</v>
      </c>
      <c r="BH167" s="227">
        <f>IF(N167="sníž. přenesená",J167,0)</f>
        <v>0</v>
      </c>
      <c r="BI167" s="227">
        <f>IF(N167="nulová",J167,0)</f>
        <v>0</v>
      </c>
      <c r="BJ167" s="16" t="s">
        <v>78</v>
      </c>
      <c r="BK167" s="227">
        <f>ROUND(I167*H167,2)</f>
        <v>0</v>
      </c>
      <c r="BL167" s="16" t="s">
        <v>119</v>
      </c>
      <c r="BM167" s="226" t="s">
        <v>215</v>
      </c>
    </row>
    <row r="168" s="13" customFormat="1">
      <c r="A168" s="13"/>
      <c r="B168" s="228"/>
      <c r="C168" s="229"/>
      <c r="D168" s="230" t="s">
        <v>121</v>
      </c>
      <c r="E168" s="231" t="s">
        <v>1</v>
      </c>
      <c r="F168" s="232" t="s">
        <v>216</v>
      </c>
      <c r="G168" s="229"/>
      <c r="H168" s="233">
        <v>3320</v>
      </c>
      <c r="I168" s="234"/>
      <c r="J168" s="229"/>
      <c r="K168" s="229"/>
      <c r="L168" s="235"/>
      <c r="M168" s="236"/>
      <c r="N168" s="237"/>
      <c r="O168" s="237"/>
      <c r="P168" s="237"/>
      <c r="Q168" s="237"/>
      <c r="R168" s="237"/>
      <c r="S168" s="237"/>
      <c r="T168" s="238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39" t="s">
        <v>121</v>
      </c>
      <c r="AU168" s="239" t="s">
        <v>82</v>
      </c>
      <c r="AV168" s="13" t="s">
        <v>82</v>
      </c>
      <c r="AW168" s="13" t="s">
        <v>30</v>
      </c>
      <c r="AX168" s="13" t="s">
        <v>78</v>
      </c>
      <c r="AY168" s="239" t="s">
        <v>113</v>
      </c>
    </row>
    <row r="169" s="2" customFormat="1" ht="16.5" customHeight="1">
      <c r="A169" s="37"/>
      <c r="B169" s="38"/>
      <c r="C169" s="251" t="s">
        <v>7</v>
      </c>
      <c r="D169" s="251" t="s">
        <v>186</v>
      </c>
      <c r="E169" s="252" t="s">
        <v>217</v>
      </c>
      <c r="F169" s="253" t="s">
        <v>218</v>
      </c>
      <c r="G169" s="254" t="s">
        <v>170</v>
      </c>
      <c r="H169" s="255">
        <v>76.359999999999999</v>
      </c>
      <c r="I169" s="256"/>
      <c r="J169" s="257">
        <f>ROUND(I169*H169,2)</f>
        <v>0</v>
      </c>
      <c r="K169" s="258"/>
      <c r="L169" s="259"/>
      <c r="M169" s="260" t="s">
        <v>1</v>
      </c>
      <c r="N169" s="261" t="s">
        <v>38</v>
      </c>
      <c r="O169" s="90"/>
      <c r="P169" s="224">
        <f>O169*H169</f>
        <v>0</v>
      </c>
      <c r="Q169" s="224">
        <v>1</v>
      </c>
      <c r="R169" s="224">
        <f>Q169*H169</f>
        <v>76.359999999999999</v>
      </c>
      <c r="S169" s="224">
        <v>0</v>
      </c>
      <c r="T169" s="225">
        <f>S169*H169</f>
        <v>0</v>
      </c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R169" s="226" t="s">
        <v>152</v>
      </c>
      <c r="AT169" s="226" t="s">
        <v>186</v>
      </c>
      <c r="AU169" s="226" t="s">
        <v>82</v>
      </c>
      <c r="AY169" s="16" t="s">
        <v>113</v>
      </c>
      <c r="BE169" s="227">
        <f>IF(N169="základní",J169,0)</f>
        <v>0</v>
      </c>
      <c r="BF169" s="227">
        <f>IF(N169="snížená",J169,0)</f>
        <v>0</v>
      </c>
      <c r="BG169" s="227">
        <f>IF(N169="zákl. přenesená",J169,0)</f>
        <v>0</v>
      </c>
      <c r="BH169" s="227">
        <f>IF(N169="sníž. přenesená",J169,0)</f>
        <v>0</v>
      </c>
      <c r="BI169" s="227">
        <f>IF(N169="nulová",J169,0)</f>
        <v>0</v>
      </c>
      <c r="BJ169" s="16" t="s">
        <v>78</v>
      </c>
      <c r="BK169" s="227">
        <f>ROUND(I169*H169,2)</f>
        <v>0</v>
      </c>
      <c r="BL169" s="16" t="s">
        <v>119</v>
      </c>
      <c r="BM169" s="226" t="s">
        <v>219</v>
      </c>
    </row>
    <row r="170" s="13" customFormat="1">
      <c r="A170" s="13"/>
      <c r="B170" s="228"/>
      <c r="C170" s="229"/>
      <c r="D170" s="230" t="s">
        <v>121</v>
      </c>
      <c r="E170" s="231" t="s">
        <v>1</v>
      </c>
      <c r="F170" s="232" t="s">
        <v>220</v>
      </c>
      <c r="G170" s="229"/>
      <c r="H170" s="233">
        <v>76.359999999999999</v>
      </c>
      <c r="I170" s="234"/>
      <c r="J170" s="229"/>
      <c r="K170" s="229"/>
      <c r="L170" s="235"/>
      <c r="M170" s="236"/>
      <c r="N170" s="237"/>
      <c r="O170" s="237"/>
      <c r="P170" s="237"/>
      <c r="Q170" s="237"/>
      <c r="R170" s="237"/>
      <c r="S170" s="237"/>
      <c r="T170" s="238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39" t="s">
        <v>121</v>
      </c>
      <c r="AU170" s="239" t="s">
        <v>82</v>
      </c>
      <c r="AV170" s="13" t="s">
        <v>82</v>
      </c>
      <c r="AW170" s="13" t="s">
        <v>30</v>
      </c>
      <c r="AX170" s="13" t="s">
        <v>78</v>
      </c>
      <c r="AY170" s="239" t="s">
        <v>113</v>
      </c>
    </row>
    <row r="171" s="2" customFormat="1" ht="16.5" customHeight="1">
      <c r="A171" s="37"/>
      <c r="B171" s="38"/>
      <c r="C171" s="251" t="s">
        <v>221</v>
      </c>
      <c r="D171" s="251" t="s">
        <v>186</v>
      </c>
      <c r="E171" s="252" t="s">
        <v>222</v>
      </c>
      <c r="F171" s="253" t="s">
        <v>223</v>
      </c>
      <c r="G171" s="254" t="s">
        <v>170</v>
      </c>
      <c r="H171" s="255">
        <v>43.159999999999997</v>
      </c>
      <c r="I171" s="256"/>
      <c r="J171" s="257">
        <f>ROUND(I171*H171,2)</f>
        <v>0</v>
      </c>
      <c r="K171" s="258"/>
      <c r="L171" s="259"/>
      <c r="M171" s="260" t="s">
        <v>1</v>
      </c>
      <c r="N171" s="261" t="s">
        <v>38</v>
      </c>
      <c r="O171" s="90"/>
      <c r="P171" s="224">
        <f>O171*H171</f>
        <v>0</v>
      </c>
      <c r="Q171" s="224">
        <v>1</v>
      </c>
      <c r="R171" s="224">
        <f>Q171*H171</f>
        <v>43.159999999999997</v>
      </c>
      <c r="S171" s="224">
        <v>0</v>
      </c>
      <c r="T171" s="225">
        <f>S171*H171</f>
        <v>0</v>
      </c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R171" s="226" t="s">
        <v>152</v>
      </c>
      <c r="AT171" s="226" t="s">
        <v>186</v>
      </c>
      <c r="AU171" s="226" t="s">
        <v>82</v>
      </c>
      <c r="AY171" s="16" t="s">
        <v>113</v>
      </c>
      <c r="BE171" s="227">
        <f>IF(N171="základní",J171,0)</f>
        <v>0</v>
      </c>
      <c r="BF171" s="227">
        <f>IF(N171="snížená",J171,0)</f>
        <v>0</v>
      </c>
      <c r="BG171" s="227">
        <f>IF(N171="zákl. přenesená",J171,0)</f>
        <v>0</v>
      </c>
      <c r="BH171" s="227">
        <f>IF(N171="sníž. přenesená",J171,0)</f>
        <v>0</v>
      </c>
      <c r="BI171" s="227">
        <f>IF(N171="nulová",J171,0)</f>
        <v>0</v>
      </c>
      <c r="BJ171" s="16" t="s">
        <v>78</v>
      </c>
      <c r="BK171" s="227">
        <f>ROUND(I171*H171,2)</f>
        <v>0</v>
      </c>
      <c r="BL171" s="16" t="s">
        <v>119</v>
      </c>
      <c r="BM171" s="226" t="s">
        <v>224</v>
      </c>
    </row>
    <row r="172" s="13" customFormat="1">
      <c r="A172" s="13"/>
      <c r="B172" s="228"/>
      <c r="C172" s="229"/>
      <c r="D172" s="230" t="s">
        <v>121</v>
      </c>
      <c r="E172" s="231" t="s">
        <v>1</v>
      </c>
      <c r="F172" s="232" t="s">
        <v>225</v>
      </c>
      <c r="G172" s="229"/>
      <c r="H172" s="233">
        <v>43.159999999999997</v>
      </c>
      <c r="I172" s="234"/>
      <c r="J172" s="229"/>
      <c r="K172" s="229"/>
      <c r="L172" s="235"/>
      <c r="M172" s="236"/>
      <c r="N172" s="237"/>
      <c r="O172" s="237"/>
      <c r="P172" s="237"/>
      <c r="Q172" s="237"/>
      <c r="R172" s="237"/>
      <c r="S172" s="237"/>
      <c r="T172" s="238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39" t="s">
        <v>121</v>
      </c>
      <c r="AU172" s="239" t="s">
        <v>82</v>
      </c>
      <c r="AV172" s="13" t="s">
        <v>82</v>
      </c>
      <c r="AW172" s="13" t="s">
        <v>30</v>
      </c>
      <c r="AX172" s="13" t="s">
        <v>78</v>
      </c>
      <c r="AY172" s="239" t="s">
        <v>113</v>
      </c>
    </row>
    <row r="173" s="2" customFormat="1" ht="21.75" customHeight="1">
      <c r="A173" s="37"/>
      <c r="B173" s="38"/>
      <c r="C173" s="251" t="s">
        <v>226</v>
      </c>
      <c r="D173" s="251" t="s">
        <v>186</v>
      </c>
      <c r="E173" s="252" t="s">
        <v>227</v>
      </c>
      <c r="F173" s="253" t="s">
        <v>228</v>
      </c>
      <c r="G173" s="254" t="s">
        <v>170</v>
      </c>
      <c r="H173" s="255">
        <v>23.904</v>
      </c>
      <c r="I173" s="256"/>
      <c r="J173" s="257">
        <f>ROUND(I173*H173,2)</f>
        <v>0</v>
      </c>
      <c r="K173" s="258"/>
      <c r="L173" s="259"/>
      <c r="M173" s="260" t="s">
        <v>1</v>
      </c>
      <c r="N173" s="261" t="s">
        <v>38</v>
      </c>
      <c r="O173" s="90"/>
      <c r="P173" s="224">
        <f>O173*H173</f>
        <v>0</v>
      </c>
      <c r="Q173" s="224">
        <v>1</v>
      </c>
      <c r="R173" s="224">
        <f>Q173*H173</f>
        <v>23.904</v>
      </c>
      <c r="S173" s="224">
        <v>0</v>
      </c>
      <c r="T173" s="225">
        <f>S173*H173</f>
        <v>0</v>
      </c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R173" s="226" t="s">
        <v>152</v>
      </c>
      <c r="AT173" s="226" t="s">
        <v>186</v>
      </c>
      <c r="AU173" s="226" t="s">
        <v>82</v>
      </c>
      <c r="AY173" s="16" t="s">
        <v>113</v>
      </c>
      <c r="BE173" s="227">
        <f>IF(N173="základní",J173,0)</f>
        <v>0</v>
      </c>
      <c r="BF173" s="227">
        <f>IF(N173="snížená",J173,0)</f>
        <v>0</v>
      </c>
      <c r="BG173" s="227">
        <f>IF(N173="zákl. přenesená",J173,0)</f>
        <v>0</v>
      </c>
      <c r="BH173" s="227">
        <f>IF(N173="sníž. přenesená",J173,0)</f>
        <v>0</v>
      </c>
      <c r="BI173" s="227">
        <f>IF(N173="nulová",J173,0)</f>
        <v>0</v>
      </c>
      <c r="BJ173" s="16" t="s">
        <v>78</v>
      </c>
      <c r="BK173" s="227">
        <f>ROUND(I173*H173,2)</f>
        <v>0</v>
      </c>
      <c r="BL173" s="16" t="s">
        <v>119</v>
      </c>
      <c r="BM173" s="226" t="s">
        <v>229</v>
      </c>
    </row>
    <row r="174" s="13" customFormat="1">
      <c r="A174" s="13"/>
      <c r="B174" s="228"/>
      <c r="C174" s="229"/>
      <c r="D174" s="230" t="s">
        <v>121</v>
      </c>
      <c r="E174" s="231" t="s">
        <v>1</v>
      </c>
      <c r="F174" s="232" t="s">
        <v>230</v>
      </c>
      <c r="G174" s="229"/>
      <c r="H174" s="233">
        <v>23.904</v>
      </c>
      <c r="I174" s="234"/>
      <c r="J174" s="229"/>
      <c r="K174" s="229"/>
      <c r="L174" s="235"/>
      <c r="M174" s="236"/>
      <c r="N174" s="237"/>
      <c r="O174" s="237"/>
      <c r="P174" s="237"/>
      <c r="Q174" s="237"/>
      <c r="R174" s="237"/>
      <c r="S174" s="237"/>
      <c r="T174" s="238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39" t="s">
        <v>121</v>
      </c>
      <c r="AU174" s="239" t="s">
        <v>82</v>
      </c>
      <c r="AV174" s="13" t="s">
        <v>82</v>
      </c>
      <c r="AW174" s="13" t="s">
        <v>30</v>
      </c>
      <c r="AX174" s="13" t="s">
        <v>78</v>
      </c>
      <c r="AY174" s="239" t="s">
        <v>113</v>
      </c>
    </row>
    <row r="175" s="2" customFormat="1" ht="16.5" customHeight="1">
      <c r="A175" s="37"/>
      <c r="B175" s="38"/>
      <c r="C175" s="214" t="s">
        <v>231</v>
      </c>
      <c r="D175" s="214" t="s">
        <v>115</v>
      </c>
      <c r="E175" s="215" t="s">
        <v>232</v>
      </c>
      <c r="F175" s="216" t="s">
        <v>233</v>
      </c>
      <c r="G175" s="217" t="s">
        <v>118</v>
      </c>
      <c r="H175" s="218">
        <v>480</v>
      </c>
      <c r="I175" s="219"/>
      <c r="J175" s="220">
        <f>ROUND(I175*H175,2)</f>
        <v>0</v>
      </c>
      <c r="K175" s="221"/>
      <c r="L175" s="43"/>
      <c r="M175" s="222" t="s">
        <v>1</v>
      </c>
      <c r="N175" s="223" t="s">
        <v>38</v>
      </c>
      <c r="O175" s="90"/>
      <c r="P175" s="224">
        <f>O175*H175</f>
        <v>0</v>
      </c>
      <c r="Q175" s="224">
        <v>0.34499999999999997</v>
      </c>
      <c r="R175" s="224">
        <f>Q175*H175</f>
        <v>165.59999999999999</v>
      </c>
      <c r="S175" s="224">
        <v>0</v>
      </c>
      <c r="T175" s="225">
        <f>S175*H175</f>
        <v>0</v>
      </c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R175" s="226" t="s">
        <v>119</v>
      </c>
      <c r="AT175" s="226" t="s">
        <v>115</v>
      </c>
      <c r="AU175" s="226" t="s">
        <v>82</v>
      </c>
      <c r="AY175" s="16" t="s">
        <v>113</v>
      </c>
      <c r="BE175" s="227">
        <f>IF(N175="základní",J175,0)</f>
        <v>0</v>
      </c>
      <c r="BF175" s="227">
        <f>IF(N175="snížená",J175,0)</f>
        <v>0</v>
      </c>
      <c r="BG175" s="227">
        <f>IF(N175="zákl. přenesená",J175,0)</f>
        <v>0</v>
      </c>
      <c r="BH175" s="227">
        <f>IF(N175="sníž. přenesená",J175,0)</f>
        <v>0</v>
      </c>
      <c r="BI175" s="227">
        <f>IF(N175="nulová",J175,0)</f>
        <v>0</v>
      </c>
      <c r="BJ175" s="16" t="s">
        <v>78</v>
      </c>
      <c r="BK175" s="227">
        <f>ROUND(I175*H175,2)</f>
        <v>0</v>
      </c>
      <c r="BL175" s="16" t="s">
        <v>119</v>
      </c>
      <c r="BM175" s="226" t="s">
        <v>234</v>
      </c>
    </row>
    <row r="176" s="13" customFormat="1">
      <c r="A176" s="13"/>
      <c r="B176" s="228"/>
      <c r="C176" s="229"/>
      <c r="D176" s="230" t="s">
        <v>121</v>
      </c>
      <c r="E176" s="231" t="s">
        <v>1</v>
      </c>
      <c r="F176" s="232" t="s">
        <v>235</v>
      </c>
      <c r="G176" s="229"/>
      <c r="H176" s="233">
        <v>480</v>
      </c>
      <c r="I176" s="234"/>
      <c r="J176" s="229"/>
      <c r="K176" s="229"/>
      <c r="L176" s="235"/>
      <c r="M176" s="236"/>
      <c r="N176" s="237"/>
      <c r="O176" s="237"/>
      <c r="P176" s="237"/>
      <c r="Q176" s="237"/>
      <c r="R176" s="237"/>
      <c r="S176" s="237"/>
      <c r="T176" s="238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39" t="s">
        <v>121</v>
      </c>
      <c r="AU176" s="239" t="s">
        <v>82</v>
      </c>
      <c r="AV176" s="13" t="s">
        <v>82</v>
      </c>
      <c r="AW176" s="13" t="s">
        <v>30</v>
      </c>
      <c r="AX176" s="13" t="s">
        <v>78</v>
      </c>
      <c r="AY176" s="239" t="s">
        <v>113</v>
      </c>
    </row>
    <row r="177" s="2" customFormat="1" ht="16.5" customHeight="1">
      <c r="A177" s="37"/>
      <c r="B177" s="38"/>
      <c r="C177" s="214" t="s">
        <v>236</v>
      </c>
      <c r="D177" s="214" t="s">
        <v>115</v>
      </c>
      <c r="E177" s="215" t="s">
        <v>237</v>
      </c>
      <c r="F177" s="216" t="s">
        <v>238</v>
      </c>
      <c r="G177" s="217" t="s">
        <v>149</v>
      </c>
      <c r="H177" s="218">
        <v>144</v>
      </c>
      <c r="I177" s="219"/>
      <c r="J177" s="220">
        <f>ROUND(I177*H177,2)</f>
        <v>0</v>
      </c>
      <c r="K177" s="221"/>
      <c r="L177" s="43"/>
      <c r="M177" s="222" t="s">
        <v>1</v>
      </c>
      <c r="N177" s="223" t="s">
        <v>38</v>
      </c>
      <c r="O177" s="90"/>
      <c r="P177" s="224">
        <f>O177*H177</f>
        <v>0</v>
      </c>
      <c r="Q177" s="224">
        <v>0</v>
      </c>
      <c r="R177" s="224">
        <f>Q177*H177</f>
        <v>0</v>
      </c>
      <c r="S177" s="224">
        <v>0</v>
      </c>
      <c r="T177" s="225">
        <f>S177*H177</f>
        <v>0</v>
      </c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R177" s="226" t="s">
        <v>119</v>
      </c>
      <c r="AT177" s="226" t="s">
        <v>115</v>
      </c>
      <c r="AU177" s="226" t="s">
        <v>82</v>
      </c>
      <c r="AY177" s="16" t="s">
        <v>113</v>
      </c>
      <c r="BE177" s="227">
        <f>IF(N177="základní",J177,0)</f>
        <v>0</v>
      </c>
      <c r="BF177" s="227">
        <f>IF(N177="snížená",J177,0)</f>
        <v>0</v>
      </c>
      <c r="BG177" s="227">
        <f>IF(N177="zákl. přenesená",J177,0)</f>
        <v>0</v>
      </c>
      <c r="BH177" s="227">
        <f>IF(N177="sníž. přenesená",J177,0)</f>
        <v>0</v>
      </c>
      <c r="BI177" s="227">
        <f>IF(N177="nulová",J177,0)</f>
        <v>0</v>
      </c>
      <c r="BJ177" s="16" t="s">
        <v>78</v>
      </c>
      <c r="BK177" s="227">
        <f>ROUND(I177*H177,2)</f>
        <v>0</v>
      </c>
      <c r="BL177" s="16" t="s">
        <v>119</v>
      </c>
      <c r="BM177" s="226" t="s">
        <v>239</v>
      </c>
    </row>
    <row r="178" s="13" customFormat="1">
      <c r="A178" s="13"/>
      <c r="B178" s="228"/>
      <c r="C178" s="229"/>
      <c r="D178" s="230" t="s">
        <v>121</v>
      </c>
      <c r="E178" s="231" t="s">
        <v>1</v>
      </c>
      <c r="F178" s="232" t="s">
        <v>240</v>
      </c>
      <c r="G178" s="229"/>
      <c r="H178" s="233">
        <v>144</v>
      </c>
      <c r="I178" s="234"/>
      <c r="J178" s="229"/>
      <c r="K178" s="229"/>
      <c r="L178" s="235"/>
      <c r="M178" s="236"/>
      <c r="N178" s="237"/>
      <c r="O178" s="237"/>
      <c r="P178" s="237"/>
      <c r="Q178" s="237"/>
      <c r="R178" s="237"/>
      <c r="S178" s="237"/>
      <c r="T178" s="238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39" t="s">
        <v>121</v>
      </c>
      <c r="AU178" s="239" t="s">
        <v>82</v>
      </c>
      <c r="AV178" s="13" t="s">
        <v>82</v>
      </c>
      <c r="AW178" s="13" t="s">
        <v>30</v>
      </c>
      <c r="AX178" s="13" t="s">
        <v>78</v>
      </c>
      <c r="AY178" s="239" t="s">
        <v>113</v>
      </c>
    </row>
    <row r="179" s="2" customFormat="1" ht="24.15" customHeight="1">
      <c r="A179" s="37"/>
      <c r="B179" s="38"/>
      <c r="C179" s="214" t="s">
        <v>241</v>
      </c>
      <c r="D179" s="214" t="s">
        <v>115</v>
      </c>
      <c r="E179" s="215" t="s">
        <v>242</v>
      </c>
      <c r="F179" s="216" t="s">
        <v>243</v>
      </c>
      <c r="G179" s="217" t="s">
        <v>118</v>
      </c>
      <c r="H179" s="218">
        <v>3320</v>
      </c>
      <c r="I179" s="219"/>
      <c r="J179" s="220">
        <f>ROUND(I179*H179,2)</f>
        <v>0</v>
      </c>
      <c r="K179" s="221"/>
      <c r="L179" s="43"/>
      <c r="M179" s="222" t="s">
        <v>1</v>
      </c>
      <c r="N179" s="223" t="s">
        <v>38</v>
      </c>
      <c r="O179" s="90"/>
      <c r="P179" s="224">
        <f>O179*H179</f>
        <v>0</v>
      </c>
      <c r="Q179" s="224">
        <v>0</v>
      </c>
      <c r="R179" s="224">
        <f>Q179*H179</f>
        <v>0</v>
      </c>
      <c r="S179" s="224">
        <v>0</v>
      </c>
      <c r="T179" s="225">
        <f>S179*H179</f>
        <v>0</v>
      </c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R179" s="226" t="s">
        <v>119</v>
      </c>
      <c r="AT179" s="226" t="s">
        <v>115</v>
      </c>
      <c r="AU179" s="226" t="s">
        <v>82</v>
      </c>
      <c r="AY179" s="16" t="s">
        <v>113</v>
      </c>
      <c r="BE179" s="227">
        <f>IF(N179="základní",J179,0)</f>
        <v>0</v>
      </c>
      <c r="BF179" s="227">
        <f>IF(N179="snížená",J179,0)</f>
        <v>0</v>
      </c>
      <c r="BG179" s="227">
        <f>IF(N179="zákl. přenesená",J179,0)</f>
        <v>0</v>
      </c>
      <c r="BH179" s="227">
        <f>IF(N179="sníž. přenesená",J179,0)</f>
        <v>0</v>
      </c>
      <c r="BI179" s="227">
        <f>IF(N179="nulová",J179,0)</f>
        <v>0</v>
      </c>
      <c r="BJ179" s="16" t="s">
        <v>78</v>
      </c>
      <c r="BK179" s="227">
        <f>ROUND(I179*H179,2)</f>
        <v>0</v>
      </c>
      <c r="BL179" s="16" t="s">
        <v>119</v>
      </c>
      <c r="BM179" s="226" t="s">
        <v>244</v>
      </c>
    </row>
    <row r="180" s="13" customFormat="1">
      <c r="A180" s="13"/>
      <c r="B180" s="228"/>
      <c r="C180" s="229"/>
      <c r="D180" s="230" t="s">
        <v>121</v>
      </c>
      <c r="E180" s="231" t="s">
        <v>1</v>
      </c>
      <c r="F180" s="232" t="s">
        <v>207</v>
      </c>
      <c r="G180" s="229"/>
      <c r="H180" s="233">
        <v>3320</v>
      </c>
      <c r="I180" s="234"/>
      <c r="J180" s="229"/>
      <c r="K180" s="229"/>
      <c r="L180" s="235"/>
      <c r="M180" s="236"/>
      <c r="N180" s="237"/>
      <c r="O180" s="237"/>
      <c r="P180" s="237"/>
      <c r="Q180" s="237"/>
      <c r="R180" s="237"/>
      <c r="S180" s="237"/>
      <c r="T180" s="238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39" t="s">
        <v>121</v>
      </c>
      <c r="AU180" s="239" t="s">
        <v>82</v>
      </c>
      <c r="AV180" s="13" t="s">
        <v>82</v>
      </c>
      <c r="AW180" s="13" t="s">
        <v>30</v>
      </c>
      <c r="AX180" s="13" t="s">
        <v>78</v>
      </c>
      <c r="AY180" s="239" t="s">
        <v>113</v>
      </c>
    </row>
    <row r="181" s="2" customFormat="1" ht="24.15" customHeight="1">
      <c r="A181" s="37"/>
      <c r="B181" s="38"/>
      <c r="C181" s="214" t="s">
        <v>245</v>
      </c>
      <c r="D181" s="214" t="s">
        <v>115</v>
      </c>
      <c r="E181" s="215" t="s">
        <v>246</v>
      </c>
      <c r="F181" s="216" t="s">
        <v>247</v>
      </c>
      <c r="G181" s="217" t="s">
        <v>118</v>
      </c>
      <c r="H181" s="218">
        <v>3320</v>
      </c>
      <c r="I181" s="219"/>
      <c r="J181" s="220">
        <f>ROUND(I181*H181,2)</f>
        <v>0</v>
      </c>
      <c r="K181" s="221"/>
      <c r="L181" s="43"/>
      <c r="M181" s="222" t="s">
        <v>1</v>
      </c>
      <c r="N181" s="223" t="s">
        <v>38</v>
      </c>
      <c r="O181" s="90"/>
      <c r="P181" s="224">
        <f>O181*H181</f>
        <v>0</v>
      </c>
      <c r="Q181" s="224">
        <v>0</v>
      </c>
      <c r="R181" s="224">
        <f>Q181*H181</f>
        <v>0</v>
      </c>
      <c r="S181" s="224">
        <v>0</v>
      </c>
      <c r="T181" s="225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226" t="s">
        <v>119</v>
      </c>
      <c r="AT181" s="226" t="s">
        <v>115</v>
      </c>
      <c r="AU181" s="226" t="s">
        <v>82</v>
      </c>
      <c r="AY181" s="16" t="s">
        <v>113</v>
      </c>
      <c r="BE181" s="227">
        <f>IF(N181="základní",J181,0)</f>
        <v>0</v>
      </c>
      <c r="BF181" s="227">
        <f>IF(N181="snížená",J181,0)</f>
        <v>0</v>
      </c>
      <c r="BG181" s="227">
        <f>IF(N181="zákl. přenesená",J181,0)</f>
        <v>0</v>
      </c>
      <c r="BH181" s="227">
        <f>IF(N181="sníž. přenesená",J181,0)</f>
        <v>0</v>
      </c>
      <c r="BI181" s="227">
        <f>IF(N181="nulová",J181,0)</f>
        <v>0</v>
      </c>
      <c r="BJ181" s="16" t="s">
        <v>78</v>
      </c>
      <c r="BK181" s="227">
        <f>ROUND(I181*H181,2)</f>
        <v>0</v>
      </c>
      <c r="BL181" s="16" t="s">
        <v>119</v>
      </c>
      <c r="BM181" s="226" t="s">
        <v>248</v>
      </c>
    </row>
    <row r="182" s="13" customFormat="1">
      <c r="A182" s="13"/>
      <c r="B182" s="228"/>
      <c r="C182" s="229"/>
      <c r="D182" s="230" t="s">
        <v>121</v>
      </c>
      <c r="E182" s="231" t="s">
        <v>1</v>
      </c>
      <c r="F182" s="232" t="s">
        <v>207</v>
      </c>
      <c r="G182" s="229"/>
      <c r="H182" s="233">
        <v>3320</v>
      </c>
      <c r="I182" s="234"/>
      <c r="J182" s="229"/>
      <c r="K182" s="229"/>
      <c r="L182" s="235"/>
      <c r="M182" s="236"/>
      <c r="N182" s="237"/>
      <c r="O182" s="237"/>
      <c r="P182" s="237"/>
      <c r="Q182" s="237"/>
      <c r="R182" s="237"/>
      <c r="S182" s="237"/>
      <c r="T182" s="238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39" t="s">
        <v>121</v>
      </c>
      <c r="AU182" s="239" t="s">
        <v>82</v>
      </c>
      <c r="AV182" s="13" t="s">
        <v>82</v>
      </c>
      <c r="AW182" s="13" t="s">
        <v>30</v>
      </c>
      <c r="AX182" s="13" t="s">
        <v>78</v>
      </c>
      <c r="AY182" s="239" t="s">
        <v>113</v>
      </c>
    </row>
    <row r="183" s="2" customFormat="1" ht="24.15" customHeight="1">
      <c r="A183" s="37"/>
      <c r="B183" s="38"/>
      <c r="C183" s="214" t="s">
        <v>249</v>
      </c>
      <c r="D183" s="214" t="s">
        <v>115</v>
      </c>
      <c r="E183" s="215" t="s">
        <v>250</v>
      </c>
      <c r="F183" s="216" t="s">
        <v>251</v>
      </c>
      <c r="G183" s="217" t="s">
        <v>118</v>
      </c>
      <c r="H183" s="218">
        <v>3320</v>
      </c>
      <c r="I183" s="219"/>
      <c r="J183" s="220">
        <f>ROUND(I183*H183,2)</f>
        <v>0</v>
      </c>
      <c r="K183" s="221"/>
      <c r="L183" s="43"/>
      <c r="M183" s="222" t="s">
        <v>1</v>
      </c>
      <c r="N183" s="223" t="s">
        <v>38</v>
      </c>
      <c r="O183" s="90"/>
      <c r="P183" s="224">
        <f>O183*H183</f>
        <v>0</v>
      </c>
      <c r="Q183" s="224">
        <v>0</v>
      </c>
      <c r="R183" s="224">
        <f>Q183*H183</f>
        <v>0</v>
      </c>
      <c r="S183" s="224">
        <v>0</v>
      </c>
      <c r="T183" s="225">
        <f>S183*H183</f>
        <v>0</v>
      </c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R183" s="226" t="s">
        <v>119</v>
      </c>
      <c r="AT183" s="226" t="s">
        <v>115</v>
      </c>
      <c r="AU183" s="226" t="s">
        <v>82</v>
      </c>
      <c r="AY183" s="16" t="s">
        <v>113</v>
      </c>
      <c r="BE183" s="227">
        <f>IF(N183="základní",J183,0)</f>
        <v>0</v>
      </c>
      <c r="BF183" s="227">
        <f>IF(N183="snížená",J183,0)</f>
        <v>0</v>
      </c>
      <c r="BG183" s="227">
        <f>IF(N183="zákl. přenesená",J183,0)</f>
        <v>0</v>
      </c>
      <c r="BH183" s="227">
        <f>IF(N183="sníž. přenesená",J183,0)</f>
        <v>0</v>
      </c>
      <c r="BI183" s="227">
        <f>IF(N183="nulová",J183,0)</f>
        <v>0</v>
      </c>
      <c r="BJ183" s="16" t="s">
        <v>78</v>
      </c>
      <c r="BK183" s="227">
        <f>ROUND(I183*H183,2)</f>
        <v>0</v>
      </c>
      <c r="BL183" s="16" t="s">
        <v>119</v>
      </c>
      <c r="BM183" s="226" t="s">
        <v>252</v>
      </c>
    </row>
    <row r="184" s="13" customFormat="1">
      <c r="A184" s="13"/>
      <c r="B184" s="228"/>
      <c r="C184" s="229"/>
      <c r="D184" s="230" t="s">
        <v>121</v>
      </c>
      <c r="E184" s="231" t="s">
        <v>1</v>
      </c>
      <c r="F184" s="232" t="s">
        <v>207</v>
      </c>
      <c r="G184" s="229"/>
      <c r="H184" s="233">
        <v>3320</v>
      </c>
      <c r="I184" s="234"/>
      <c r="J184" s="229"/>
      <c r="K184" s="229"/>
      <c r="L184" s="235"/>
      <c r="M184" s="236"/>
      <c r="N184" s="237"/>
      <c r="O184" s="237"/>
      <c r="P184" s="237"/>
      <c r="Q184" s="237"/>
      <c r="R184" s="237"/>
      <c r="S184" s="237"/>
      <c r="T184" s="238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39" t="s">
        <v>121</v>
      </c>
      <c r="AU184" s="239" t="s">
        <v>82</v>
      </c>
      <c r="AV184" s="13" t="s">
        <v>82</v>
      </c>
      <c r="AW184" s="13" t="s">
        <v>30</v>
      </c>
      <c r="AX184" s="13" t="s">
        <v>78</v>
      </c>
      <c r="AY184" s="239" t="s">
        <v>113</v>
      </c>
    </row>
    <row r="185" s="2" customFormat="1" ht="24.15" customHeight="1">
      <c r="A185" s="37"/>
      <c r="B185" s="38"/>
      <c r="C185" s="214" t="s">
        <v>253</v>
      </c>
      <c r="D185" s="214" t="s">
        <v>115</v>
      </c>
      <c r="E185" s="215" t="s">
        <v>254</v>
      </c>
      <c r="F185" s="216" t="s">
        <v>255</v>
      </c>
      <c r="G185" s="217" t="s">
        <v>118</v>
      </c>
      <c r="H185" s="218">
        <v>3320</v>
      </c>
      <c r="I185" s="219"/>
      <c r="J185" s="220">
        <f>ROUND(I185*H185,2)</f>
        <v>0</v>
      </c>
      <c r="K185" s="221"/>
      <c r="L185" s="43"/>
      <c r="M185" s="222" t="s">
        <v>1</v>
      </c>
      <c r="N185" s="223" t="s">
        <v>38</v>
      </c>
      <c r="O185" s="90"/>
      <c r="P185" s="224">
        <f>O185*H185</f>
        <v>0</v>
      </c>
      <c r="Q185" s="224">
        <v>0</v>
      </c>
      <c r="R185" s="224">
        <f>Q185*H185</f>
        <v>0</v>
      </c>
      <c r="S185" s="224">
        <v>0</v>
      </c>
      <c r="T185" s="225">
        <f>S185*H185</f>
        <v>0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226" t="s">
        <v>119</v>
      </c>
      <c r="AT185" s="226" t="s">
        <v>115</v>
      </c>
      <c r="AU185" s="226" t="s">
        <v>82</v>
      </c>
      <c r="AY185" s="16" t="s">
        <v>113</v>
      </c>
      <c r="BE185" s="227">
        <f>IF(N185="základní",J185,0)</f>
        <v>0</v>
      </c>
      <c r="BF185" s="227">
        <f>IF(N185="snížená",J185,0)</f>
        <v>0</v>
      </c>
      <c r="BG185" s="227">
        <f>IF(N185="zákl. přenesená",J185,0)</f>
        <v>0</v>
      </c>
      <c r="BH185" s="227">
        <f>IF(N185="sníž. přenesená",J185,0)</f>
        <v>0</v>
      </c>
      <c r="BI185" s="227">
        <f>IF(N185="nulová",J185,0)</f>
        <v>0</v>
      </c>
      <c r="BJ185" s="16" t="s">
        <v>78</v>
      </c>
      <c r="BK185" s="227">
        <f>ROUND(I185*H185,2)</f>
        <v>0</v>
      </c>
      <c r="BL185" s="16" t="s">
        <v>119</v>
      </c>
      <c r="BM185" s="226" t="s">
        <v>256</v>
      </c>
    </row>
    <row r="186" s="13" customFormat="1">
      <c r="A186" s="13"/>
      <c r="B186" s="228"/>
      <c r="C186" s="229"/>
      <c r="D186" s="230" t="s">
        <v>121</v>
      </c>
      <c r="E186" s="231" t="s">
        <v>1</v>
      </c>
      <c r="F186" s="232" t="s">
        <v>207</v>
      </c>
      <c r="G186" s="229"/>
      <c r="H186" s="233">
        <v>3320</v>
      </c>
      <c r="I186" s="234"/>
      <c r="J186" s="229"/>
      <c r="K186" s="229"/>
      <c r="L186" s="235"/>
      <c r="M186" s="236"/>
      <c r="N186" s="237"/>
      <c r="O186" s="237"/>
      <c r="P186" s="237"/>
      <c r="Q186" s="237"/>
      <c r="R186" s="237"/>
      <c r="S186" s="237"/>
      <c r="T186" s="238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39" t="s">
        <v>121</v>
      </c>
      <c r="AU186" s="239" t="s">
        <v>82</v>
      </c>
      <c r="AV186" s="13" t="s">
        <v>82</v>
      </c>
      <c r="AW186" s="13" t="s">
        <v>30</v>
      </c>
      <c r="AX186" s="13" t="s">
        <v>78</v>
      </c>
      <c r="AY186" s="239" t="s">
        <v>113</v>
      </c>
    </row>
    <row r="187" s="12" customFormat="1" ht="22.8" customHeight="1">
      <c r="A187" s="12"/>
      <c r="B187" s="198"/>
      <c r="C187" s="199"/>
      <c r="D187" s="200" t="s">
        <v>72</v>
      </c>
      <c r="E187" s="212" t="s">
        <v>159</v>
      </c>
      <c r="F187" s="212" t="s">
        <v>257</v>
      </c>
      <c r="G187" s="199"/>
      <c r="H187" s="199"/>
      <c r="I187" s="202"/>
      <c r="J187" s="213">
        <f>BK187</f>
        <v>0</v>
      </c>
      <c r="K187" s="199"/>
      <c r="L187" s="204"/>
      <c r="M187" s="205"/>
      <c r="N187" s="206"/>
      <c r="O187" s="206"/>
      <c r="P187" s="207">
        <f>SUM(P188:P222)</f>
        <v>0</v>
      </c>
      <c r="Q187" s="206"/>
      <c r="R187" s="207">
        <f>SUM(R188:R222)</f>
        <v>376.48526720000001</v>
      </c>
      <c r="S187" s="206"/>
      <c r="T187" s="208">
        <f>SUM(T188:T222)</f>
        <v>771.49199999999996</v>
      </c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R187" s="209" t="s">
        <v>78</v>
      </c>
      <c r="AT187" s="210" t="s">
        <v>72</v>
      </c>
      <c r="AU187" s="210" t="s">
        <v>78</v>
      </c>
      <c r="AY187" s="209" t="s">
        <v>113</v>
      </c>
      <c r="BK187" s="211">
        <f>SUM(BK188:BK222)</f>
        <v>0</v>
      </c>
    </row>
    <row r="188" s="2" customFormat="1" ht="16.5" customHeight="1">
      <c r="A188" s="37"/>
      <c r="B188" s="38"/>
      <c r="C188" s="214" t="s">
        <v>258</v>
      </c>
      <c r="D188" s="214" t="s">
        <v>115</v>
      </c>
      <c r="E188" s="215" t="s">
        <v>259</v>
      </c>
      <c r="F188" s="216" t="s">
        <v>260</v>
      </c>
      <c r="G188" s="217" t="s">
        <v>130</v>
      </c>
      <c r="H188" s="218">
        <v>8</v>
      </c>
      <c r="I188" s="219"/>
      <c r="J188" s="220">
        <f>ROUND(I188*H188,2)</f>
        <v>0</v>
      </c>
      <c r="K188" s="221"/>
      <c r="L188" s="43"/>
      <c r="M188" s="222" t="s">
        <v>1</v>
      </c>
      <c r="N188" s="223" t="s">
        <v>38</v>
      </c>
      <c r="O188" s="90"/>
      <c r="P188" s="224">
        <f>O188*H188</f>
        <v>0</v>
      </c>
      <c r="Q188" s="224">
        <v>0</v>
      </c>
      <c r="R188" s="224">
        <f>Q188*H188</f>
        <v>0</v>
      </c>
      <c r="S188" s="224">
        <v>0</v>
      </c>
      <c r="T188" s="225">
        <f>S188*H188</f>
        <v>0</v>
      </c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R188" s="226" t="s">
        <v>119</v>
      </c>
      <c r="AT188" s="226" t="s">
        <v>115</v>
      </c>
      <c r="AU188" s="226" t="s">
        <v>82</v>
      </c>
      <c r="AY188" s="16" t="s">
        <v>113</v>
      </c>
      <c r="BE188" s="227">
        <f>IF(N188="základní",J188,0)</f>
        <v>0</v>
      </c>
      <c r="BF188" s="227">
        <f>IF(N188="snížená",J188,0)</f>
        <v>0</v>
      </c>
      <c r="BG188" s="227">
        <f>IF(N188="zákl. přenesená",J188,0)</f>
        <v>0</v>
      </c>
      <c r="BH188" s="227">
        <f>IF(N188="sníž. přenesená",J188,0)</f>
        <v>0</v>
      </c>
      <c r="BI188" s="227">
        <f>IF(N188="nulová",J188,0)</f>
        <v>0</v>
      </c>
      <c r="BJ188" s="16" t="s">
        <v>78</v>
      </c>
      <c r="BK188" s="227">
        <f>ROUND(I188*H188,2)</f>
        <v>0</v>
      </c>
      <c r="BL188" s="16" t="s">
        <v>119</v>
      </c>
      <c r="BM188" s="226" t="s">
        <v>261</v>
      </c>
    </row>
    <row r="189" s="2" customFormat="1" ht="24.15" customHeight="1">
      <c r="A189" s="37"/>
      <c r="B189" s="38"/>
      <c r="C189" s="214" t="s">
        <v>262</v>
      </c>
      <c r="D189" s="214" t="s">
        <v>115</v>
      </c>
      <c r="E189" s="215" t="s">
        <v>263</v>
      </c>
      <c r="F189" s="216" t="s">
        <v>264</v>
      </c>
      <c r="G189" s="217" t="s">
        <v>130</v>
      </c>
      <c r="H189" s="218">
        <v>5</v>
      </c>
      <c r="I189" s="219"/>
      <c r="J189" s="220">
        <f>ROUND(I189*H189,2)</f>
        <v>0</v>
      </c>
      <c r="K189" s="221"/>
      <c r="L189" s="43"/>
      <c r="M189" s="222" t="s">
        <v>1</v>
      </c>
      <c r="N189" s="223" t="s">
        <v>38</v>
      </c>
      <c r="O189" s="90"/>
      <c r="P189" s="224">
        <f>O189*H189</f>
        <v>0</v>
      </c>
      <c r="Q189" s="224">
        <v>0.00069999999999999999</v>
      </c>
      <c r="R189" s="224">
        <f>Q189*H189</f>
        <v>0.0035000000000000001</v>
      </c>
      <c r="S189" s="224">
        <v>0</v>
      </c>
      <c r="T189" s="225">
        <f>S189*H189</f>
        <v>0</v>
      </c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R189" s="226" t="s">
        <v>119</v>
      </c>
      <c r="AT189" s="226" t="s">
        <v>115</v>
      </c>
      <c r="AU189" s="226" t="s">
        <v>82</v>
      </c>
      <c r="AY189" s="16" t="s">
        <v>113</v>
      </c>
      <c r="BE189" s="227">
        <f>IF(N189="základní",J189,0)</f>
        <v>0</v>
      </c>
      <c r="BF189" s="227">
        <f>IF(N189="snížená",J189,0)</f>
        <v>0</v>
      </c>
      <c r="BG189" s="227">
        <f>IF(N189="zákl. přenesená",J189,0)</f>
        <v>0</v>
      </c>
      <c r="BH189" s="227">
        <f>IF(N189="sníž. přenesená",J189,0)</f>
        <v>0</v>
      </c>
      <c r="BI189" s="227">
        <f>IF(N189="nulová",J189,0)</f>
        <v>0</v>
      </c>
      <c r="BJ189" s="16" t="s">
        <v>78</v>
      </c>
      <c r="BK189" s="227">
        <f>ROUND(I189*H189,2)</f>
        <v>0</v>
      </c>
      <c r="BL189" s="16" t="s">
        <v>119</v>
      </c>
      <c r="BM189" s="226" t="s">
        <v>265</v>
      </c>
    </row>
    <row r="190" s="2" customFormat="1" ht="21.75" customHeight="1">
      <c r="A190" s="37"/>
      <c r="B190" s="38"/>
      <c r="C190" s="251" t="s">
        <v>266</v>
      </c>
      <c r="D190" s="251" t="s">
        <v>186</v>
      </c>
      <c r="E190" s="252" t="s">
        <v>267</v>
      </c>
      <c r="F190" s="253" t="s">
        <v>268</v>
      </c>
      <c r="G190" s="254" t="s">
        <v>130</v>
      </c>
      <c r="H190" s="255">
        <v>5</v>
      </c>
      <c r="I190" s="256"/>
      <c r="J190" s="257">
        <f>ROUND(I190*H190,2)</f>
        <v>0</v>
      </c>
      <c r="K190" s="258"/>
      <c r="L190" s="259"/>
      <c r="M190" s="260" t="s">
        <v>1</v>
      </c>
      <c r="N190" s="261" t="s">
        <v>38</v>
      </c>
      <c r="O190" s="90"/>
      <c r="P190" s="224">
        <f>O190*H190</f>
        <v>0</v>
      </c>
      <c r="Q190" s="224">
        <v>0.0012999999999999999</v>
      </c>
      <c r="R190" s="224">
        <f>Q190*H190</f>
        <v>0.0064999999999999997</v>
      </c>
      <c r="S190" s="224">
        <v>0</v>
      </c>
      <c r="T190" s="225">
        <f>S190*H190</f>
        <v>0</v>
      </c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R190" s="226" t="s">
        <v>152</v>
      </c>
      <c r="AT190" s="226" t="s">
        <v>186</v>
      </c>
      <c r="AU190" s="226" t="s">
        <v>82</v>
      </c>
      <c r="AY190" s="16" t="s">
        <v>113</v>
      </c>
      <c r="BE190" s="227">
        <f>IF(N190="základní",J190,0)</f>
        <v>0</v>
      </c>
      <c r="BF190" s="227">
        <f>IF(N190="snížená",J190,0)</f>
        <v>0</v>
      </c>
      <c r="BG190" s="227">
        <f>IF(N190="zákl. přenesená",J190,0)</f>
        <v>0</v>
      </c>
      <c r="BH190" s="227">
        <f>IF(N190="sníž. přenesená",J190,0)</f>
        <v>0</v>
      </c>
      <c r="BI190" s="227">
        <f>IF(N190="nulová",J190,0)</f>
        <v>0</v>
      </c>
      <c r="BJ190" s="16" t="s">
        <v>78</v>
      </c>
      <c r="BK190" s="227">
        <f>ROUND(I190*H190,2)</f>
        <v>0</v>
      </c>
      <c r="BL190" s="16" t="s">
        <v>119</v>
      </c>
      <c r="BM190" s="226" t="s">
        <v>269</v>
      </c>
    </row>
    <row r="191" s="2" customFormat="1" ht="24.15" customHeight="1">
      <c r="A191" s="37"/>
      <c r="B191" s="38"/>
      <c r="C191" s="214" t="s">
        <v>270</v>
      </c>
      <c r="D191" s="214" t="s">
        <v>115</v>
      </c>
      <c r="E191" s="215" t="s">
        <v>271</v>
      </c>
      <c r="F191" s="216" t="s">
        <v>272</v>
      </c>
      <c r="G191" s="217" t="s">
        <v>130</v>
      </c>
      <c r="H191" s="218">
        <v>5</v>
      </c>
      <c r="I191" s="219"/>
      <c r="J191" s="220">
        <f>ROUND(I191*H191,2)</f>
        <v>0</v>
      </c>
      <c r="K191" s="221"/>
      <c r="L191" s="43"/>
      <c r="M191" s="222" t="s">
        <v>1</v>
      </c>
      <c r="N191" s="223" t="s">
        <v>38</v>
      </c>
      <c r="O191" s="90"/>
      <c r="P191" s="224">
        <f>O191*H191</f>
        <v>0</v>
      </c>
      <c r="Q191" s="224">
        <v>0.11241</v>
      </c>
      <c r="R191" s="224">
        <f>Q191*H191</f>
        <v>0.56204999999999994</v>
      </c>
      <c r="S191" s="224">
        <v>0</v>
      </c>
      <c r="T191" s="225">
        <f>S191*H191</f>
        <v>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226" t="s">
        <v>119</v>
      </c>
      <c r="AT191" s="226" t="s">
        <v>115</v>
      </c>
      <c r="AU191" s="226" t="s">
        <v>82</v>
      </c>
      <c r="AY191" s="16" t="s">
        <v>113</v>
      </c>
      <c r="BE191" s="227">
        <f>IF(N191="základní",J191,0)</f>
        <v>0</v>
      </c>
      <c r="BF191" s="227">
        <f>IF(N191="snížená",J191,0)</f>
        <v>0</v>
      </c>
      <c r="BG191" s="227">
        <f>IF(N191="zákl. přenesená",J191,0)</f>
        <v>0</v>
      </c>
      <c r="BH191" s="227">
        <f>IF(N191="sníž. přenesená",J191,0)</f>
        <v>0</v>
      </c>
      <c r="BI191" s="227">
        <f>IF(N191="nulová",J191,0)</f>
        <v>0</v>
      </c>
      <c r="BJ191" s="16" t="s">
        <v>78</v>
      </c>
      <c r="BK191" s="227">
        <f>ROUND(I191*H191,2)</f>
        <v>0</v>
      </c>
      <c r="BL191" s="16" t="s">
        <v>119</v>
      </c>
      <c r="BM191" s="226" t="s">
        <v>273</v>
      </c>
    </row>
    <row r="192" s="2" customFormat="1" ht="21.75" customHeight="1">
      <c r="A192" s="37"/>
      <c r="B192" s="38"/>
      <c r="C192" s="251" t="s">
        <v>274</v>
      </c>
      <c r="D192" s="251" t="s">
        <v>186</v>
      </c>
      <c r="E192" s="252" t="s">
        <v>275</v>
      </c>
      <c r="F192" s="253" t="s">
        <v>276</v>
      </c>
      <c r="G192" s="254" t="s">
        <v>130</v>
      </c>
      <c r="H192" s="255">
        <v>5</v>
      </c>
      <c r="I192" s="256"/>
      <c r="J192" s="257">
        <f>ROUND(I192*H192,2)</f>
        <v>0</v>
      </c>
      <c r="K192" s="258"/>
      <c r="L192" s="259"/>
      <c r="M192" s="260" t="s">
        <v>1</v>
      </c>
      <c r="N192" s="261" t="s">
        <v>38</v>
      </c>
      <c r="O192" s="90"/>
      <c r="P192" s="224">
        <f>O192*H192</f>
        <v>0</v>
      </c>
      <c r="Q192" s="224">
        <v>0.0061000000000000004</v>
      </c>
      <c r="R192" s="224">
        <f>Q192*H192</f>
        <v>0.030500000000000003</v>
      </c>
      <c r="S192" s="224">
        <v>0</v>
      </c>
      <c r="T192" s="225">
        <f>S192*H192</f>
        <v>0</v>
      </c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R192" s="226" t="s">
        <v>152</v>
      </c>
      <c r="AT192" s="226" t="s">
        <v>186</v>
      </c>
      <c r="AU192" s="226" t="s">
        <v>82</v>
      </c>
      <c r="AY192" s="16" t="s">
        <v>113</v>
      </c>
      <c r="BE192" s="227">
        <f>IF(N192="základní",J192,0)</f>
        <v>0</v>
      </c>
      <c r="BF192" s="227">
        <f>IF(N192="snížená",J192,0)</f>
        <v>0</v>
      </c>
      <c r="BG192" s="227">
        <f>IF(N192="zákl. přenesená",J192,0)</f>
        <v>0</v>
      </c>
      <c r="BH192" s="227">
        <f>IF(N192="sníž. přenesená",J192,0)</f>
        <v>0</v>
      </c>
      <c r="BI192" s="227">
        <f>IF(N192="nulová",J192,0)</f>
        <v>0</v>
      </c>
      <c r="BJ192" s="16" t="s">
        <v>78</v>
      </c>
      <c r="BK192" s="227">
        <f>ROUND(I192*H192,2)</f>
        <v>0</v>
      </c>
      <c r="BL192" s="16" t="s">
        <v>119</v>
      </c>
      <c r="BM192" s="226" t="s">
        <v>277</v>
      </c>
    </row>
    <row r="193" s="2" customFormat="1" ht="16.5" customHeight="1">
      <c r="A193" s="37"/>
      <c r="B193" s="38"/>
      <c r="C193" s="251" t="s">
        <v>278</v>
      </c>
      <c r="D193" s="251" t="s">
        <v>186</v>
      </c>
      <c r="E193" s="252" t="s">
        <v>279</v>
      </c>
      <c r="F193" s="253" t="s">
        <v>280</v>
      </c>
      <c r="G193" s="254" t="s">
        <v>130</v>
      </c>
      <c r="H193" s="255">
        <v>5</v>
      </c>
      <c r="I193" s="256"/>
      <c r="J193" s="257">
        <f>ROUND(I193*H193,2)</f>
        <v>0</v>
      </c>
      <c r="K193" s="258"/>
      <c r="L193" s="259"/>
      <c r="M193" s="260" t="s">
        <v>1</v>
      </c>
      <c r="N193" s="261" t="s">
        <v>38</v>
      </c>
      <c r="O193" s="90"/>
      <c r="P193" s="224">
        <f>O193*H193</f>
        <v>0</v>
      </c>
      <c r="Q193" s="224">
        <v>0.0030000000000000001</v>
      </c>
      <c r="R193" s="224">
        <f>Q193*H193</f>
        <v>0.014999999999999999</v>
      </c>
      <c r="S193" s="224">
        <v>0</v>
      </c>
      <c r="T193" s="225">
        <f>S193*H193</f>
        <v>0</v>
      </c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R193" s="226" t="s">
        <v>152</v>
      </c>
      <c r="AT193" s="226" t="s">
        <v>186</v>
      </c>
      <c r="AU193" s="226" t="s">
        <v>82</v>
      </c>
      <c r="AY193" s="16" t="s">
        <v>113</v>
      </c>
      <c r="BE193" s="227">
        <f>IF(N193="základní",J193,0)</f>
        <v>0</v>
      </c>
      <c r="BF193" s="227">
        <f>IF(N193="snížená",J193,0)</f>
        <v>0</v>
      </c>
      <c r="BG193" s="227">
        <f>IF(N193="zákl. přenesená",J193,0)</f>
        <v>0</v>
      </c>
      <c r="BH193" s="227">
        <f>IF(N193="sníž. přenesená",J193,0)</f>
        <v>0</v>
      </c>
      <c r="BI193" s="227">
        <f>IF(N193="nulová",J193,0)</f>
        <v>0</v>
      </c>
      <c r="BJ193" s="16" t="s">
        <v>78</v>
      </c>
      <c r="BK193" s="227">
        <f>ROUND(I193*H193,2)</f>
        <v>0</v>
      </c>
      <c r="BL193" s="16" t="s">
        <v>119</v>
      </c>
      <c r="BM193" s="226" t="s">
        <v>281</v>
      </c>
    </row>
    <row r="194" s="2" customFormat="1" ht="21.75" customHeight="1">
      <c r="A194" s="37"/>
      <c r="B194" s="38"/>
      <c r="C194" s="251" t="s">
        <v>282</v>
      </c>
      <c r="D194" s="251" t="s">
        <v>186</v>
      </c>
      <c r="E194" s="252" t="s">
        <v>283</v>
      </c>
      <c r="F194" s="253" t="s">
        <v>284</v>
      </c>
      <c r="G194" s="254" t="s">
        <v>130</v>
      </c>
      <c r="H194" s="255">
        <v>10</v>
      </c>
      <c r="I194" s="256"/>
      <c r="J194" s="257">
        <f>ROUND(I194*H194,2)</f>
        <v>0</v>
      </c>
      <c r="K194" s="258"/>
      <c r="L194" s="259"/>
      <c r="M194" s="260" t="s">
        <v>1</v>
      </c>
      <c r="N194" s="261" t="s">
        <v>38</v>
      </c>
      <c r="O194" s="90"/>
      <c r="P194" s="224">
        <f>O194*H194</f>
        <v>0</v>
      </c>
      <c r="Q194" s="224">
        <v>0.00035</v>
      </c>
      <c r="R194" s="224">
        <f>Q194*H194</f>
        <v>0.0035000000000000001</v>
      </c>
      <c r="S194" s="224">
        <v>0</v>
      </c>
      <c r="T194" s="225">
        <f>S194*H194</f>
        <v>0</v>
      </c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R194" s="226" t="s">
        <v>152</v>
      </c>
      <c r="AT194" s="226" t="s">
        <v>186</v>
      </c>
      <c r="AU194" s="226" t="s">
        <v>82</v>
      </c>
      <c r="AY194" s="16" t="s">
        <v>113</v>
      </c>
      <c r="BE194" s="227">
        <f>IF(N194="základní",J194,0)</f>
        <v>0</v>
      </c>
      <c r="BF194" s="227">
        <f>IF(N194="snížená",J194,0)</f>
        <v>0</v>
      </c>
      <c r="BG194" s="227">
        <f>IF(N194="zákl. přenesená",J194,0)</f>
        <v>0</v>
      </c>
      <c r="BH194" s="227">
        <f>IF(N194="sníž. přenesená",J194,0)</f>
        <v>0</v>
      </c>
      <c r="BI194" s="227">
        <f>IF(N194="nulová",J194,0)</f>
        <v>0</v>
      </c>
      <c r="BJ194" s="16" t="s">
        <v>78</v>
      </c>
      <c r="BK194" s="227">
        <f>ROUND(I194*H194,2)</f>
        <v>0</v>
      </c>
      <c r="BL194" s="16" t="s">
        <v>119</v>
      </c>
      <c r="BM194" s="226" t="s">
        <v>285</v>
      </c>
    </row>
    <row r="195" s="2" customFormat="1" ht="16.5" customHeight="1">
      <c r="A195" s="37"/>
      <c r="B195" s="38"/>
      <c r="C195" s="251" t="s">
        <v>286</v>
      </c>
      <c r="D195" s="251" t="s">
        <v>186</v>
      </c>
      <c r="E195" s="252" t="s">
        <v>287</v>
      </c>
      <c r="F195" s="253" t="s">
        <v>288</v>
      </c>
      <c r="G195" s="254" t="s">
        <v>130</v>
      </c>
      <c r="H195" s="255">
        <v>5</v>
      </c>
      <c r="I195" s="256"/>
      <c r="J195" s="257">
        <f>ROUND(I195*H195,2)</f>
        <v>0</v>
      </c>
      <c r="K195" s="258"/>
      <c r="L195" s="259"/>
      <c r="M195" s="260" t="s">
        <v>1</v>
      </c>
      <c r="N195" s="261" t="s">
        <v>38</v>
      </c>
      <c r="O195" s="90"/>
      <c r="P195" s="224">
        <f>O195*H195</f>
        <v>0</v>
      </c>
      <c r="Q195" s="224">
        <v>0.00010000000000000001</v>
      </c>
      <c r="R195" s="224">
        <f>Q195*H195</f>
        <v>0.00050000000000000001</v>
      </c>
      <c r="S195" s="224">
        <v>0</v>
      </c>
      <c r="T195" s="225">
        <f>S195*H195</f>
        <v>0</v>
      </c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R195" s="226" t="s">
        <v>152</v>
      </c>
      <c r="AT195" s="226" t="s">
        <v>186</v>
      </c>
      <c r="AU195" s="226" t="s">
        <v>82</v>
      </c>
      <c r="AY195" s="16" t="s">
        <v>113</v>
      </c>
      <c r="BE195" s="227">
        <f>IF(N195="základní",J195,0)</f>
        <v>0</v>
      </c>
      <c r="BF195" s="227">
        <f>IF(N195="snížená",J195,0)</f>
        <v>0</v>
      </c>
      <c r="BG195" s="227">
        <f>IF(N195="zákl. přenesená",J195,0)</f>
        <v>0</v>
      </c>
      <c r="BH195" s="227">
        <f>IF(N195="sníž. přenesená",J195,0)</f>
        <v>0</v>
      </c>
      <c r="BI195" s="227">
        <f>IF(N195="nulová",J195,0)</f>
        <v>0</v>
      </c>
      <c r="BJ195" s="16" t="s">
        <v>78</v>
      </c>
      <c r="BK195" s="227">
        <f>ROUND(I195*H195,2)</f>
        <v>0</v>
      </c>
      <c r="BL195" s="16" t="s">
        <v>119</v>
      </c>
      <c r="BM195" s="226" t="s">
        <v>289</v>
      </c>
    </row>
    <row r="196" s="2" customFormat="1" ht="24.15" customHeight="1">
      <c r="A196" s="37"/>
      <c r="B196" s="38"/>
      <c r="C196" s="214" t="s">
        <v>290</v>
      </c>
      <c r="D196" s="214" t="s">
        <v>115</v>
      </c>
      <c r="E196" s="215" t="s">
        <v>291</v>
      </c>
      <c r="F196" s="216" t="s">
        <v>292</v>
      </c>
      <c r="G196" s="217" t="s">
        <v>138</v>
      </c>
      <c r="H196" s="218">
        <v>440</v>
      </c>
      <c r="I196" s="219"/>
      <c r="J196" s="220">
        <f>ROUND(I196*H196,2)</f>
        <v>0</v>
      </c>
      <c r="K196" s="221"/>
      <c r="L196" s="43"/>
      <c r="M196" s="222" t="s">
        <v>1</v>
      </c>
      <c r="N196" s="223" t="s">
        <v>38</v>
      </c>
      <c r="O196" s="90"/>
      <c r="P196" s="224">
        <f>O196*H196</f>
        <v>0</v>
      </c>
      <c r="Q196" s="224">
        <v>0.00012999999999999999</v>
      </c>
      <c r="R196" s="224">
        <f>Q196*H196</f>
        <v>0.057199999999999994</v>
      </c>
      <c r="S196" s="224">
        <v>0</v>
      </c>
      <c r="T196" s="225">
        <f>S196*H196</f>
        <v>0</v>
      </c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R196" s="226" t="s">
        <v>119</v>
      </c>
      <c r="AT196" s="226" t="s">
        <v>115</v>
      </c>
      <c r="AU196" s="226" t="s">
        <v>82</v>
      </c>
      <c r="AY196" s="16" t="s">
        <v>113</v>
      </c>
      <c r="BE196" s="227">
        <f>IF(N196="základní",J196,0)</f>
        <v>0</v>
      </c>
      <c r="BF196" s="227">
        <f>IF(N196="snížená",J196,0)</f>
        <v>0</v>
      </c>
      <c r="BG196" s="227">
        <f>IF(N196="zákl. přenesená",J196,0)</f>
        <v>0</v>
      </c>
      <c r="BH196" s="227">
        <f>IF(N196="sníž. přenesená",J196,0)</f>
        <v>0</v>
      </c>
      <c r="BI196" s="227">
        <f>IF(N196="nulová",J196,0)</f>
        <v>0</v>
      </c>
      <c r="BJ196" s="16" t="s">
        <v>78</v>
      </c>
      <c r="BK196" s="227">
        <f>ROUND(I196*H196,2)</f>
        <v>0</v>
      </c>
      <c r="BL196" s="16" t="s">
        <v>119</v>
      </c>
      <c r="BM196" s="226" t="s">
        <v>293</v>
      </c>
    </row>
    <row r="197" s="13" customFormat="1">
      <c r="A197" s="13"/>
      <c r="B197" s="228"/>
      <c r="C197" s="229"/>
      <c r="D197" s="230" t="s">
        <v>121</v>
      </c>
      <c r="E197" s="231" t="s">
        <v>1</v>
      </c>
      <c r="F197" s="232" t="s">
        <v>294</v>
      </c>
      <c r="G197" s="229"/>
      <c r="H197" s="233">
        <v>440</v>
      </c>
      <c r="I197" s="234"/>
      <c r="J197" s="229"/>
      <c r="K197" s="229"/>
      <c r="L197" s="235"/>
      <c r="M197" s="236"/>
      <c r="N197" s="237"/>
      <c r="O197" s="237"/>
      <c r="P197" s="237"/>
      <c r="Q197" s="237"/>
      <c r="R197" s="237"/>
      <c r="S197" s="237"/>
      <c r="T197" s="238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39" t="s">
        <v>121</v>
      </c>
      <c r="AU197" s="239" t="s">
        <v>82</v>
      </c>
      <c r="AV197" s="13" t="s">
        <v>82</v>
      </c>
      <c r="AW197" s="13" t="s">
        <v>30</v>
      </c>
      <c r="AX197" s="13" t="s">
        <v>78</v>
      </c>
      <c r="AY197" s="239" t="s">
        <v>113</v>
      </c>
    </row>
    <row r="198" s="2" customFormat="1" ht="24.15" customHeight="1">
      <c r="A198" s="37"/>
      <c r="B198" s="38"/>
      <c r="C198" s="214" t="s">
        <v>295</v>
      </c>
      <c r="D198" s="214" t="s">
        <v>115</v>
      </c>
      <c r="E198" s="215" t="s">
        <v>296</v>
      </c>
      <c r="F198" s="216" t="s">
        <v>297</v>
      </c>
      <c r="G198" s="217" t="s">
        <v>138</v>
      </c>
      <c r="H198" s="218">
        <v>32</v>
      </c>
      <c r="I198" s="219"/>
      <c r="J198" s="220">
        <f>ROUND(I198*H198,2)</f>
        <v>0</v>
      </c>
      <c r="K198" s="221"/>
      <c r="L198" s="43"/>
      <c r="M198" s="222" t="s">
        <v>1</v>
      </c>
      <c r="N198" s="223" t="s">
        <v>38</v>
      </c>
      <c r="O198" s="90"/>
      <c r="P198" s="224">
        <f>O198*H198</f>
        <v>0</v>
      </c>
      <c r="Q198" s="224">
        <v>6.0000000000000002E-05</v>
      </c>
      <c r="R198" s="224">
        <f>Q198*H198</f>
        <v>0.0019200000000000001</v>
      </c>
      <c r="S198" s="224">
        <v>0</v>
      </c>
      <c r="T198" s="225">
        <f>S198*H198</f>
        <v>0</v>
      </c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R198" s="226" t="s">
        <v>119</v>
      </c>
      <c r="AT198" s="226" t="s">
        <v>115</v>
      </c>
      <c r="AU198" s="226" t="s">
        <v>82</v>
      </c>
      <c r="AY198" s="16" t="s">
        <v>113</v>
      </c>
      <c r="BE198" s="227">
        <f>IF(N198="základní",J198,0)</f>
        <v>0</v>
      </c>
      <c r="BF198" s="227">
        <f>IF(N198="snížená",J198,0)</f>
        <v>0</v>
      </c>
      <c r="BG198" s="227">
        <f>IF(N198="zákl. přenesená",J198,0)</f>
        <v>0</v>
      </c>
      <c r="BH198" s="227">
        <f>IF(N198="sníž. přenesená",J198,0)</f>
        <v>0</v>
      </c>
      <c r="BI198" s="227">
        <f>IF(N198="nulová",J198,0)</f>
        <v>0</v>
      </c>
      <c r="BJ198" s="16" t="s">
        <v>78</v>
      </c>
      <c r="BK198" s="227">
        <f>ROUND(I198*H198,2)</f>
        <v>0</v>
      </c>
      <c r="BL198" s="16" t="s">
        <v>119</v>
      </c>
      <c r="BM198" s="226" t="s">
        <v>298</v>
      </c>
    </row>
    <row r="199" s="13" customFormat="1">
      <c r="A199" s="13"/>
      <c r="B199" s="228"/>
      <c r="C199" s="229"/>
      <c r="D199" s="230" t="s">
        <v>121</v>
      </c>
      <c r="E199" s="231" t="s">
        <v>1</v>
      </c>
      <c r="F199" s="232" t="s">
        <v>299</v>
      </c>
      <c r="G199" s="229"/>
      <c r="H199" s="233">
        <v>32</v>
      </c>
      <c r="I199" s="234"/>
      <c r="J199" s="229"/>
      <c r="K199" s="229"/>
      <c r="L199" s="235"/>
      <c r="M199" s="236"/>
      <c r="N199" s="237"/>
      <c r="O199" s="237"/>
      <c r="P199" s="237"/>
      <c r="Q199" s="237"/>
      <c r="R199" s="237"/>
      <c r="S199" s="237"/>
      <c r="T199" s="238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39" t="s">
        <v>121</v>
      </c>
      <c r="AU199" s="239" t="s">
        <v>82</v>
      </c>
      <c r="AV199" s="13" t="s">
        <v>82</v>
      </c>
      <c r="AW199" s="13" t="s">
        <v>30</v>
      </c>
      <c r="AX199" s="13" t="s">
        <v>78</v>
      </c>
      <c r="AY199" s="239" t="s">
        <v>113</v>
      </c>
    </row>
    <row r="200" s="2" customFormat="1" ht="24.15" customHeight="1">
      <c r="A200" s="37"/>
      <c r="B200" s="38"/>
      <c r="C200" s="214" t="s">
        <v>300</v>
      </c>
      <c r="D200" s="214" t="s">
        <v>115</v>
      </c>
      <c r="E200" s="215" t="s">
        <v>301</v>
      </c>
      <c r="F200" s="216" t="s">
        <v>302</v>
      </c>
      <c r="G200" s="217" t="s">
        <v>138</v>
      </c>
      <c r="H200" s="218">
        <v>33.5</v>
      </c>
      <c r="I200" s="219"/>
      <c r="J200" s="220">
        <f>ROUND(I200*H200,2)</f>
        <v>0</v>
      </c>
      <c r="K200" s="221"/>
      <c r="L200" s="43"/>
      <c r="M200" s="222" t="s">
        <v>1</v>
      </c>
      <c r="N200" s="223" t="s">
        <v>38</v>
      </c>
      <c r="O200" s="90"/>
      <c r="P200" s="224">
        <f>O200*H200</f>
        <v>0</v>
      </c>
      <c r="Q200" s="224">
        <v>0.00020000000000000001</v>
      </c>
      <c r="R200" s="224">
        <f>Q200*H200</f>
        <v>0.0067000000000000002</v>
      </c>
      <c r="S200" s="224">
        <v>0</v>
      </c>
      <c r="T200" s="225">
        <f>S200*H200</f>
        <v>0</v>
      </c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R200" s="226" t="s">
        <v>119</v>
      </c>
      <c r="AT200" s="226" t="s">
        <v>115</v>
      </c>
      <c r="AU200" s="226" t="s">
        <v>82</v>
      </c>
      <c r="AY200" s="16" t="s">
        <v>113</v>
      </c>
      <c r="BE200" s="227">
        <f>IF(N200="základní",J200,0)</f>
        <v>0</v>
      </c>
      <c r="BF200" s="227">
        <f>IF(N200="snížená",J200,0)</f>
        <v>0</v>
      </c>
      <c r="BG200" s="227">
        <f>IF(N200="zákl. přenesená",J200,0)</f>
        <v>0</v>
      </c>
      <c r="BH200" s="227">
        <f>IF(N200="sníž. přenesená",J200,0)</f>
        <v>0</v>
      </c>
      <c r="BI200" s="227">
        <f>IF(N200="nulová",J200,0)</f>
        <v>0</v>
      </c>
      <c r="BJ200" s="16" t="s">
        <v>78</v>
      </c>
      <c r="BK200" s="227">
        <f>ROUND(I200*H200,2)</f>
        <v>0</v>
      </c>
      <c r="BL200" s="16" t="s">
        <v>119</v>
      </c>
      <c r="BM200" s="226" t="s">
        <v>303</v>
      </c>
    </row>
    <row r="201" s="13" customFormat="1">
      <c r="A201" s="13"/>
      <c r="B201" s="228"/>
      <c r="C201" s="229"/>
      <c r="D201" s="230" t="s">
        <v>121</v>
      </c>
      <c r="E201" s="231" t="s">
        <v>1</v>
      </c>
      <c r="F201" s="232" t="s">
        <v>304</v>
      </c>
      <c r="G201" s="229"/>
      <c r="H201" s="233">
        <v>33.5</v>
      </c>
      <c r="I201" s="234"/>
      <c r="J201" s="229"/>
      <c r="K201" s="229"/>
      <c r="L201" s="235"/>
      <c r="M201" s="236"/>
      <c r="N201" s="237"/>
      <c r="O201" s="237"/>
      <c r="P201" s="237"/>
      <c r="Q201" s="237"/>
      <c r="R201" s="237"/>
      <c r="S201" s="237"/>
      <c r="T201" s="238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39" t="s">
        <v>121</v>
      </c>
      <c r="AU201" s="239" t="s">
        <v>82</v>
      </c>
      <c r="AV201" s="13" t="s">
        <v>82</v>
      </c>
      <c r="AW201" s="13" t="s">
        <v>30</v>
      </c>
      <c r="AX201" s="13" t="s">
        <v>78</v>
      </c>
      <c r="AY201" s="239" t="s">
        <v>113</v>
      </c>
    </row>
    <row r="202" s="2" customFormat="1" ht="24.15" customHeight="1">
      <c r="A202" s="37"/>
      <c r="B202" s="38"/>
      <c r="C202" s="214" t="s">
        <v>305</v>
      </c>
      <c r="D202" s="214" t="s">
        <v>115</v>
      </c>
      <c r="E202" s="215" t="s">
        <v>306</v>
      </c>
      <c r="F202" s="216" t="s">
        <v>307</v>
      </c>
      <c r="G202" s="217" t="s">
        <v>138</v>
      </c>
      <c r="H202" s="218">
        <v>31.300000000000001</v>
      </c>
      <c r="I202" s="219"/>
      <c r="J202" s="220">
        <f>ROUND(I202*H202,2)</f>
        <v>0</v>
      </c>
      <c r="K202" s="221"/>
      <c r="L202" s="43"/>
      <c r="M202" s="222" t="s">
        <v>1</v>
      </c>
      <c r="N202" s="223" t="s">
        <v>38</v>
      </c>
      <c r="O202" s="90"/>
      <c r="P202" s="224">
        <f>O202*H202</f>
        <v>0</v>
      </c>
      <c r="Q202" s="224">
        <v>0.00016000000000000001</v>
      </c>
      <c r="R202" s="224">
        <f>Q202*H202</f>
        <v>0.0050080000000000003</v>
      </c>
      <c r="S202" s="224">
        <v>0</v>
      </c>
      <c r="T202" s="225">
        <f>S202*H202</f>
        <v>0</v>
      </c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R202" s="226" t="s">
        <v>119</v>
      </c>
      <c r="AT202" s="226" t="s">
        <v>115</v>
      </c>
      <c r="AU202" s="226" t="s">
        <v>82</v>
      </c>
      <c r="AY202" s="16" t="s">
        <v>113</v>
      </c>
      <c r="BE202" s="227">
        <f>IF(N202="základní",J202,0)</f>
        <v>0</v>
      </c>
      <c r="BF202" s="227">
        <f>IF(N202="snížená",J202,0)</f>
        <v>0</v>
      </c>
      <c r="BG202" s="227">
        <f>IF(N202="zákl. přenesená",J202,0)</f>
        <v>0</v>
      </c>
      <c r="BH202" s="227">
        <f>IF(N202="sníž. přenesená",J202,0)</f>
        <v>0</v>
      </c>
      <c r="BI202" s="227">
        <f>IF(N202="nulová",J202,0)</f>
        <v>0</v>
      </c>
      <c r="BJ202" s="16" t="s">
        <v>78</v>
      </c>
      <c r="BK202" s="227">
        <f>ROUND(I202*H202,2)</f>
        <v>0</v>
      </c>
      <c r="BL202" s="16" t="s">
        <v>119</v>
      </c>
      <c r="BM202" s="226" t="s">
        <v>308</v>
      </c>
    </row>
    <row r="203" s="13" customFormat="1">
      <c r="A203" s="13"/>
      <c r="B203" s="228"/>
      <c r="C203" s="229"/>
      <c r="D203" s="230" t="s">
        <v>121</v>
      </c>
      <c r="E203" s="231" t="s">
        <v>1</v>
      </c>
      <c r="F203" s="232" t="s">
        <v>309</v>
      </c>
      <c r="G203" s="229"/>
      <c r="H203" s="233">
        <v>31.300000000000001</v>
      </c>
      <c r="I203" s="234"/>
      <c r="J203" s="229"/>
      <c r="K203" s="229"/>
      <c r="L203" s="235"/>
      <c r="M203" s="236"/>
      <c r="N203" s="237"/>
      <c r="O203" s="237"/>
      <c r="P203" s="237"/>
      <c r="Q203" s="237"/>
      <c r="R203" s="237"/>
      <c r="S203" s="237"/>
      <c r="T203" s="238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39" t="s">
        <v>121</v>
      </c>
      <c r="AU203" s="239" t="s">
        <v>82</v>
      </c>
      <c r="AV203" s="13" t="s">
        <v>82</v>
      </c>
      <c r="AW203" s="13" t="s">
        <v>30</v>
      </c>
      <c r="AX203" s="13" t="s">
        <v>78</v>
      </c>
      <c r="AY203" s="239" t="s">
        <v>113</v>
      </c>
    </row>
    <row r="204" s="2" customFormat="1" ht="33" customHeight="1">
      <c r="A204" s="37"/>
      <c r="B204" s="38"/>
      <c r="C204" s="214" t="s">
        <v>310</v>
      </c>
      <c r="D204" s="214" t="s">
        <v>115</v>
      </c>
      <c r="E204" s="215" t="s">
        <v>311</v>
      </c>
      <c r="F204" s="216" t="s">
        <v>312</v>
      </c>
      <c r="G204" s="217" t="s">
        <v>138</v>
      </c>
      <c r="H204" s="218">
        <v>954</v>
      </c>
      <c r="I204" s="219"/>
      <c r="J204" s="220">
        <f>ROUND(I204*H204,2)</f>
        <v>0</v>
      </c>
      <c r="K204" s="221"/>
      <c r="L204" s="43"/>
      <c r="M204" s="222" t="s">
        <v>1</v>
      </c>
      <c r="N204" s="223" t="s">
        <v>38</v>
      </c>
      <c r="O204" s="90"/>
      <c r="P204" s="224">
        <f>O204*H204</f>
        <v>0</v>
      </c>
      <c r="Q204" s="224">
        <v>0.16850000000000001</v>
      </c>
      <c r="R204" s="224">
        <f>Q204*H204</f>
        <v>160.74900000000002</v>
      </c>
      <c r="S204" s="224">
        <v>0</v>
      </c>
      <c r="T204" s="225">
        <f>S204*H204</f>
        <v>0</v>
      </c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R204" s="226" t="s">
        <v>119</v>
      </c>
      <c r="AT204" s="226" t="s">
        <v>115</v>
      </c>
      <c r="AU204" s="226" t="s">
        <v>82</v>
      </c>
      <c r="AY204" s="16" t="s">
        <v>113</v>
      </c>
      <c r="BE204" s="227">
        <f>IF(N204="základní",J204,0)</f>
        <v>0</v>
      </c>
      <c r="BF204" s="227">
        <f>IF(N204="snížená",J204,0)</f>
        <v>0</v>
      </c>
      <c r="BG204" s="227">
        <f>IF(N204="zákl. přenesená",J204,0)</f>
        <v>0</v>
      </c>
      <c r="BH204" s="227">
        <f>IF(N204="sníž. přenesená",J204,0)</f>
        <v>0</v>
      </c>
      <c r="BI204" s="227">
        <f>IF(N204="nulová",J204,0)</f>
        <v>0</v>
      </c>
      <c r="BJ204" s="16" t="s">
        <v>78</v>
      </c>
      <c r="BK204" s="227">
        <f>ROUND(I204*H204,2)</f>
        <v>0</v>
      </c>
      <c r="BL204" s="16" t="s">
        <v>119</v>
      </c>
      <c r="BM204" s="226" t="s">
        <v>313</v>
      </c>
    </row>
    <row r="205" s="13" customFormat="1">
      <c r="A205" s="13"/>
      <c r="B205" s="228"/>
      <c r="C205" s="229"/>
      <c r="D205" s="230" t="s">
        <v>121</v>
      </c>
      <c r="E205" s="231" t="s">
        <v>1</v>
      </c>
      <c r="F205" s="232" t="s">
        <v>314</v>
      </c>
      <c r="G205" s="229"/>
      <c r="H205" s="233">
        <v>954</v>
      </c>
      <c r="I205" s="234"/>
      <c r="J205" s="229"/>
      <c r="K205" s="229"/>
      <c r="L205" s="235"/>
      <c r="M205" s="236"/>
      <c r="N205" s="237"/>
      <c r="O205" s="237"/>
      <c r="P205" s="237"/>
      <c r="Q205" s="237"/>
      <c r="R205" s="237"/>
      <c r="S205" s="237"/>
      <c r="T205" s="238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39" t="s">
        <v>121</v>
      </c>
      <c r="AU205" s="239" t="s">
        <v>82</v>
      </c>
      <c r="AV205" s="13" t="s">
        <v>82</v>
      </c>
      <c r="AW205" s="13" t="s">
        <v>30</v>
      </c>
      <c r="AX205" s="13" t="s">
        <v>78</v>
      </c>
      <c r="AY205" s="239" t="s">
        <v>113</v>
      </c>
    </row>
    <row r="206" s="2" customFormat="1" ht="16.5" customHeight="1">
      <c r="A206" s="37"/>
      <c r="B206" s="38"/>
      <c r="C206" s="251" t="s">
        <v>315</v>
      </c>
      <c r="D206" s="251" t="s">
        <v>186</v>
      </c>
      <c r="E206" s="252" t="s">
        <v>316</v>
      </c>
      <c r="F206" s="253" t="s">
        <v>317</v>
      </c>
      <c r="G206" s="254" t="s">
        <v>138</v>
      </c>
      <c r="H206" s="255">
        <v>973.08000000000004</v>
      </c>
      <c r="I206" s="256"/>
      <c r="J206" s="257">
        <f>ROUND(I206*H206,2)</f>
        <v>0</v>
      </c>
      <c r="K206" s="258"/>
      <c r="L206" s="259"/>
      <c r="M206" s="260" t="s">
        <v>1</v>
      </c>
      <c r="N206" s="261" t="s">
        <v>38</v>
      </c>
      <c r="O206" s="90"/>
      <c r="P206" s="224">
        <f>O206*H206</f>
        <v>0</v>
      </c>
      <c r="Q206" s="224">
        <v>0.080000000000000002</v>
      </c>
      <c r="R206" s="224">
        <f>Q206*H206</f>
        <v>77.846400000000003</v>
      </c>
      <c r="S206" s="224">
        <v>0</v>
      </c>
      <c r="T206" s="225">
        <f>S206*H206</f>
        <v>0</v>
      </c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R206" s="226" t="s">
        <v>152</v>
      </c>
      <c r="AT206" s="226" t="s">
        <v>186</v>
      </c>
      <c r="AU206" s="226" t="s">
        <v>82</v>
      </c>
      <c r="AY206" s="16" t="s">
        <v>113</v>
      </c>
      <c r="BE206" s="227">
        <f>IF(N206="základní",J206,0)</f>
        <v>0</v>
      </c>
      <c r="BF206" s="227">
        <f>IF(N206="snížená",J206,0)</f>
        <v>0</v>
      </c>
      <c r="BG206" s="227">
        <f>IF(N206="zákl. přenesená",J206,0)</f>
        <v>0</v>
      </c>
      <c r="BH206" s="227">
        <f>IF(N206="sníž. přenesená",J206,0)</f>
        <v>0</v>
      </c>
      <c r="BI206" s="227">
        <f>IF(N206="nulová",J206,0)</f>
        <v>0</v>
      </c>
      <c r="BJ206" s="16" t="s">
        <v>78</v>
      </c>
      <c r="BK206" s="227">
        <f>ROUND(I206*H206,2)</f>
        <v>0</v>
      </c>
      <c r="BL206" s="16" t="s">
        <v>119</v>
      </c>
      <c r="BM206" s="226" t="s">
        <v>318</v>
      </c>
    </row>
    <row r="207" s="13" customFormat="1">
      <c r="A207" s="13"/>
      <c r="B207" s="228"/>
      <c r="C207" s="229"/>
      <c r="D207" s="230" t="s">
        <v>121</v>
      </c>
      <c r="E207" s="231" t="s">
        <v>1</v>
      </c>
      <c r="F207" s="232" t="s">
        <v>314</v>
      </c>
      <c r="G207" s="229"/>
      <c r="H207" s="233">
        <v>954</v>
      </c>
      <c r="I207" s="234"/>
      <c r="J207" s="229"/>
      <c r="K207" s="229"/>
      <c r="L207" s="235"/>
      <c r="M207" s="236"/>
      <c r="N207" s="237"/>
      <c r="O207" s="237"/>
      <c r="P207" s="237"/>
      <c r="Q207" s="237"/>
      <c r="R207" s="237"/>
      <c r="S207" s="237"/>
      <c r="T207" s="238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39" t="s">
        <v>121</v>
      </c>
      <c r="AU207" s="239" t="s">
        <v>82</v>
      </c>
      <c r="AV207" s="13" t="s">
        <v>82</v>
      </c>
      <c r="AW207" s="13" t="s">
        <v>30</v>
      </c>
      <c r="AX207" s="13" t="s">
        <v>78</v>
      </c>
      <c r="AY207" s="239" t="s">
        <v>113</v>
      </c>
    </row>
    <row r="208" s="13" customFormat="1">
      <c r="A208" s="13"/>
      <c r="B208" s="228"/>
      <c r="C208" s="229"/>
      <c r="D208" s="230" t="s">
        <v>121</v>
      </c>
      <c r="E208" s="229"/>
      <c r="F208" s="232" t="s">
        <v>319</v>
      </c>
      <c r="G208" s="229"/>
      <c r="H208" s="233">
        <v>973.08000000000004</v>
      </c>
      <c r="I208" s="234"/>
      <c r="J208" s="229"/>
      <c r="K208" s="229"/>
      <c r="L208" s="235"/>
      <c r="M208" s="236"/>
      <c r="N208" s="237"/>
      <c r="O208" s="237"/>
      <c r="P208" s="237"/>
      <c r="Q208" s="237"/>
      <c r="R208" s="237"/>
      <c r="S208" s="237"/>
      <c r="T208" s="238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39" t="s">
        <v>121</v>
      </c>
      <c r="AU208" s="239" t="s">
        <v>82</v>
      </c>
      <c r="AV208" s="13" t="s">
        <v>82</v>
      </c>
      <c r="AW208" s="13" t="s">
        <v>4</v>
      </c>
      <c r="AX208" s="13" t="s">
        <v>78</v>
      </c>
      <c r="AY208" s="239" t="s">
        <v>113</v>
      </c>
    </row>
    <row r="209" s="2" customFormat="1" ht="33" customHeight="1">
      <c r="A209" s="37"/>
      <c r="B209" s="38"/>
      <c r="C209" s="214" t="s">
        <v>320</v>
      </c>
      <c r="D209" s="214" t="s">
        <v>115</v>
      </c>
      <c r="E209" s="215" t="s">
        <v>321</v>
      </c>
      <c r="F209" s="216" t="s">
        <v>322</v>
      </c>
      <c r="G209" s="217" t="s">
        <v>149</v>
      </c>
      <c r="H209" s="218">
        <v>42.93</v>
      </c>
      <c r="I209" s="219"/>
      <c r="J209" s="220">
        <f>ROUND(I209*H209,2)</f>
        <v>0</v>
      </c>
      <c r="K209" s="221"/>
      <c r="L209" s="43"/>
      <c r="M209" s="222" t="s">
        <v>1</v>
      </c>
      <c r="N209" s="223" t="s">
        <v>38</v>
      </c>
      <c r="O209" s="90"/>
      <c r="P209" s="224">
        <f>O209*H209</f>
        <v>0</v>
      </c>
      <c r="Q209" s="224">
        <v>2.2563399999999998</v>
      </c>
      <c r="R209" s="224">
        <f>Q209*H209</f>
        <v>96.864676199999991</v>
      </c>
      <c r="S209" s="224">
        <v>0</v>
      </c>
      <c r="T209" s="225">
        <f>S209*H209</f>
        <v>0</v>
      </c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R209" s="226" t="s">
        <v>119</v>
      </c>
      <c r="AT209" s="226" t="s">
        <v>115</v>
      </c>
      <c r="AU209" s="226" t="s">
        <v>82</v>
      </c>
      <c r="AY209" s="16" t="s">
        <v>113</v>
      </c>
      <c r="BE209" s="227">
        <f>IF(N209="základní",J209,0)</f>
        <v>0</v>
      </c>
      <c r="BF209" s="227">
        <f>IF(N209="snížená",J209,0)</f>
        <v>0</v>
      </c>
      <c r="BG209" s="227">
        <f>IF(N209="zákl. přenesená",J209,0)</f>
        <v>0</v>
      </c>
      <c r="BH209" s="227">
        <f>IF(N209="sníž. přenesená",J209,0)</f>
        <v>0</v>
      </c>
      <c r="BI209" s="227">
        <f>IF(N209="nulová",J209,0)</f>
        <v>0</v>
      </c>
      <c r="BJ209" s="16" t="s">
        <v>78</v>
      </c>
      <c r="BK209" s="227">
        <f>ROUND(I209*H209,2)</f>
        <v>0</v>
      </c>
      <c r="BL209" s="16" t="s">
        <v>119</v>
      </c>
      <c r="BM209" s="226" t="s">
        <v>323</v>
      </c>
    </row>
    <row r="210" s="13" customFormat="1">
      <c r="A210" s="13"/>
      <c r="B210" s="228"/>
      <c r="C210" s="229"/>
      <c r="D210" s="230" t="s">
        <v>121</v>
      </c>
      <c r="E210" s="231" t="s">
        <v>1</v>
      </c>
      <c r="F210" s="232" t="s">
        <v>324</v>
      </c>
      <c r="G210" s="229"/>
      <c r="H210" s="233">
        <v>42.93</v>
      </c>
      <c r="I210" s="234"/>
      <c r="J210" s="229"/>
      <c r="K210" s="229"/>
      <c r="L210" s="235"/>
      <c r="M210" s="236"/>
      <c r="N210" s="237"/>
      <c r="O210" s="237"/>
      <c r="P210" s="237"/>
      <c r="Q210" s="237"/>
      <c r="R210" s="237"/>
      <c r="S210" s="237"/>
      <c r="T210" s="238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39" t="s">
        <v>121</v>
      </c>
      <c r="AU210" s="239" t="s">
        <v>82</v>
      </c>
      <c r="AV210" s="13" t="s">
        <v>82</v>
      </c>
      <c r="AW210" s="13" t="s">
        <v>30</v>
      </c>
      <c r="AX210" s="13" t="s">
        <v>78</v>
      </c>
      <c r="AY210" s="239" t="s">
        <v>113</v>
      </c>
    </row>
    <row r="211" s="2" customFormat="1" ht="24.15" customHeight="1">
      <c r="A211" s="37"/>
      <c r="B211" s="38"/>
      <c r="C211" s="214" t="s">
        <v>325</v>
      </c>
      <c r="D211" s="214" t="s">
        <v>115</v>
      </c>
      <c r="E211" s="215" t="s">
        <v>326</v>
      </c>
      <c r="F211" s="216" t="s">
        <v>327</v>
      </c>
      <c r="G211" s="217" t="s">
        <v>130</v>
      </c>
      <c r="H211" s="218">
        <v>2</v>
      </c>
      <c r="I211" s="219"/>
      <c r="J211" s="220">
        <f>ROUND(I211*H211,2)</f>
        <v>0</v>
      </c>
      <c r="K211" s="221"/>
      <c r="L211" s="43"/>
      <c r="M211" s="222" t="s">
        <v>1</v>
      </c>
      <c r="N211" s="223" t="s">
        <v>38</v>
      </c>
      <c r="O211" s="90"/>
      <c r="P211" s="224">
        <f>O211*H211</f>
        <v>0</v>
      </c>
      <c r="Q211" s="224">
        <v>16.75142</v>
      </c>
      <c r="R211" s="224">
        <f>Q211*H211</f>
        <v>33.502839999999999</v>
      </c>
      <c r="S211" s="224">
        <v>0</v>
      </c>
      <c r="T211" s="225">
        <f>S211*H211</f>
        <v>0</v>
      </c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R211" s="226" t="s">
        <v>119</v>
      </c>
      <c r="AT211" s="226" t="s">
        <v>115</v>
      </c>
      <c r="AU211" s="226" t="s">
        <v>82</v>
      </c>
      <c r="AY211" s="16" t="s">
        <v>113</v>
      </c>
      <c r="BE211" s="227">
        <f>IF(N211="základní",J211,0)</f>
        <v>0</v>
      </c>
      <c r="BF211" s="227">
        <f>IF(N211="snížená",J211,0)</f>
        <v>0</v>
      </c>
      <c r="BG211" s="227">
        <f>IF(N211="zákl. přenesená",J211,0)</f>
        <v>0</v>
      </c>
      <c r="BH211" s="227">
        <f>IF(N211="sníž. přenesená",J211,0)</f>
        <v>0</v>
      </c>
      <c r="BI211" s="227">
        <f>IF(N211="nulová",J211,0)</f>
        <v>0</v>
      </c>
      <c r="BJ211" s="16" t="s">
        <v>78</v>
      </c>
      <c r="BK211" s="227">
        <f>ROUND(I211*H211,2)</f>
        <v>0</v>
      </c>
      <c r="BL211" s="16" t="s">
        <v>119</v>
      </c>
      <c r="BM211" s="226" t="s">
        <v>328</v>
      </c>
    </row>
    <row r="212" s="2" customFormat="1" ht="66.75" customHeight="1">
      <c r="A212" s="37"/>
      <c r="B212" s="38"/>
      <c r="C212" s="214" t="s">
        <v>329</v>
      </c>
      <c r="D212" s="214" t="s">
        <v>115</v>
      </c>
      <c r="E212" s="215" t="s">
        <v>330</v>
      </c>
      <c r="F212" s="216" t="s">
        <v>331</v>
      </c>
      <c r="G212" s="217" t="s">
        <v>118</v>
      </c>
      <c r="H212" s="218">
        <v>3320</v>
      </c>
      <c r="I212" s="219"/>
      <c r="J212" s="220">
        <f>ROUND(I212*H212,2)</f>
        <v>0</v>
      </c>
      <c r="K212" s="221"/>
      <c r="L212" s="43"/>
      <c r="M212" s="222" t="s">
        <v>1</v>
      </c>
      <c r="N212" s="223" t="s">
        <v>38</v>
      </c>
      <c r="O212" s="90"/>
      <c r="P212" s="224">
        <f>O212*H212</f>
        <v>0</v>
      </c>
      <c r="Q212" s="224">
        <v>0.0020500000000000002</v>
      </c>
      <c r="R212" s="224">
        <f>Q212*H212</f>
        <v>6.8060000000000009</v>
      </c>
      <c r="S212" s="224">
        <v>0</v>
      </c>
      <c r="T212" s="225">
        <f>S212*H212</f>
        <v>0</v>
      </c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R212" s="226" t="s">
        <v>119</v>
      </c>
      <c r="AT212" s="226" t="s">
        <v>115</v>
      </c>
      <c r="AU212" s="226" t="s">
        <v>82</v>
      </c>
      <c r="AY212" s="16" t="s">
        <v>113</v>
      </c>
      <c r="BE212" s="227">
        <f>IF(N212="základní",J212,0)</f>
        <v>0</v>
      </c>
      <c r="BF212" s="227">
        <f>IF(N212="snížená",J212,0)</f>
        <v>0</v>
      </c>
      <c r="BG212" s="227">
        <f>IF(N212="zákl. přenesená",J212,0)</f>
        <v>0</v>
      </c>
      <c r="BH212" s="227">
        <f>IF(N212="sníž. přenesená",J212,0)</f>
        <v>0</v>
      </c>
      <c r="BI212" s="227">
        <f>IF(N212="nulová",J212,0)</f>
        <v>0</v>
      </c>
      <c r="BJ212" s="16" t="s">
        <v>78</v>
      </c>
      <c r="BK212" s="227">
        <f>ROUND(I212*H212,2)</f>
        <v>0</v>
      </c>
      <c r="BL212" s="16" t="s">
        <v>119</v>
      </c>
      <c r="BM212" s="226" t="s">
        <v>332</v>
      </c>
    </row>
    <row r="213" s="13" customFormat="1">
      <c r="A213" s="13"/>
      <c r="B213" s="228"/>
      <c r="C213" s="229"/>
      <c r="D213" s="230" t="s">
        <v>121</v>
      </c>
      <c r="E213" s="231" t="s">
        <v>1</v>
      </c>
      <c r="F213" s="232" t="s">
        <v>207</v>
      </c>
      <c r="G213" s="229"/>
      <c r="H213" s="233">
        <v>3320</v>
      </c>
      <c r="I213" s="234"/>
      <c r="J213" s="229"/>
      <c r="K213" s="229"/>
      <c r="L213" s="235"/>
      <c r="M213" s="236"/>
      <c r="N213" s="237"/>
      <c r="O213" s="237"/>
      <c r="P213" s="237"/>
      <c r="Q213" s="237"/>
      <c r="R213" s="237"/>
      <c r="S213" s="237"/>
      <c r="T213" s="238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39" t="s">
        <v>121</v>
      </c>
      <c r="AU213" s="239" t="s">
        <v>82</v>
      </c>
      <c r="AV213" s="13" t="s">
        <v>82</v>
      </c>
      <c r="AW213" s="13" t="s">
        <v>30</v>
      </c>
      <c r="AX213" s="13" t="s">
        <v>78</v>
      </c>
      <c r="AY213" s="239" t="s">
        <v>113</v>
      </c>
    </row>
    <row r="214" s="2" customFormat="1" ht="33" customHeight="1">
      <c r="A214" s="37"/>
      <c r="B214" s="38"/>
      <c r="C214" s="214" t="s">
        <v>333</v>
      </c>
      <c r="D214" s="214" t="s">
        <v>115</v>
      </c>
      <c r="E214" s="215" t="s">
        <v>334</v>
      </c>
      <c r="F214" s="216" t="s">
        <v>335</v>
      </c>
      <c r="G214" s="217" t="s">
        <v>138</v>
      </c>
      <c r="H214" s="218">
        <v>39.299999999999997</v>
      </c>
      <c r="I214" s="219"/>
      <c r="J214" s="220">
        <f>ROUND(I214*H214,2)</f>
        <v>0</v>
      </c>
      <c r="K214" s="221"/>
      <c r="L214" s="43"/>
      <c r="M214" s="222" t="s">
        <v>1</v>
      </c>
      <c r="N214" s="223" t="s">
        <v>38</v>
      </c>
      <c r="O214" s="90"/>
      <c r="P214" s="224">
        <f>O214*H214</f>
        <v>0</v>
      </c>
      <c r="Q214" s="224">
        <v>0.00060999999999999997</v>
      </c>
      <c r="R214" s="224">
        <f>Q214*H214</f>
        <v>0.023972999999999998</v>
      </c>
      <c r="S214" s="224">
        <v>0</v>
      </c>
      <c r="T214" s="225">
        <f>S214*H214</f>
        <v>0</v>
      </c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R214" s="226" t="s">
        <v>119</v>
      </c>
      <c r="AT214" s="226" t="s">
        <v>115</v>
      </c>
      <c r="AU214" s="226" t="s">
        <v>82</v>
      </c>
      <c r="AY214" s="16" t="s">
        <v>113</v>
      </c>
      <c r="BE214" s="227">
        <f>IF(N214="základní",J214,0)</f>
        <v>0</v>
      </c>
      <c r="BF214" s="227">
        <f>IF(N214="snížená",J214,0)</f>
        <v>0</v>
      </c>
      <c r="BG214" s="227">
        <f>IF(N214="zákl. přenesená",J214,0)</f>
        <v>0</v>
      </c>
      <c r="BH214" s="227">
        <f>IF(N214="sníž. přenesená",J214,0)</f>
        <v>0</v>
      </c>
      <c r="BI214" s="227">
        <f>IF(N214="nulová",J214,0)</f>
        <v>0</v>
      </c>
      <c r="BJ214" s="16" t="s">
        <v>78</v>
      </c>
      <c r="BK214" s="227">
        <f>ROUND(I214*H214,2)</f>
        <v>0</v>
      </c>
      <c r="BL214" s="16" t="s">
        <v>119</v>
      </c>
      <c r="BM214" s="226" t="s">
        <v>336</v>
      </c>
    </row>
    <row r="215" s="13" customFormat="1">
      <c r="A215" s="13"/>
      <c r="B215" s="228"/>
      <c r="C215" s="229"/>
      <c r="D215" s="230" t="s">
        <v>121</v>
      </c>
      <c r="E215" s="231" t="s">
        <v>1</v>
      </c>
      <c r="F215" s="232" t="s">
        <v>337</v>
      </c>
      <c r="G215" s="229"/>
      <c r="H215" s="233">
        <v>39.299999999999997</v>
      </c>
      <c r="I215" s="234"/>
      <c r="J215" s="229"/>
      <c r="K215" s="229"/>
      <c r="L215" s="235"/>
      <c r="M215" s="236"/>
      <c r="N215" s="237"/>
      <c r="O215" s="237"/>
      <c r="P215" s="237"/>
      <c r="Q215" s="237"/>
      <c r="R215" s="237"/>
      <c r="S215" s="237"/>
      <c r="T215" s="238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39" t="s">
        <v>121</v>
      </c>
      <c r="AU215" s="239" t="s">
        <v>82</v>
      </c>
      <c r="AV215" s="13" t="s">
        <v>82</v>
      </c>
      <c r="AW215" s="13" t="s">
        <v>30</v>
      </c>
      <c r="AX215" s="13" t="s">
        <v>78</v>
      </c>
      <c r="AY215" s="239" t="s">
        <v>113</v>
      </c>
    </row>
    <row r="216" s="2" customFormat="1" ht="24.15" customHeight="1">
      <c r="A216" s="37"/>
      <c r="B216" s="38"/>
      <c r="C216" s="214" t="s">
        <v>338</v>
      </c>
      <c r="D216" s="214" t="s">
        <v>115</v>
      </c>
      <c r="E216" s="215" t="s">
        <v>339</v>
      </c>
      <c r="F216" s="216" t="s">
        <v>340</v>
      </c>
      <c r="G216" s="217" t="s">
        <v>138</v>
      </c>
      <c r="H216" s="218">
        <v>39.299999999999997</v>
      </c>
      <c r="I216" s="219"/>
      <c r="J216" s="220">
        <f>ROUND(I216*H216,2)</f>
        <v>0</v>
      </c>
      <c r="K216" s="221"/>
      <c r="L216" s="43"/>
      <c r="M216" s="222" t="s">
        <v>1</v>
      </c>
      <c r="N216" s="223" t="s">
        <v>38</v>
      </c>
      <c r="O216" s="90"/>
      <c r="P216" s="224">
        <f>O216*H216</f>
        <v>0</v>
      </c>
      <c r="Q216" s="224">
        <v>0</v>
      </c>
      <c r="R216" s="224">
        <f>Q216*H216</f>
        <v>0</v>
      </c>
      <c r="S216" s="224">
        <v>0</v>
      </c>
      <c r="T216" s="225">
        <f>S216*H216</f>
        <v>0</v>
      </c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R216" s="226" t="s">
        <v>119</v>
      </c>
      <c r="AT216" s="226" t="s">
        <v>115</v>
      </c>
      <c r="AU216" s="226" t="s">
        <v>82</v>
      </c>
      <c r="AY216" s="16" t="s">
        <v>113</v>
      </c>
      <c r="BE216" s="227">
        <f>IF(N216="základní",J216,0)</f>
        <v>0</v>
      </c>
      <c r="BF216" s="227">
        <f>IF(N216="snížená",J216,0)</f>
        <v>0</v>
      </c>
      <c r="BG216" s="227">
        <f>IF(N216="zákl. přenesená",J216,0)</f>
        <v>0</v>
      </c>
      <c r="BH216" s="227">
        <f>IF(N216="sníž. přenesená",J216,0)</f>
        <v>0</v>
      </c>
      <c r="BI216" s="227">
        <f>IF(N216="nulová",J216,0)</f>
        <v>0</v>
      </c>
      <c r="BJ216" s="16" t="s">
        <v>78</v>
      </c>
      <c r="BK216" s="227">
        <f>ROUND(I216*H216,2)</f>
        <v>0</v>
      </c>
      <c r="BL216" s="16" t="s">
        <v>119</v>
      </c>
      <c r="BM216" s="226" t="s">
        <v>341</v>
      </c>
    </row>
    <row r="217" s="13" customFormat="1">
      <c r="A217" s="13"/>
      <c r="B217" s="228"/>
      <c r="C217" s="229"/>
      <c r="D217" s="230" t="s">
        <v>121</v>
      </c>
      <c r="E217" s="231" t="s">
        <v>1</v>
      </c>
      <c r="F217" s="232" t="s">
        <v>337</v>
      </c>
      <c r="G217" s="229"/>
      <c r="H217" s="233">
        <v>39.299999999999997</v>
      </c>
      <c r="I217" s="234"/>
      <c r="J217" s="229"/>
      <c r="K217" s="229"/>
      <c r="L217" s="235"/>
      <c r="M217" s="236"/>
      <c r="N217" s="237"/>
      <c r="O217" s="237"/>
      <c r="P217" s="237"/>
      <c r="Q217" s="237"/>
      <c r="R217" s="237"/>
      <c r="S217" s="237"/>
      <c r="T217" s="238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39" t="s">
        <v>121</v>
      </c>
      <c r="AU217" s="239" t="s">
        <v>82</v>
      </c>
      <c r="AV217" s="13" t="s">
        <v>82</v>
      </c>
      <c r="AW217" s="13" t="s">
        <v>30</v>
      </c>
      <c r="AX217" s="13" t="s">
        <v>78</v>
      </c>
      <c r="AY217" s="239" t="s">
        <v>113</v>
      </c>
    </row>
    <row r="218" s="2" customFormat="1" ht="24.15" customHeight="1">
      <c r="A218" s="37"/>
      <c r="B218" s="38"/>
      <c r="C218" s="214" t="s">
        <v>342</v>
      </c>
      <c r="D218" s="214" t="s">
        <v>115</v>
      </c>
      <c r="E218" s="215" t="s">
        <v>343</v>
      </c>
      <c r="F218" s="216" t="s">
        <v>344</v>
      </c>
      <c r="G218" s="217" t="s">
        <v>138</v>
      </c>
      <c r="H218" s="218">
        <v>954</v>
      </c>
      <c r="I218" s="219"/>
      <c r="J218" s="220">
        <f>ROUND(I218*H218,2)</f>
        <v>0</v>
      </c>
      <c r="K218" s="221"/>
      <c r="L218" s="43"/>
      <c r="M218" s="222" t="s">
        <v>1</v>
      </c>
      <c r="N218" s="223" t="s">
        <v>38</v>
      </c>
      <c r="O218" s="90"/>
      <c r="P218" s="224">
        <f>O218*H218</f>
        <v>0</v>
      </c>
      <c r="Q218" s="224">
        <v>0</v>
      </c>
      <c r="R218" s="224">
        <f>Q218*H218</f>
        <v>0</v>
      </c>
      <c r="S218" s="224">
        <v>0.80000000000000004</v>
      </c>
      <c r="T218" s="225">
        <f>S218*H218</f>
        <v>763.20000000000005</v>
      </c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R218" s="226" t="s">
        <v>119</v>
      </c>
      <c r="AT218" s="226" t="s">
        <v>115</v>
      </c>
      <c r="AU218" s="226" t="s">
        <v>82</v>
      </c>
      <c r="AY218" s="16" t="s">
        <v>113</v>
      </c>
      <c r="BE218" s="227">
        <f>IF(N218="základní",J218,0)</f>
        <v>0</v>
      </c>
      <c r="BF218" s="227">
        <f>IF(N218="snížená",J218,0)</f>
        <v>0</v>
      </c>
      <c r="BG218" s="227">
        <f>IF(N218="zákl. přenesená",J218,0)</f>
        <v>0</v>
      </c>
      <c r="BH218" s="227">
        <f>IF(N218="sníž. přenesená",J218,0)</f>
        <v>0</v>
      </c>
      <c r="BI218" s="227">
        <f>IF(N218="nulová",J218,0)</f>
        <v>0</v>
      </c>
      <c r="BJ218" s="16" t="s">
        <v>78</v>
      </c>
      <c r="BK218" s="227">
        <f>ROUND(I218*H218,2)</f>
        <v>0</v>
      </c>
      <c r="BL218" s="16" t="s">
        <v>119</v>
      </c>
      <c r="BM218" s="226" t="s">
        <v>345</v>
      </c>
    </row>
    <row r="219" s="13" customFormat="1">
      <c r="A219" s="13"/>
      <c r="B219" s="228"/>
      <c r="C219" s="229"/>
      <c r="D219" s="230" t="s">
        <v>121</v>
      </c>
      <c r="E219" s="231" t="s">
        <v>1</v>
      </c>
      <c r="F219" s="232" t="s">
        <v>346</v>
      </c>
      <c r="G219" s="229"/>
      <c r="H219" s="233">
        <v>954</v>
      </c>
      <c r="I219" s="234"/>
      <c r="J219" s="229"/>
      <c r="K219" s="229"/>
      <c r="L219" s="235"/>
      <c r="M219" s="236"/>
      <c r="N219" s="237"/>
      <c r="O219" s="237"/>
      <c r="P219" s="237"/>
      <c r="Q219" s="237"/>
      <c r="R219" s="237"/>
      <c r="S219" s="237"/>
      <c r="T219" s="238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39" t="s">
        <v>121</v>
      </c>
      <c r="AU219" s="239" t="s">
        <v>82</v>
      </c>
      <c r="AV219" s="13" t="s">
        <v>82</v>
      </c>
      <c r="AW219" s="13" t="s">
        <v>30</v>
      </c>
      <c r="AX219" s="13" t="s">
        <v>78</v>
      </c>
      <c r="AY219" s="239" t="s">
        <v>113</v>
      </c>
    </row>
    <row r="220" s="2" customFormat="1" ht="33" customHeight="1">
      <c r="A220" s="37"/>
      <c r="B220" s="38"/>
      <c r="C220" s="214" t="s">
        <v>347</v>
      </c>
      <c r="D220" s="214" t="s">
        <v>115</v>
      </c>
      <c r="E220" s="215" t="s">
        <v>348</v>
      </c>
      <c r="F220" s="216" t="s">
        <v>349</v>
      </c>
      <c r="G220" s="217" t="s">
        <v>138</v>
      </c>
      <c r="H220" s="218">
        <v>9</v>
      </c>
      <c r="I220" s="219"/>
      <c r="J220" s="220">
        <f>ROUND(I220*H220,2)</f>
        <v>0</v>
      </c>
      <c r="K220" s="221"/>
      <c r="L220" s="43"/>
      <c r="M220" s="222" t="s">
        <v>1</v>
      </c>
      <c r="N220" s="223" t="s">
        <v>38</v>
      </c>
      <c r="O220" s="90"/>
      <c r="P220" s="224">
        <f>O220*H220</f>
        <v>0</v>
      </c>
      <c r="Q220" s="224">
        <v>0</v>
      </c>
      <c r="R220" s="224">
        <f>Q220*H220</f>
        <v>0</v>
      </c>
      <c r="S220" s="224">
        <v>0.38800000000000001</v>
      </c>
      <c r="T220" s="225">
        <f>S220*H220</f>
        <v>3.492</v>
      </c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R220" s="226" t="s">
        <v>119</v>
      </c>
      <c r="AT220" s="226" t="s">
        <v>115</v>
      </c>
      <c r="AU220" s="226" t="s">
        <v>82</v>
      </c>
      <c r="AY220" s="16" t="s">
        <v>113</v>
      </c>
      <c r="BE220" s="227">
        <f>IF(N220="základní",J220,0)</f>
        <v>0</v>
      </c>
      <c r="BF220" s="227">
        <f>IF(N220="snížená",J220,0)</f>
        <v>0</v>
      </c>
      <c r="BG220" s="227">
        <f>IF(N220="zákl. přenesená",J220,0)</f>
        <v>0</v>
      </c>
      <c r="BH220" s="227">
        <f>IF(N220="sníž. přenesená",J220,0)</f>
        <v>0</v>
      </c>
      <c r="BI220" s="227">
        <f>IF(N220="nulová",J220,0)</f>
        <v>0</v>
      </c>
      <c r="BJ220" s="16" t="s">
        <v>78</v>
      </c>
      <c r="BK220" s="227">
        <f>ROUND(I220*H220,2)</f>
        <v>0</v>
      </c>
      <c r="BL220" s="16" t="s">
        <v>119</v>
      </c>
      <c r="BM220" s="226" t="s">
        <v>350</v>
      </c>
    </row>
    <row r="221" s="13" customFormat="1">
      <c r="A221" s="13"/>
      <c r="B221" s="228"/>
      <c r="C221" s="229"/>
      <c r="D221" s="230" t="s">
        <v>121</v>
      </c>
      <c r="E221" s="231" t="s">
        <v>1</v>
      </c>
      <c r="F221" s="232" t="s">
        <v>159</v>
      </c>
      <c r="G221" s="229"/>
      <c r="H221" s="233">
        <v>9</v>
      </c>
      <c r="I221" s="234"/>
      <c r="J221" s="229"/>
      <c r="K221" s="229"/>
      <c r="L221" s="235"/>
      <c r="M221" s="236"/>
      <c r="N221" s="237"/>
      <c r="O221" s="237"/>
      <c r="P221" s="237"/>
      <c r="Q221" s="237"/>
      <c r="R221" s="237"/>
      <c r="S221" s="237"/>
      <c r="T221" s="238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39" t="s">
        <v>121</v>
      </c>
      <c r="AU221" s="239" t="s">
        <v>82</v>
      </c>
      <c r="AV221" s="13" t="s">
        <v>82</v>
      </c>
      <c r="AW221" s="13" t="s">
        <v>30</v>
      </c>
      <c r="AX221" s="13" t="s">
        <v>78</v>
      </c>
      <c r="AY221" s="239" t="s">
        <v>113</v>
      </c>
    </row>
    <row r="222" s="2" customFormat="1" ht="21.75" customHeight="1">
      <c r="A222" s="37"/>
      <c r="B222" s="38"/>
      <c r="C222" s="214" t="s">
        <v>351</v>
      </c>
      <c r="D222" s="214" t="s">
        <v>115</v>
      </c>
      <c r="E222" s="215" t="s">
        <v>352</v>
      </c>
      <c r="F222" s="216" t="s">
        <v>353</v>
      </c>
      <c r="G222" s="217" t="s">
        <v>149</v>
      </c>
      <c r="H222" s="218">
        <v>2</v>
      </c>
      <c r="I222" s="219"/>
      <c r="J222" s="220">
        <f>ROUND(I222*H222,2)</f>
        <v>0</v>
      </c>
      <c r="K222" s="221"/>
      <c r="L222" s="43"/>
      <c r="M222" s="222" t="s">
        <v>1</v>
      </c>
      <c r="N222" s="223" t="s">
        <v>38</v>
      </c>
      <c r="O222" s="90"/>
      <c r="P222" s="224">
        <f>O222*H222</f>
        <v>0</v>
      </c>
      <c r="Q222" s="224">
        <v>0</v>
      </c>
      <c r="R222" s="224">
        <f>Q222*H222</f>
        <v>0</v>
      </c>
      <c r="S222" s="224">
        <v>2.3999999999999999</v>
      </c>
      <c r="T222" s="225">
        <f>S222*H222</f>
        <v>4.7999999999999998</v>
      </c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R222" s="226" t="s">
        <v>119</v>
      </c>
      <c r="AT222" s="226" t="s">
        <v>115</v>
      </c>
      <c r="AU222" s="226" t="s">
        <v>82</v>
      </c>
      <c r="AY222" s="16" t="s">
        <v>113</v>
      </c>
      <c r="BE222" s="227">
        <f>IF(N222="základní",J222,0)</f>
        <v>0</v>
      </c>
      <c r="BF222" s="227">
        <f>IF(N222="snížená",J222,0)</f>
        <v>0</v>
      </c>
      <c r="BG222" s="227">
        <f>IF(N222="zákl. přenesená",J222,0)</f>
        <v>0</v>
      </c>
      <c r="BH222" s="227">
        <f>IF(N222="sníž. přenesená",J222,0)</f>
        <v>0</v>
      </c>
      <c r="BI222" s="227">
        <f>IF(N222="nulová",J222,0)</f>
        <v>0</v>
      </c>
      <c r="BJ222" s="16" t="s">
        <v>78</v>
      </c>
      <c r="BK222" s="227">
        <f>ROUND(I222*H222,2)</f>
        <v>0</v>
      </c>
      <c r="BL222" s="16" t="s">
        <v>119</v>
      </c>
      <c r="BM222" s="226" t="s">
        <v>354</v>
      </c>
    </row>
    <row r="223" s="12" customFormat="1" ht="22.8" customHeight="1">
      <c r="A223" s="12"/>
      <c r="B223" s="198"/>
      <c r="C223" s="199"/>
      <c r="D223" s="200" t="s">
        <v>72</v>
      </c>
      <c r="E223" s="212" t="s">
        <v>355</v>
      </c>
      <c r="F223" s="212" t="s">
        <v>356</v>
      </c>
      <c r="G223" s="199"/>
      <c r="H223" s="199"/>
      <c r="I223" s="202"/>
      <c r="J223" s="213">
        <f>BK223</f>
        <v>0</v>
      </c>
      <c r="K223" s="199"/>
      <c r="L223" s="204"/>
      <c r="M223" s="205"/>
      <c r="N223" s="206"/>
      <c r="O223" s="206"/>
      <c r="P223" s="207">
        <f>SUM(P224:P231)</f>
        <v>0</v>
      </c>
      <c r="Q223" s="206"/>
      <c r="R223" s="207">
        <f>SUM(R224:R231)</f>
        <v>0</v>
      </c>
      <c r="S223" s="206"/>
      <c r="T223" s="208">
        <f>SUM(T224:T231)</f>
        <v>0</v>
      </c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R223" s="209" t="s">
        <v>78</v>
      </c>
      <c r="AT223" s="210" t="s">
        <v>72</v>
      </c>
      <c r="AU223" s="210" t="s">
        <v>78</v>
      </c>
      <c r="AY223" s="209" t="s">
        <v>113</v>
      </c>
      <c r="BK223" s="211">
        <f>SUM(BK224:BK231)</f>
        <v>0</v>
      </c>
    </row>
    <row r="224" s="2" customFormat="1" ht="21.75" customHeight="1">
      <c r="A224" s="37"/>
      <c r="B224" s="38"/>
      <c r="C224" s="214" t="s">
        <v>357</v>
      </c>
      <c r="D224" s="214" t="s">
        <v>115</v>
      </c>
      <c r="E224" s="215" t="s">
        <v>358</v>
      </c>
      <c r="F224" s="216" t="s">
        <v>359</v>
      </c>
      <c r="G224" s="217" t="s">
        <v>170</v>
      </c>
      <c r="H224" s="218">
        <v>110.61</v>
      </c>
      <c r="I224" s="219"/>
      <c r="J224" s="220">
        <f>ROUND(I224*H224,2)</f>
        <v>0</v>
      </c>
      <c r="K224" s="221"/>
      <c r="L224" s="43"/>
      <c r="M224" s="222" t="s">
        <v>1</v>
      </c>
      <c r="N224" s="223" t="s">
        <v>38</v>
      </c>
      <c r="O224" s="90"/>
      <c r="P224" s="224">
        <f>O224*H224</f>
        <v>0</v>
      </c>
      <c r="Q224" s="224">
        <v>0</v>
      </c>
      <c r="R224" s="224">
        <f>Q224*H224</f>
        <v>0</v>
      </c>
      <c r="S224" s="224">
        <v>0</v>
      </c>
      <c r="T224" s="225">
        <f>S224*H224</f>
        <v>0</v>
      </c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R224" s="226" t="s">
        <v>119</v>
      </c>
      <c r="AT224" s="226" t="s">
        <v>115</v>
      </c>
      <c r="AU224" s="226" t="s">
        <v>82</v>
      </c>
      <c r="AY224" s="16" t="s">
        <v>113</v>
      </c>
      <c r="BE224" s="227">
        <f>IF(N224="základní",J224,0)</f>
        <v>0</v>
      </c>
      <c r="BF224" s="227">
        <f>IF(N224="snížená",J224,0)</f>
        <v>0</v>
      </c>
      <c r="BG224" s="227">
        <f>IF(N224="zákl. přenesená",J224,0)</f>
        <v>0</v>
      </c>
      <c r="BH224" s="227">
        <f>IF(N224="sníž. přenesená",J224,0)</f>
        <v>0</v>
      </c>
      <c r="BI224" s="227">
        <f>IF(N224="nulová",J224,0)</f>
        <v>0</v>
      </c>
      <c r="BJ224" s="16" t="s">
        <v>78</v>
      </c>
      <c r="BK224" s="227">
        <f>ROUND(I224*H224,2)</f>
        <v>0</v>
      </c>
      <c r="BL224" s="16" t="s">
        <v>119</v>
      </c>
      <c r="BM224" s="226" t="s">
        <v>360</v>
      </c>
    </row>
    <row r="225" s="13" customFormat="1">
      <c r="A225" s="13"/>
      <c r="B225" s="228"/>
      <c r="C225" s="229"/>
      <c r="D225" s="230" t="s">
        <v>121</v>
      </c>
      <c r="E225" s="231" t="s">
        <v>1</v>
      </c>
      <c r="F225" s="232" t="s">
        <v>361</v>
      </c>
      <c r="G225" s="229"/>
      <c r="H225" s="233">
        <v>110.61</v>
      </c>
      <c r="I225" s="234"/>
      <c r="J225" s="229"/>
      <c r="K225" s="229"/>
      <c r="L225" s="235"/>
      <c r="M225" s="236"/>
      <c r="N225" s="237"/>
      <c r="O225" s="237"/>
      <c r="P225" s="237"/>
      <c r="Q225" s="237"/>
      <c r="R225" s="237"/>
      <c r="S225" s="237"/>
      <c r="T225" s="238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39" t="s">
        <v>121</v>
      </c>
      <c r="AU225" s="239" t="s">
        <v>82</v>
      </c>
      <c r="AV225" s="13" t="s">
        <v>82</v>
      </c>
      <c r="AW225" s="13" t="s">
        <v>30</v>
      </c>
      <c r="AX225" s="13" t="s">
        <v>78</v>
      </c>
      <c r="AY225" s="239" t="s">
        <v>113</v>
      </c>
    </row>
    <row r="226" s="2" customFormat="1" ht="24.15" customHeight="1">
      <c r="A226" s="37"/>
      <c r="B226" s="38"/>
      <c r="C226" s="214" t="s">
        <v>362</v>
      </c>
      <c r="D226" s="214" t="s">
        <v>115</v>
      </c>
      <c r="E226" s="215" t="s">
        <v>363</v>
      </c>
      <c r="F226" s="216" t="s">
        <v>364</v>
      </c>
      <c r="G226" s="217" t="s">
        <v>170</v>
      </c>
      <c r="H226" s="218">
        <v>2101.5900000000001</v>
      </c>
      <c r="I226" s="219"/>
      <c r="J226" s="220">
        <f>ROUND(I226*H226,2)</f>
        <v>0</v>
      </c>
      <c r="K226" s="221"/>
      <c r="L226" s="43"/>
      <c r="M226" s="222" t="s">
        <v>1</v>
      </c>
      <c r="N226" s="223" t="s">
        <v>38</v>
      </c>
      <c r="O226" s="90"/>
      <c r="P226" s="224">
        <f>O226*H226</f>
        <v>0</v>
      </c>
      <c r="Q226" s="224">
        <v>0</v>
      </c>
      <c r="R226" s="224">
        <f>Q226*H226</f>
        <v>0</v>
      </c>
      <c r="S226" s="224">
        <v>0</v>
      </c>
      <c r="T226" s="225">
        <f>S226*H226</f>
        <v>0</v>
      </c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R226" s="226" t="s">
        <v>119</v>
      </c>
      <c r="AT226" s="226" t="s">
        <v>115</v>
      </c>
      <c r="AU226" s="226" t="s">
        <v>82</v>
      </c>
      <c r="AY226" s="16" t="s">
        <v>113</v>
      </c>
      <c r="BE226" s="227">
        <f>IF(N226="základní",J226,0)</f>
        <v>0</v>
      </c>
      <c r="BF226" s="227">
        <f>IF(N226="snížená",J226,0)</f>
        <v>0</v>
      </c>
      <c r="BG226" s="227">
        <f>IF(N226="zákl. přenesená",J226,0)</f>
        <v>0</v>
      </c>
      <c r="BH226" s="227">
        <f>IF(N226="sníž. přenesená",J226,0)</f>
        <v>0</v>
      </c>
      <c r="BI226" s="227">
        <f>IF(N226="nulová",J226,0)</f>
        <v>0</v>
      </c>
      <c r="BJ226" s="16" t="s">
        <v>78</v>
      </c>
      <c r="BK226" s="227">
        <f>ROUND(I226*H226,2)</f>
        <v>0</v>
      </c>
      <c r="BL226" s="16" t="s">
        <v>119</v>
      </c>
      <c r="BM226" s="226" t="s">
        <v>365</v>
      </c>
    </row>
    <row r="227" s="13" customFormat="1">
      <c r="A227" s="13"/>
      <c r="B227" s="228"/>
      <c r="C227" s="229"/>
      <c r="D227" s="230" t="s">
        <v>121</v>
      </c>
      <c r="E227" s="231" t="s">
        <v>1</v>
      </c>
      <c r="F227" s="232" t="s">
        <v>366</v>
      </c>
      <c r="G227" s="229"/>
      <c r="H227" s="233">
        <v>2101.5900000000001</v>
      </c>
      <c r="I227" s="234"/>
      <c r="J227" s="229"/>
      <c r="K227" s="229"/>
      <c r="L227" s="235"/>
      <c r="M227" s="236"/>
      <c r="N227" s="237"/>
      <c r="O227" s="237"/>
      <c r="P227" s="237"/>
      <c r="Q227" s="237"/>
      <c r="R227" s="237"/>
      <c r="S227" s="237"/>
      <c r="T227" s="238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39" t="s">
        <v>121</v>
      </c>
      <c r="AU227" s="239" t="s">
        <v>82</v>
      </c>
      <c r="AV227" s="13" t="s">
        <v>82</v>
      </c>
      <c r="AW227" s="13" t="s">
        <v>30</v>
      </c>
      <c r="AX227" s="13" t="s">
        <v>78</v>
      </c>
      <c r="AY227" s="239" t="s">
        <v>113</v>
      </c>
    </row>
    <row r="228" s="2" customFormat="1" ht="37.8" customHeight="1">
      <c r="A228" s="37"/>
      <c r="B228" s="38"/>
      <c r="C228" s="214" t="s">
        <v>367</v>
      </c>
      <c r="D228" s="214" t="s">
        <v>115</v>
      </c>
      <c r="E228" s="215" t="s">
        <v>368</v>
      </c>
      <c r="F228" s="216" t="s">
        <v>369</v>
      </c>
      <c r="G228" s="217" t="s">
        <v>170</v>
      </c>
      <c r="H228" s="218">
        <v>2.0499999999999998</v>
      </c>
      <c r="I228" s="219"/>
      <c r="J228" s="220">
        <f>ROUND(I228*H228,2)</f>
        <v>0</v>
      </c>
      <c r="K228" s="221"/>
      <c r="L228" s="43"/>
      <c r="M228" s="222" t="s">
        <v>1</v>
      </c>
      <c r="N228" s="223" t="s">
        <v>38</v>
      </c>
      <c r="O228" s="90"/>
      <c r="P228" s="224">
        <f>O228*H228</f>
        <v>0</v>
      </c>
      <c r="Q228" s="224">
        <v>0</v>
      </c>
      <c r="R228" s="224">
        <f>Q228*H228</f>
        <v>0</v>
      </c>
      <c r="S228" s="224">
        <v>0</v>
      </c>
      <c r="T228" s="225">
        <f>S228*H228</f>
        <v>0</v>
      </c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R228" s="226" t="s">
        <v>119</v>
      </c>
      <c r="AT228" s="226" t="s">
        <v>115</v>
      </c>
      <c r="AU228" s="226" t="s">
        <v>82</v>
      </c>
      <c r="AY228" s="16" t="s">
        <v>113</v>
      </c>
      <c r="BE228" s="227">
        <f>IF(N228="základní",J228,0)</f>
        <v>0</v>
      </c>
      <c r="BF228" s="227">
        <f>IF(N228="snížená",J228,0)</f>
        <v>0</v>
      </c>
      <c r="BG228" s="227">
        <f>IF(N228="zákl. přenesená",J228,0)</f>
        <v>0</v>
      </c>
      <c r="BH228" s="227">
        <f>IF(N228="sníž. přenesená",J228,0)</f>
        <v>0</v>
      </c>
      <c r="BI228" s="227">
        <f>IF(N228="nulová",J228,0)</f>
        <v>0</v>
      </c>
      <c r="BJ228" s="16" t="s">
        <v>78</v>
      </c>
      <c r="BK228" s="227">
        <f>ROUND(I228*H228,2)</f>
        <v>0</v>
      </c>
      <c r="BL228" s="16" t="s">
        <v>119</v>
      </c>
      <c r="BM228" s="226" t="s">
        <v>370</v>
      </c>
    </row>
    <row r="229" s="13" customFormat="1">
      <c r="A229" s="13"/>
      <c r="B229" s="228"/>
      <c r="C229" s="229"/>
      <c r="D229" s="230" t="s">
        <v>121</v>
      </c>
      <c r="E229" s="231" t="s">
        <v>1</v>
      </c>
      <c r="F229" s="232" t="s">
        <v>371</v>
      </c>
      <c r="G229" s="229"/>
      <c r="H229" s="233">
        <v>2.0499999999999998</v>
      </c>
      <c r="I229" s="234"/>
      <c r="J229" s="229"/>
      <c r="K229" s="229"/>
      <c r="L229" s="235"/>
      <c r="M229" s="236"/>
      <c r="N229" s="237"/>
      <c r="O229" s="237"/>
      <c r="P229" s="237"/>
      <c r="Q229" s="237"/>
      <c r="R229" s="237"/>
      <c r="S229" s="237"/>
      <c r="T229" s="238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39" t="s">
        <v>121</v>
      </c>
      <c r="AU229" s="239" t="s">
        <v>82</v>
      </c>
      <c r="AV229" s="13" t="s">
        <v>82</v>
      </c>
      <c r="AW229" s="13" t="s">
        <v>30</v>
      </c>
      <c r="AX229" s="13" t="s">
        <v>78</v>
      </c>
      <c r="AY229" s="239" t="s">
        <v>113</v>
      </c>
    </row>
    <row r="230" s="2" customFormat="1" ht="44.25" customHeight="1">
      <c r="A230" s="37"/>
      <c r="B230" s="38"/>
      <c r="C230" s="214" t="s">
        <v>372</v>
      </c>
      <c r="D230" s="214" t="s">
        <v>115</v>
      </c>
      <c r="E230" s="215" t="s">
        <v>373</v>
      </c>
      <c r="F230" s="216" t="s">
        <v>374</v>
      </c>
      <c r="G230" s="217" t="s">
        <v>170</v>
      </c>
      <c r="H230" s="218">
        <v>108.56</v>
      </c>
      <c r="I230" s="219"/>
      <c r="J230" s="220">
        <f>ROUND(I230*H230,2)</f>
        <v>0</v>
      </c>
      <c r="K230" s="221"/>
      <c r="L230" s="43"/>
      <c r="M230" s="222" t="s">
        <v>1</v>
      </c>
      <c r="N230" s="223" t="s">
        <v>38</v>
      </c>
      <c r="O230" s="90"/>
      <c r="P230" s="224">
        <f>O230*H230</f>
        <v>0</v>
      </c>
      <c r="Q230" s="224">
        <v>0</v>
      </c>
      <c r="R230" s="224">
        <f>Q230*H230</f>
        <v>0</v>
      </c>
      <c r="S230" s="224">
        <v>0</v>
      </c>
      <c r="T230" s="225">
        <f>S230*H230</f>
        <v>0</v>
      </c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R230" s="226" t="s">
        <v>119</v>
      </c>
      <c r="AT230" s="226" t="s">
        <v>115</v>
      </c>
      <c r="AU230" s="226" t="s">
        <v>82</v>
      </c>
      <c r="AY230" s="16" t="s">
        <v>113</v>
      </c>
      <c r="BE230" s="227">
        <f>IF(N230="základní",J230,0)</f>
        <v>0</v>
      </c>
      <c r="BF230" s="227">
        <f>IF(N230="snížená",J230,0)</f>
        <v>0</v>
      </c>
      <c r="BG230" s="227">
        <f>IF(N230="zákl. přenesená",J230,0)</f>
        <v>0</v>
      </c>
      <c r="BH230" s="227">
        <f>IF(N230="sníž. přenesená",J230,0)</f>
        <v>0</v>
      </c>
      <c r="BI230" s="227">
        <f>IF(N230="nulová",J230,0)</f>
        <v>0</v>
      </c>
      <c r="BJ230" s="16" t="s">
        <v>78</v>
      </c>
      <c r="BK230" s="227">
        <f>ROUND(I230*H230,2)</f>
        <v>0</v>
      </c>
      <c r="BL230" s="16" t="s">
        <v>119</v>
      </c>
      <c r="BM230" s="226" t="s">
        <v>375</v>
      </c>
    </row>
    <row r="231" s="13" customFormat="1">
      <c r="A231" s="13"/>
      <c r="B231" s="228"/>
      <c r="C231" s="229"/>
      <c r="D231" s="230" t="s">
        <v>121</v>
      </c>
      <c r="E231" s="231" t="s">
        <v>1</v>
      </c>
      <c r="F231" s="232" t="s">
        <v>376</v>
      </c>
      <c r="G231" s="229"/>
      <c r="H231" s="233">
        <v>108.56</v>
      </c>
      <c r="I231" s="234"/>
      <c r="J231" s="229"/>
      <c r="K231" s="229"/>
      <c r="L231" s="235"/>
      <c r="M231" s="236"/>
      <c r="N231" s="237"/>
      <c r="O231" s="237"/>
      <c r="P231" s="237"/>
      <c r="Q231" s="237"/>
      <c r="R231" s="237"/>
      <c r="S231" s="237"/>
      <c r="T231" s="238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39" t="s">
        <v>121</v>
      </c>
      <c r="AU231" s="239" t="s">
        <v>82</v>
      </c>
      <c r="AV231" s="13" t="s">
        <v>82</v>
      </c>
      <c r="AW231" s="13" t="s">
        <v>30</v>
      </c>
      <c r="AX231" s="13" t="s">
        <v>78</v>
      </c>
      <c r="AY231" s="239" t="s">
        <v>113</v>
      </c>
    </row>
    <row r="232" s="12" customFormat="1" ht="22.8" customHeight="1">
      <c r="A232" s="12"/>
      <c r="B232" s="198"/>
      <c r="C232" s="199"/>
      <c r="D232" s="200" t="s">
        <v>72</v>
      </c>
      <c r="E232" s="212" t="s">
        <v>377</v>
      </c>
      <c r="F232" s="212" t="s">
        <v>378</v>
      </c>
      <c r="G232" s="199"/>
      <c r="H232" s="199"/>
      <c r="I232" s="202"/>
      <c r="J232" s="213">
        <f>BK232</f>
        <v>0</v>
      </c>
      <c r="K232" s="199"/>
      <c r="L232" s="204"/>
      <c r="M232" s="205"/>
      <c r="N232" s="206"/>
      <c r="O232" s="206"/>
      <c r="P232" s="207">
        <f>P233</f>
        <v>0</v>
      </c>
      <c r="Q232" s="206"/>
      <c r="R232" s="207">
        <f>R233</f>
        <v>0</v>
      </c>
      <c r="S232" s="206"/>
      <c r="T232" s="208">
        <f>T233</f>
        <v>0</v>
      </c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R232" s="209" t="s">
        <v>78</v>
      </c>
      <c r="AT232" s="210" t="s">
        <v>72</v>
      </c>
      <c r="AU232" s="210" t="s">
        <v>78</v>
      </c>
      <c r="AY232" s="209" t="s">
        <v>113</v>
      </c>
      <c r="BK232" s="211">
        <f>BK233</f>
        <v>0</v>
      </c>
    </row>
    <row r="233" s="2" customFormat="1" ht="33" customHeight="1">
      <c r="A233" s="37"/>
      <c r="B233" s="38"/>
      <c r="C233" s="214" t="s">
        <v>379</v>
      </c>
      <c r="D233" s="214" t="s">
        <v>115</v>
      </c>
      <c r="E233" s="215" t="s">
        <v>380</v>
      </c>
      <c r="F233" s="216" t="s">
        <v>381</v>
      </c>
      <c r="G233" s="217" t="s">
        <v>170</v>
      </c>
      <c r="H233" s="218">
        <v>1251.375</v>
      </c>
      <c r="I233" s="219"/>
      <c r="J233" s="220">
        <f>ROUND(I233*H233,2)</f>
        <v>0</v>
      </c>
      <c r="K233" s="221"/>
      <c r="L233" s="43"/>
      <c r="M233" s="222" t="s">
        <v>1</v>
      </c>
      <c r="N233" s="223" t="s">
        <v>38</v>
      </c>
      <c r="O233" s="90"/>
      <c r="P233" s="224">
        <f>O233*H233</f>
        <v>0</v>
      </c>
      <c r="Q233" s="224">
        <v>0</v>
      </c>
      <c r="R233" s="224">
        <f>Q233*H233</f>
        <v>0</v>
      </c>
      <c r="S233" s="224">
        <v>0</v>
      </c>
      <c r="T233" s="225">
        <f>S233*H233</f>
        <v>0</v>
      </c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R233" s="226" t="s">
        <v>119</v>
      </c>
      <c r="AT233" s="226" t="s">
        <v>115</v>
      </c>
      <c r="AU233" s="226" t="s">
        <v>82</v>
      </c>
      <c r="AY233" s="16" t="s">
        <v>113</v>
      </c>
      <c r="BE233" s="227">
        <f>IF(N233="základní",J233,0)</f>
        <v>0</v>
      </c>
      <c r="BF233" s="227">
        <f>IF(N233="snížená",J233,0)</f>
        <v>0</v>
      </c>
      <c r="BG233" s="227">
        <f>IF(N233="zákl. přenesená",J233,0)</f>
        <v>0</v>
      </c>
      <c r="BH233" s="227">
        <f>IF(N233="sníž. přenesená",J233,0)</f>
        <v>0</v>
      </c>
      <c r="BI233" s="227">
        <f>IF(N233="nulová",J233,0)</f>
        <v>0</v>
      </c>
      <c r="BJ233" s="16" t="s">
        <v>78</v>
      </c>
      <c r="BK233" s="227">
        <f>ROUND(I233*H233,2)</f>
        <v>0</v>
      </c>
      <c r="BL233" s="16" t="s">
        <v>119</v>
      </c>
      <c r="BM233" s="226" t="s">
        <v>382</v>
      </c>
    </row>
    <row r="234" s="12" customFormat="1" ht="22.8" customHeight="1">
      <c r="A234" s="12"/>
      <c r="B234" s="198"/>
      <c r="C234" s="199"/>
      <c r="D234" s="200" t="s">
        <v>72</v>
      </c>
      <c r="E234" s="212" t="s">
        <v>383</v>
      </c>
      <c r="F234" s="212" t="s">
        <v>384</v>
      </c>
      <c r="G234" s="199"/>
      <c r="H234" s="199"/>
      <c r="I234" s="202"/>
      <c r="J234" s="213">
        <f>BK234</f>
        <v>0</v>
      </c>
      <c r="K234" s="199"/>
      <c r="L234" s="204"/>
      <c r="M234" s="205"/>
      <c r="N234" s="206"/>
      <c r="O234" s="206"/>
      <c r="P234" s="207">
        <f>SUM(P235:P242)</f>
        <v>0</v>
      </c>
      <c r="Q234" s="206"/>
      <c r="R234" s="207">
        <f>SUM(R235:R242)</f>
        <v>0</v>
      </c>
      <c r="S234" s="206"/>
      <c r="T234" s="208">
        <f>SUM(T235:T242)</f>
        <v>0</v>
      </c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R234" s="209" t="s">
        <v>119</v>
      </c>
      <c r="AT234" s="210" t="s">
        <v>72</v>
      </c>
      <c r="AU234" s="210" t="s">
        <v>78</v>
      </c>
      <c r="AY234" s="209" t="s">
        <v>113</v>
      </c>
      <c r="BK234" s="211">
        <f>SUM(BK235:BK242)</f>
        <v>0</v>
      </c>
    </row>
    <row r="235" s="2" customFormat="1" ht="16.5" customHeight="1">
      <c r="A235" s="37"/>
      <c r="B235" s="38"/>
      <c r="C235" s="214" t="s">
        <v>385</v>
      </c>
      <c r="D235" s="214" t="s">
        <v>115</v>
      </c>
      <c r="E235" s="215" t="s">
        <v>386</v>
      </c>
      <c r="F235" s="216" t="s">
        <v>387</v>
      </c>
      <c r="G235" s="217" t="s">
        <v>388</v>
      </c>
      <c r="H235" s="218">
        <v>1</v>
      </c>
      <c r="I235" s="219"/>
      <c r="J235" s="220">
        <f>ROUND(I235*H235,2)</f>
        <v>0</v>
      </c>
      <c r="K235" s="221"/>
      <c r="L235" s="43"/>
      <c r="M235" s="222" t="s">
        <v>1</v>
      </c>
      <c r="N235" s="223" t="s">
        <v>38</v>
      </c>
      <c r="O235" s="90"/>
      <c r="P235" s="224">
        <f>O235*H235</f>
        <v>0</v>
      </c>
      <c r="Q235" s="224">
        <v>0</v>
      </c>
      <c r="R235" s="224">
        <f>Q235*H235</f>
        <v>0</v>
      </c>
      <c r="S235" s="224">
        <v>0</v>
      </c>
      <c r="T235" s="225">
        <f>S235*H235</f>
        <v>0</v>
      </c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R235" s="226" t="s">
        <v>389</v>
      </c>
      <c r="AT235" s="226" t="s">
        <v>115</v>
      </c>
      <c r="AU235" s="226" t="s">
        <v>82</v>
      </c>
      <c r="AY235" s="16" t="s">
        <v>113</v>
      </c>
      <c r="BE235" s="227">
        <f>IF(N235="základní",J235,0)</f>
        <v>0</v>
      </c>
      <c r="BF235" s="227">
        <f>IF(N235="snížená",J235,0)</f>
        <v>0</v>
      </c>
      <c r="BG235" s="227">
        <f>IF(N235="zákl. přenesená",J235,0)</f>
        <v>0</v>
      </c>
      <c r="BH235" s="227">
        <f>IF(N235="sníž. přenesená",J235,0)</f>
        <v>0</v>
      </c>
      <c r="BI235" s="227">
        <f>IF(N235="nulová",J235,0)</f>
        <v>0</v>
      </c>
      <c r="BJ235" s="16" t="s">
        <v>78</v>
      </c>
      <c r="BK235" s="227">
        <f>ROUND(I235*H235,2)</f>
        <v>0</v>
      </c>
      <c r="BL235" s="16" t="s">
        <v>389</v>
      </c>
      <c r="BM235" s="226" t="s">
        <v>390</v>
      </c>
    </row>
    <row r="236" s="2" customFormat="1" ht="21.75" customHeight="1">
      <c r="A236" s="37"/>
      <c r="B236" s="38"/>
      <c r="C236" s="214" t="s">
        <v>391</v>
      </c>
      <c r="D236" s="214" t="s">
        <v>115</v>
      </c>
      <c r="E236" s="215" t="s">
        <v>392</v>
      </c>
      <c r="F236" s="216" t="s">
        <v>393</v>
      </c>
      <c r="G236" s="217" t="s">
        <v>388</v>
      </c>
      <c r="H236" s="218">
        <v>1</v>
      </c>
      <c r="I236" s="219"/>
      <c r="J236" s="220">
        <f>ROUND(I236*H236,2)</f>
        <v>0</v>
      </c>
      <c r="K236" s="221"/>
      <c r="L236" s="43"/>
      <c r="M236" s="222" t="s">
        <v>1</v>
      </c>
      <c r="N236" s="223" t="s">
        <v>38</v>
      </c>
      <c r="O236" s="90"/>
      <c r="P236" s="224">
        <f>O236*H236</f>
        <v>0</v>
      </c>
      <c r="Q236" s="224">
        <v>0</v>
      </c>
      <c r="R236" s="224">
        <f>Q236*H236</f>
        <v>0</v>
      </c>
      <c r="S236" s="224">
        <v>0</v>
      </c>
      <c r="T236" s="225">
        <f>S236*H236</f>
        <v>0</v>
      </c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R236" s="226" t="s">
        <v>389</v>
      </c>
      <c r="AT236" s="226" t="s">
        <v>115</v>
      </c>
      <c r="AU236" s="226" t="s">
        <v>82</v>
      </c>
      <c r="AY236" s="16" t="s">
        <v>113</v>
      </c>
      <c r="BE236" s="227">
        <f>IF(N236="základní",J236,0)</f>
        <v>0</v>
      </c>
      <c r="BF236" s="227">
        <f>IF(N236="snížená",J236,0)</f>
        <v>0</v>
      </c>
      <c r="BG236" s="227">
        <f>IF(N236="zákl. přenesená",J236,0)</f>
        <v>0</v>
      </c>
      <c r="BH236" s="227">
        <f>IF(N236="sníž. přenesená",J236,0)</f>
        <v>0</v>
      </c>
      <c r="BI236" s="227">
        <f>IF(N236="nulová",J236,0)</f>
        <v>0</v>
      </c>
      <c r="BJ236" s="16" t="s">
        <v>78</v>
      </c>
      <c r="BK236" s="227">
        <f>ROUND(I236*H236,2)</f>
        <v>0</v>
      </c>
      <c r="BL236" s="16" t="s">
        <v>389</v>
      </c>
      <c r="BM236" s="226" t="s">
        <v>394</v>
      </c>
    </row>
    <row r="237" s="2" customFormat="1" ht="16.5" customHeight="1">
      <c r="A237" s="37"/>
      <c r="B237" s="38"/>
      <c r="C237" s="214" t="s">
        <v>395</v>
      </c>
      <c r="D237" s="214" t="s">
        <v>115</v>
      </c>
      <c r="E237" s="215" t="s">
        <v>396</v>
      </c>
      <c r="F237" s="216" t="s">
        <v>397</v>
      </c>
      <c r="G237" s="217" t="s">
        <v>388</v>
      </c>
      <c r="H237" s="218">
        <v>1</v>
      </c>
      <c r="I237" s="219"/>
      <c r="J237" s="220">
        <f>ROUND(I237*H237,2)</f>
        <v>0</v>
      </c>
      <c r="K237" s="221"/>
      <c r="L237" s="43"/>
      <c r="M237" s="222" t="s">
        <v>1</v>
      </c>
      <c r="N237" s="223" t="s">
        <v>38</v>
      </c>
      <c r="O237" s="90"/>
      <c r="P237" s="224">
        <f>O237*H237</f>
        <v>0</v>
      </c>
      <c r="Q237" s="224">
        <v>0</v>
      </c>
      <c r="R237" s="224">
        <f>Q237*H237</f>
        <v>0</v>
      </c>
      <c r="S237" s="224">
        <v>0</v>
      </c>
      <c r="T237" s="225">
        <f>S237*H237</f>
        <v>0</v>
      </c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R237" s="226" t="s">
        <v>119</v>
      </c>
      <c r="AT237" s="226" t="s">
        <v>115</v>
      </c>
      <c r="AU237" s="226" t="s">
        <v>82</v>
      </c>
      <c r="AY237" s="16" t="s">
        <v>113</v>
      </c>
      <c r="BE237" s="227">
        <f>IF(N237="základní",J237,0)</f>
        <v>0</v>
      </c>
      <c r="BF237" s="227">
        <f>IF(N237="snížená",J237,0)</f>
        <v>0</v>
      </c>
      <c r="BG237" s="227">
        <f>IF(N237="zákl. přenesená",J237,0)</f>
        <v>0</v>
      </c>
      <c r="BH237" s="227">
        <f>IF(N237="sníž. přenesená",J237,0)</f>
        <v>0</v>
      </c>
      <c r="BI237" s="227">
        <f>IF(N237="nulová",J237,0)</f>
        <v>0</v>
      </c>
      <c r="BJ237" s="16" t="s">
        <v>78</v>
      </c>
      <c r="BK237" s="227">
        <f>ROUND(I237*H237,2)</f>
        <v>0</v>
      </c>
      <c r="BL237" s="16" t="s">
        <v>119</v>
      </c>
      <c r="BM237" s="226" t="s">
        <v>398</v>
      </c>
    </row>
    <row r="238" s="2" customFormat="1" ht="16.5" customHeight="1">
      <c r="A238" s="37"/>
      <c r="B238" s="38"/>
      <c r="C238" s="214" t="s">
        <v>399</v>
      </c>
      <c r="D238" s="214" t="s">
        <v>115</v>
      </c>
      <c r="E238" s="215" t="s">
        <v>400</v>
      </c>
      <c r="F238" s="216" t="s">
        <v>401</v>
      </c>
      <c r="G238" s="217" t="s">
        <v>388</v>
      </c>
      <c r="H238" s="218">
        <v>1</v>
      </c>
      <c r="I238" s="219"/>
      <c r="J238" s="220">
        <f>ROUND(I238*H238,2)</f>
        <v>0</v>
      </c>
      <c r="K238" s="221"/>
      <c r="L238" s="43"/>
      <c r="M238" s="222" t="s">
        <v>1</v>
      </c>
      <c r="N238" s="223" t="s">
        <v>38</v>
      </c>
      <c r="O238" s="90"/>
      <c r="P238" s="224">
        <f>O238*H238</f>
        <v>0</v>
      </c>
      <c r="Q238" s="224">
        <v>0</v>
      </c>
      <c r="R238" s="224">
        <f>Q238*H238</f>
        <v>0</v>
      </c>
      <c r="S238" s="224">
        <v>0</v>
      </c>
      <c r="T238" s="225">
        <f>S238*H238</f>
        <v>0</v>
      </c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R238" s="226" t="s">
        <v>119</v>
      </c>
      <c r="AT238" s="226" t="s">
        <v>115</v>
      </c>
      <c r="AU238" s="226" t="s">
        <v>82</v>
      </c>
      <c r="AY238" s="16" t="s">
        <v>113</v>
      </c>
      <c r="BE238" s="227">
        <f>IF(N238="základní",J238,0)</f>
        <v>0</v>
      </c>
      <c r="BF238" s="227">
        <f>IF(N238="snížená",J238,0)</f>
        <v>0</v>
      </c>
      <c r="BG238" s="227">
        <f>IF(N238="zákl. přenesená",J238,0)</f>
        <v>0</v>
      </c>
      <c r="BH238" s="227">
        <f>IF(N238="sníž. přenesená",J238,0)</f>
        <v>0</v>
      </c>
      <c r="BI238" s="227">
        <f>IF(N238="nulová",J238,0)</f>
        <v>0</v>
      </c>
      <c r="BJ238" s="16" t="s">
        <v>78</v>
      </c>
      <c r="BK238" s="227">
        <f>ROUND(I238*H238,2)</f>
        <v>0</v>
      </c>
      <c r="BL238" s="16" t="s">
        <v>119</v>
      </c>
      <c r="BM238" s="226" t="s">
        <v>402</v>
      </c>
    </row>
    <row r="239" s="2" customFormat="1" ht="16.5" customHeight="1">
      <c r="A239" s="37"/>
      <c r="B239" s="38"/>
      <c r="C239" s="214" t="s">
        <v>403</v>
      </c>
      <c r="D239" s="214" t="s">
        <v>115</v>
      </c>
      <c r="E239" s="215" t="s">
        <v>404</v>
      </c>
      <c r="F239" s="216" t="s">
        <v>405</v>
      </c>
      <c r="G239" s="217" t="s">
        <v>388</v>
      </c>
      <c r="H239" s="218">
        <v>1</v>
      </c>
      <c r="I239" s="219"/>
      <c r="J239" s="220">
        <f>ROUND(I239*H239,2)</f>
        <v>0</v>
      </c>
      <c r="K239" s="221"/>
      <c r="L239" s="43"/>
      <c r="M239" s="222" t="s">
        <v>1</v>
      </c>
      <c r="N239" s="223" t="s">
        <v>38</v>
      </c>
      <c r="O239" s="90"/>
      <c r="P239" s="224">
        <f>O239*H239</f>
        <v>0</v>
      </c>
      <c r="Q239" s="224">
        <v>0</v>
      </c>
      <c r="R239" s="224">
        <f>Q239*H239</f>
        <v>0</v>
      </c>
      <c r="S239" s="224">
        <v>0</v>
      </c>
      <c r="T239" s="225">
        <f>S239*H239</f>
        <v>0</v>
      </c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R239" s="226" t="s">
        <v>119</v>
      </c>
      <c r="AT239" s="226" t="s">
        <v>115</v>
      </c>
      <c r="AU239" s="226" t="s">
        <v>82</v>
      </c>
      <c r="AY239" s="16" t="s">
        <v>113</v>
      </c>
      <c r="BE239" s="227">
        <f>IF(N239="základní",J239,0)</f>
        <v>0</v>
      </c>
      <c r="BF239" s="227">
        <f>IF(N239="snížená",J239,0)</f>
        <v>0</v>
      </c>
      <c r="BG239" s="227">
        <f>IF(N239="zákl. přenesená",J239,0)</f>
        <v>0</v>
      </c>
      <c r="BH239" s="227">
        <f>IF(N239="sníž. přenesená",J239,0)</f>
        <v>0</v>
      </c>
      <c r="BI239" s="227">
        <f>IF(N239="nulová",J239,0)</f>
        <v>0</v>
      </c>
      <c r="BJ239" s="16" t="s">
        <v>78</v>
      </c>
      <c r="BK239" s="227">
        <f>ROUND(I239*H239,2)</f>
        <v>0</v>
      </c>
      <c r="BL239" s="16" t="s">
        <v>119</v>
      </c>
      <c r="BM239" s="226" t="s">
        <v>406</v>
      </c>
    </row>
    <row r="240" s="2" customFormat="1" ht="37.8" customHeight="1">
      <c r="A240" s="37"/>
      <c r="B240" s="38"/>
      <c r="C240" s="214" t="s">
        <v>407</v>
      </c>
      <c r="D240" s="214" t="s">
        <v>115</v>
      </c>
      <c r="E240" s="215" t="s">
        <v>408</v>
      </c>
      <c r="F240" s="216" t="s">
        <v>409</v>
      </c>
      <c r="G240" s="217" t="s">
        <v>388</v>
      </c>
      <c r="H240" s="218">
        <v>1</v>
      </c>
      <c r="I240" s="219"/>
      <c r="J240" s="220">
        <f>ROUND(I240*H240,2)</f>
        <v>0</v>
      </c>
      <c r="K240" s="221"/>
      <c r="L240" s="43"/>
      <c r="M240" s="222" t="s">
        <v>1</v>
      </c>
      <c r="N240" s="223" t="s">
        <v>38</v>
      </c>
      <c r="O240" s="90"/>
      <c r="P240" s="224">
        <f>O240*H240</f>
        <v>0</v>
      </c>
      <c r="Q240" s="224">
        <v>0</v>
      </c>
      <c r="R240" s="224">
        <f>Q240*H240</f>
        <v>0</v>
      </c>
      <c r="S240" s="224">
        <v>0</v>
      </c>
      <c r="T240" s="225">
        <f>S240*H240</f>
        <v>0</v>
      </c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R240" s="226" t="s">
        <v>119</v>
      </c>
      <c r="AT240" s="226" t="s">
        <v>115</v>
      </c>
      <c r="AU240" s="226" t="s">
        <v>82</v>
      </c>
      <c r="AY240" s="16" t="s">
        <v>113</v>
      </c>
      <c r="BE240" s="227">
        <f>IF(N240="základní",J240,0)</f>
        <v>0</v>
      </c>
      <c r="BF240" s="227">
        <f>IF(N240="snížená",J240,0)</f>
        <v>0</v>
      </c>
      <c r="BG240" s="227">
        <f>IF(N240="zákl. přenesená",J240,0)</f>
        <v>0</v>
      </c>
      <c r="BH240" s="227">
        <f>IF(N240="sníž. přenesená",J240,0)</f>
        <v>0</v>
      </c>
      <c r="BI240" s="227">
        <f>IF(N240="nulová",J240,0)</f>
        <v>0</v>
      </c>
      <c r="BJ240" s="16" t="s">
        <v>78</v>
      </c>
      <c r="BK240" s="227">
        <f>ROUND(I240*H240,2)</f>
        <v>0</v>
      </c>
      <c r="BL240" s="16" t="s">
        <v>119</v>
      </c>
      <c r="BM240" s="226" t="s">
        <v>410</v>
      </c>
    </row>
    <row r="241" s="2" customFormat="1" ht="24.15" customHeight="1">
      <c r="A241" s="37"/>
      <c r="B241" s="38"/>
      <c r="C241" s="214" t="s">
        <v>411</v>
      </c>
      <c r="D241" s="214" t="s">
        <v>115</v>
      </c>
      <c r="E241" s="215" t="s">
        <v>412</v>
      </c>
      <c r="F241" s="216" t="s">
        <v>413</v>
      </c>
      <c r="G241" s="217" t="s">
        <v>388</v>
      </c>
      <c r="H241" s="218">
        <v>1</v>
      </c>
      <c r="I241" s="219"/>
      <c r="J241" s="220">
        <f>ROUND(I241*H241,2)</f>
        <v>0</v>
      </c>
      <c r="K241" s="221"/>
      <c r="L241" s="43"/>
      <c r="M241" s="222" t="s">
        <v>1</v>
      </c>
      <c r="N241" s="223" t="s">
        <v>38</v>
      </c>
      <c r="O241" s="90"/>
      <c r="P241" s="224">
        <f>O241*H241</f>
        <v>0</v>
      </c>
      <c r="Q241" s="224">
        <v>0</v>
      </c>
      <c r="R241" s="224">
        <f>Q241*H241</f>
        <v>0</v>
      </c>
      <c r="S241" s="224">
        <v>0</v>
      </c>
      <c r="T241" s="225">
        <f>S241*H241</f>
        <v>0</v>
      </c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R241" s="226" t="s">
        <v>119</v>
      </c>
      <c r="AT241" s="226" t="s">
        <v>115</v>
      </c>
      <c r="AU241" s="226" t="s">
        <v>82</v>
      </c>
      <c r="AY241" s="16" t="s">
        <v>113</v>
      </c>
      <c r="BE241" s="227">
        <f>IF(N241="základní",J241,0)</f>
        <v>0</v>
      </c>
      <c r="BF241" s="227">
        <f>IF(N241="snížená",J241,0)</f>
        <v>0</v>
      </c>
      <c r="BG241" s="227">
        <f>IF(N241="zákl. přenesená",J241,0)</f>
        <v>0</v>
      </c>
      <c r="BH241" s="227">
        <f>IF(N241="sníž. přenesená",J241,0)</f>
        <v>0</v>
      </c>
      <c r="BI241" s="227">
        <f>IF(N241="nulová",J241,0)</f>
        <v>0</v>
      </c>
      <c r="BJ241" s="16" t="s">
        <v>78</v>
      </c>
      <c r="BK241" s="227">
        <f>ROUND(I241*H241,2)</f>
        <v>0</v>
      </c>
      <c r="BL241" s="16" t="s">
        <v>119</v>
      </c>
      <c r="BM241" s="226" t="s">
        <v>414</v>
      </c>
    </row>
    <row r="242" s="2" customFormat="1" ht="21.75" customHeight="1">
      <c r="A242" s="37"/>
      <c r="B242" s="38"/>
      <c r="C242" s="214" t="s">
        <v>415</v>
      </c>
      <c r="D242" s="214" t="s">
        <v>115</v>
      </c>
      <c r="E242" s="215" t="s">
        <v>416</v>
      </c>
      <c r="F242" s="216" t="s">
        <v>417</v>
      </c>
      <c r="G242" s="217" t="s">
        <v>388</v>
      </c>
      <c r="H242" s="218">
        <v>1</v>
      </c>
      <c r="I242" s="219"/>
      <c r="J242" s="220">
        <f>ROUND(I242*H242,2)</f>
        <v>0</v>
      </c>
      <c r="K242" s="221"/>
      <c r="L242" s="43"/>
      <c r="M242" s="262" t="s">
        <v>1</v>
      </c>
      <c r="N242" s="263" t="s">
        <v>38</v>
      </c>
      <c r="O242" s="264"/>
      <c r="P242" s="265">
        <f>O242*H242</f>
        <v>0</v>
      </c>
      <c r="Q242" s="265">
        <v>0</v>
      </c>
      <c r="R242" s="265">
        <f>Q242*H242</f>
        <v>0</v>
      </c>
      <c r="S242" s="265">
        <v>0</v>
      </c>
      <c r="T242" s="266">
        <f>S242*H242</f>
        <v>0</v>
      </c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R242" s="226" t="s">
        <v>119</v>
      </c>
      <c r="AT242" s="226" t="s">
        <v>115</v>
      </c>
      <c r="AU242" s="226" t="s">
        <v>82</v>
      </c>
      <c r="AY242" s="16" t="s">
        <v>113</v>
      </c>
      <c r="BE242" s="227">
        <f>IF(N242="základní",J242,0)</f>
        <v>0</v>
      </c>
      <c r="BF242" s="227">
        <f>IF(N242="snížená",J242,0)</f>
        <v>0</v>
      </c>
      <c r="BG242" s="227">
        <f>IF(N242="zákl. přenesená",J242,0)</f>
        <v>0</v>
      </c>
      <c r="BH242" s="227">
        <f>IF(N242="sníž. přenesená",J242,0)</f>
        <v>0</v>
      </c>
      <c r="BI242" s="227">
        <f>IF(N242="nulová",J242,0)</f>
        <v>0</v>
      </c>
      <c r="BJ242" s="16" t="s">
        <v>78</v>
      </c>
      <c r="BK242" s="227">
        <f>ROUND(I242*H242,2)</f>
        <v>0</v>
      </c>
      <c r="BL242" s="16" t="s">
        <v>119</v>
      </c>
      <c r="BM242" s="226" t="s">
        <v>418</v>
      </c>
    </row>
    <row r="243" s="2" customFormat="1" ht="6.96" customHeight="1">
      <c r="A243" s="37"/>
      <c r="B243" s="65"/>
      <c r="C243" s="66"/>
      <c r="D243" s="66"/>
      <c r="E243" s="66"/>
      <c r="F243" s="66"/>
      <c r="G243" s="66"/>
      <c r="H243" s="66"/>
      <c r="I243" s="66"/>
      <c r="J243" s="66"/>
      <c r="K243" s="66"/>
      <c r="L243" s="43"/>
      <c r="M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</row>
  </sheetData>
  <sheetProtection sheet="1" autoFilter="0" formatColumns="0" formatRows="0" objects="1" scenarios="1" spinCount="100000" saltValue="G/cdVZjueomlea14WDROZEZmhTXREIZeU6ACrhtUEKVGuniIWD7IYjwkZt+AH4odq81c31uACqQ1cm1cYnWp8Q==" hashValue="uVX+y1MBqCH+3MmccWYwONhM084195eXWNDiTdEjux12TqFJAaw47n0FYc30kKGlTJNPlvf9nwQoYmXk59hgAg==" algorithmName="SHA-512" password="CC35"/>
  <autoFilter ref="C122:K242"/>
  <mergeCells count="9">
    <mergeCell ref="E7:H7"/>
    <mergeCell ref="E9:H9"/>
    <mergeCell ref="E18:H18"/>
    <mergeCell ref="E27:H27"/>
    <mergeCell ref="E85:H85"/>
    <mergeCell ref="E87:H87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Ondřej Pavelka</dc:creator>
  <cp:lastModifiedBy>Ondřej Pavelka</cp:lastModifiedBy>
  <dcterms:created xsi:type="dcterms:W3CDTF">2026-06-28T15:49:14Z</dcterms:created>
  <dcterms:modified xsi:type="dcterms:W3CDTF">2026-06-28T15:49:16Z</dcterms:modified>
</cp:coreProperties>
</file>